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1-30pr1\"/>
    </mc:Choice>
  </mc:AlternateContent>
  <bookViews>
    <workbookView xWindow="-120" yWindow="-120" windowWidth="24240" windowHeight="13140"/>
  </bookViews>
  <sheets>
    <sheet name="12 programa" sheetId="14" r:id="rId1"/>
    <sheet name="Aiškinamoji lentelė" sheetId="12" r:id="rId2"/>
  </sheets>
  <definedNames>
    <definedName name="_xlnm.Print_Area" localSheetId="0">'12 programa'!$A$1:$N$240</definedName>
    <definedName name="_xlnm.Print_Area" localSheetId="1">'Aiškinamoji lentelė'!$A$1:$R$254</definedName>
    <definedName name="_xlnm.Print_Titles" localSheetId="0">'12 programa'!$7:$9</definedName>
    <definedName name="_xlnm.Print_Titles" localSheetId="1">'Aiškinamoji lentelė'!$6:$8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18" i="14" l="1"/>
  <c r="N118" i="14"/>
  <c r="L118" i="14"/>
  <c r="H195" i="14"/>
  <c r="I195" i="14"/>
  <c r="J195" i="14"/>
  <c r="H180" i="14"/>
  <c r="H14" i="14" l="1"/>
  <c r="H210" i="14" l="1"/>
  <c r="H176" i="14"/>
  <c r="I130" i="14"/>
  <c r="J130" i="14"/>
  <c r="H124" i="14"/>
  <c r="H130" i="14" s="1"/>
  <c r="J123" i="14"/>
  <c r="I123" i="14"/>
  <c r="H123" i="14"/>
  <c r="J68" i="14"/>
  <c r="I68" i="14"/>
  <c r="J66" i="14"/>
  <c r="J65" i="14"/>
  <c r="I66" i="14"/>
  <c r="J61" i="14"/>
  <c r="I61" i="14"/>
  <c r="I65" i="14"/>
  <c r="J63" i="14"/>
  <c r="I63" i="14"/>
  <c r="H110" i="14"/>
  <c r="H15" i="14"/>
  <c r="J14" i="14"/>
  <c r="I14" i="14"/>
  <c r="I176" i="14" l="1"/>
  <c r="I110" i="14"/>
  <c r="J110" i="14"/>
  <c r="J235" i="14" l="1"/>
  <c r="I235" i="14"/>
  <c r="H235" i="14"/>
  <c r="J234" i="14"/>
  <c r="I234" i="14"/>
  <c r="H234" i="14"/>
  <c r="J233" i="14"/>
  <c r="I233" i="14"/>
  <c r="H233" i="14"/>
  <c r="I231" i="14"/>
  <c r="H231" i="14"/>
  <c r="I230" i="14"/>
  <c r="H230" i="14"/>
  <c r="I229" i="14"/>
  <c r="H229" i="14"/>
  <c r="H228" i="14"/>
  <c r="J227" i="14"/>
  <c r="I227" i="14"/>
  <c r="J226" i="14"/>
  <c r="I226" i="14"/>
  <c r="J225" i="14"/>
  <c r="I225" i="14"/>
  <c r="H225" i="14"/>
  <c r="I224" i="14"/>
  <c r="H224" i="14"/>
  <c r="J223" i="14"/>
  <c r="I223" i="14"/>
  <c r="H223" i="14"/>
  <c r="J222" i="14"/>
  <c r="I222" i="14"/>
  <c r="H222" i="14"/>
  <c r="J213" i="14"/>
  <c r="I213" i="14"/>
  <c r="H213" i="14"/>
  <c r="J210" i="14"/>
  <c r="I210" i="14"/>
  <c r="J176" i="14"/>
  <c r="J149" i="14"/>
  <c r="I149" i="14"/>
  <c r="H149" i="14"/>
  <c r="J146" i="14"/>
  <c r="I146" i="14"/>
  <c r="H146" i="14"/>
  <c r="J142" i="14"/>
  <c r="I142" i="14"/>
  <c r="H142" i="14"/>
  <c r="J137" i="14"/>
  <c r="I137" i="14"/>
  <c r="H137" i="14"/>
  <c r="J135" i="14"/>
  <c r="I135" i="14"/>
  <c r="H135" i="14"/>
  <c r="J112" i="14"/>
  <c r="I112" i="14"/>
  <c r="H112" i="14"/>
  <c r="J57" i="14"/>
  <c r="I57" i="14"/>
  <c r="H57" i="14"/>
  <c r="J54" i="14"/>
  <c r="I54" i="14"/>
  <c r="H53" i="14"/>
  <c r="H54" i="14" s="1"/>
  <c r="J52" i="14"/>
  <c r="I52" i="14"/>
  <c r="H52" i="14"/>
  <c r="J50" i="14"/>
  <c r="I50" i="14"/>
  <c r="H50" i="14"/>
  <c r="J45" i="14"/>
  <c r="I45" i="14"/>
  <c r="H45" i="14"/>
  <c r="J43" i="14"/>
  <c r="I43" i="14"/>
  <c r="H43" i="14"/>
  <c r="H37" i="14"/>
  <c r="H40" i="14" s="1"/>
  <c r="J36" i="14"/>
  <c r="I36" i="14"/>
  <c r="H36" i="14"/>
  <c r="J34" i="14"/>
  <c r="I34" i="14"/>
  <c r="H34" i="14"/>
  <c r="J32" i="14"/>
  <c r="I32" i="14"/>
  <c r="H32" i="14"/>
  <c r="J30" i="14"/>
  <c r="I30" i="14"/>
  <c r="H30" i="14"/>
  <c r="J22" i="14"/>
  <c r="I22" i="14"/>
  <c r="H19" i="14"/>
  <c r="H227" i="14"/>
  <c r="H214" i="14" l="1"/>
  <c r="H177" i="14"/>
  <c r="I177" i="14"/>
  <c r="I232" i="14"/>
  <c r="H232" i="14"/>
  <c r="J232" i="14"/>
  <c r="J177" i="14"/>
  <c r="J48" i="14"/>
  <c r="J58" i="14" s="1"/>
  <c r="H22" i="14"/>
  <c r="H221" i="14"/>
  <c r="I48" i="14"/>
  <c r="I58" i="14" s="1"/>
  <c r="I214" i="14"/>
  <c r="J214" i="14"/>
  <c r="H150" i="14"/>
  <c r="I150" i="14"/>
  <c r="J150" i="14"/>
  <c r="H226" i="14"/>
  <c r="I221" i="14"/>
  <c r="I220" i="14" s="1"/>
  <c r="K203" i="12"/>
  <c r="H48" i="14" l="1"/>
  <c r="H58" i="14" s="1"/>
  <c r="H215" i="14" s="1"/>
  <c r="H216" i="14" s="1"/>
  <c r="H220" i="14"/>
  <c r="H219" i="14" s="1"/>
  <c r="H236" i="14" s="1"/>
  <c r="J228" i="14"/>
  <c r="I215" i="14"/>
  <c r="I216" i="14" s="1"/>
  <c r="J221" i="14"/>
  <c r="J215" i="14"/>
  <c r="J216" i="14" s="1"/>
  <c r="J224" i="14" l="1"/>
  <c r="J220" i="14" s="1"/>
  <c r="J229" i="14"/>
  <c r="J230" i="14"/>
  <c r="I228" i="14"/>
  <c r="I219" i="14" s="1"/>
  <c r="I236" i="14" s="1"/>
  <c r="I238" i="14" s="1"/>
  <c r="J231" i="14"/>
  <c r="H238" i="14"/>
  <c r="M184" i="12"/>
  <c r="L184" i="12"/>
  <c r="L187" i="12" s="1"/>
  <c r="K184" i="12"/>
  <c r="J184" i="12"/>
  <c r="J219" i="14" l="1"/>
  <c r="J236" i="14" s="1"/>
  <c r="J238" i="14" s="1"/>
  <c r="K36" i="12"/>
  <c r="K18" i="12" l="1"/>
  <c r="K187" i="12" l="1"/>
  <c r="M178" i="12" l="1"/>
  <c r="K142" i="12" l="1"/>
  <c r="J142" i="12"/>
  <c r="J30" i="12" l="1"/>
  <c r="K52" i="12" l="1"/>
  <c r="K16" i="12"/>
  <c r="K15" i="12"/>
  <c r="K114" i="12" l="1"/>
  <c r="K111" i="12"/>
  <c r="K108" i="12"/>
  <c r="K105" i="12"/>
  <c r="K102" i="12"/>
  <c r="K86" i="12"/>
  <c r="K82" i="12"/>
  <c r="K70" i="12"/>
  <c r="K61" i="12"/>
  <c r="K120" i="12" l="1"/>
  <c r="K128" i="12"/>
  <c r="K248" i="12" l="1"/>
  <c r="K247" i="12"/>
  <c r="K246" i="12"/>
  <c r="K244" i="12"/>
  <c r="K243" i="12"/>
  <c r="K242" i="12"/>
  <c r="K241" i="12"/>
  <c r="K240" i="12"/>
  <c r="K239" i="12"/>
  <c r="K238" i="12"/>
  <c r="K237" i="12"/>
  <c r="K236" i="12"/>
  <c r="K235" i="12"/>
  <c r="K245" i="12" l="1"/>
  <c r="J120" i="12"/>
  <c r="J248" i="12"/>
  <c r="J247" i="12"/>
  <c r="J246" i="12"/>
  <c r="J244" i="12"/>
  <c r="J243" i="12"/>
  <c r="J242" i="12"/>
  <c r="J240" i="12"/>
  <c r="J241" i="12"/>
  <c r="J239" i="12"/>
  <c r="J238" i="12"/>
  <c r="J237" i="12"/>
  <c r="J235" i="12"/>
  <c r="M102" i="12"/>
  <c r="L102" i="12"/>
  <c r="M82" i="12"/>
  <c r="L82" i="12"/>
  <c r="M70" i="12"/>
  <c r="L70" i="12"/>
  <c r="K234" i="12" l="1"/>
  <c r="K233" i="12" s="1"/>
  <c r="L120" i="12"/>
  <c r="M120" i="12"/>
  <c r="J245" i="12"/>
  <c r="J222" i="12"/>
  <c r="K206" i="12"/>
  <c r="L206" i="12"/>
  <c r="M206" i="12"/>
  <c r="M207" i="12" s="1"/>
  <c r="J206" i="12"/>
  <c r="J135" i="12"/>
  <c r="J42" i="12"/>
  <c r="J39" i="12"/>
  <c r="J29" i="12"/>
  <c r="J21" i="12"/>
  <c r="K21" i="12"/>
  <c r="K161" i="12"/>
  <c r="K158" i="12"/>
  <c r="K154" i="12"/>
  <c r="K147" i="12"/>
  <c r="K135" i="12"/>
  <c r="K29" i="12"/>
  <c r="L203" i="12" l="1"/>
  <c r="L29" i="12" l="1"/>
  <c r="L21" i="12"/>
  <c r="L199" i="12" l="1"/>
  <c r="L207" i="12" s="1"/>
  <c r="L158" i="12"/>
  <c r="L147" i="12"/>
  <c r="L142" i="12"/>
  <c r="L135" i="12"/>
  <c r="L42" i="12"/>
  <c r="K196" i="12"/>
  <c r="K188" i="12"/>
  <c r="K42" i="12"/>
  <c r="K39" i="12"/>
  <c r="J187" i="12"/>
  <c r="K199" i="12"/>
  <c r="J199" i="12"/>
  <c r="J236" i="12"/>
  <c r="K207" i="12" l="1"/>
  <c r="J196" i="12"/>
  <c r="M187" i="12"/>
  <c r="J188" i="12"/>
  <c r="M248" i="12" l="1"/>
  <c r="M247" i="12"/>
  <c r="M246" i="12"/>
  <c r="M240" i="12"/>
  <c r="M236" i="12"/>
  <c r="M235" i="12"/>
  <c r="J158" i="12"/>
  <c r="J154" i="12"/>
  <c r="J147" i="12"/>
  <c r="J159" i="12"/>
  <c r="J234" i="12" s="1"/>
  <c r="J161" i="12" l="1"/>
  <c r="J233" i="12"/>
  <c r="J33" i="12"/>
  <c r="J31" i="12"/>
  <c r="M158" i="12" l="1"/>
  <c r="L188" i="12"/>
  <c r="M188" i="12"/>
  <c r="M29" i="12" l="1"/>
  <c r="M21" i="12"/>
  <c r="M142" i="12"/>
  <c r="L154" i="12"/>
  <c r="M154" i="12"/>
  <c r="M239" i="12"/>
  <c r="M238" i="12"/>
  <c r="L239" i="12"/>
  <c r="K56" i="12" l="1"/>
  <c r="L56" i="12"/>
  <c r="M56" i="12"/>
  <c r="J56" i="12"/>
  <c r="M42" i="12"/>
  <c r="L234" i="12"/>
  <c r="L247" i="12" l="1"/>
  <c r="L225" i="12"/>
  <c r="M225" i="12"/>
  <c r="L222" i="12"/>
  <c r="M222" i="12"/>
  <c r="L226" i="12" l="1"/>
  <c r="M226" i="12"/>
  <c r="M161" i="12" l="1"/>
  <c r="M149" i="12"/>
  <c r="M147" i="12"/>
  <c r="M135" i="12"/>
  <c r="M122" i="12"/>
  <c r="M53" i="12"/>
  <c r="M51" i="12"/>
  <c r="M49" i="12"/>
  <c r="M44" i="12"/>
  <c r="M35" i="12"/>
  <c r="M33" i="12"/>
  <c r="M31" i="12"/>
  <c r="M162" i="12" l="1"/>
  <c r="M47" i="12"/>
  <c r="M57" i="12" s="1"/>
  <c r="M227" i="12" l="1"/>
  <c r="M228" i="12" s="1"/>
  <c r="L248" i="12"/>
  <c r="L244" i="12"/>
  <c r="L243" i="12"/>
  <c r="L242" i="12"/>
  <c r="L240" i="12"/>
  <c r="L238" i="12"/>
  <c r="L236" i="12"/>
  <c r="L235" i="12"/>
  <c r="K225" i="12"/>
  <c r="J225" i="12"/>
  <c r="K222" i="12"/>
  <c r="J203" i="12"/>
  <c r="J207" i="12" s="1"/>
  <c r="L161" i="12"/>
  <c r="L149" i="12"/>
  <c r="K149" i="12"/>
  <c r="J149" i="12"/>
  <c r="L122" i="12"/>
  <c r="K122" i="12"/>
  <c r="J122" i="12"/>
  <c r="L246" i="12"/>
  <c r="L237" i="12"/>
  <c r="L53" i="12"/>
  <c r="L51" i="12"/>
  <c r="K51" i="12"/>
  <c r="J51" i="12"/>
  <c r="L49" i="12"/>
  <c r="K49" i="12"/>
  <c r="J49" i="12"/>
  <c r="L44" i="12"/>
  <c r="K44" i="12"/>
  <c r="J44" i="12"/>
  <c r="L35" i="12"/>
  <c r="K35" i="12"/>
  <c r="J35" i="12"/>
  <c r="L33" i="12"/>
  <c r="K33" i="12"/>
  <c r="L31" i="12"/>
  <c r="K31" i="12"/>
  <c r="J162" i="12" l="1"/>
  <c r="J47" i="12"/>
  <c r="L47" i="12"/>
  <c r="L57" i="12" s="1"/>
  <c r="K162" i="12"/>
  <c r="K47" i="12"/>
  <c r="L162" i="12"/>
  <c r="J232" i="12"/>
  <c r="L245" i="12"/>
  <c r="J53" i="12"/>
  <c r="K226" i="12"/>
  <c r="L233" i="12"/>
  <c r="K232" i="12"/>
  <c r="K249" i="12" s="1"/>
  <c r="K53" i="12"/>
  <c r="J57" i="12" l="1"/>
  <c r="K57" i="12"/>
  <c r="J226" i="12"/>
  <c r="L241" i="12"/>
  <c r="L232" i="12" s="1"/>
  <c r="L249" i="12" s="1"/>
  <c r="J249" i="12"/>
  <c r="L227" i="12"/>
  <c r="L228" i="12" s="1"/>
  <c r="M237" i="12" l="1"/>
  <c r="L251" i="12"/>
  <c r="K227" i="12"/>
  <c r="K228" i="12" s="1"/>
  <c r="K251" i="12" s="1"/>
  <c r="M241" i="12"/>
  <c r="M243" i="12"/>
  <c r="M234" i="12"/>
  <c r="M242" i="12"/>
  <c r="J227" i="12"/>
  <c r="J228" i="12" s="1"/>
  <c r="J251" i="12" s="1"/>
  <c r="M244" i="12"/>
  <c r="M245" i="12" l="1"/>
  <c r="M233" i="12"/>
  <c r="M232" i="12" s="1"/>
  <c r="M249" i="12" l="1"/>
  <c r="M251" i="12" s="1"/>
</calcChain>
</file>

<file path=xl/comments1.xml><?xml version="1.0" encoding="utf-8"?>
<comments xmlns="http://schemas.openxmlformats.org/spreadsheetml/2006/main">
  <authors>
    <author>Snieguole Kacerauskaite</author>
    <author>Indrė Butenienė</author>
  </authors>
  <commentList>
    <comment ref="E40" authorId="0" shapeId="0">
      <text>
        <r>
          <rPr>
            <b/>
            <sz val="9"/>
            <color indexed="81"/>
            <rFont val="Tahoma"/>
            <family val="2"/>
            <charset val="186"/>
          </rPr>
          <t>6.3. Socialinių paslaugų plėtra</t>
        </r>
        <r>
          <rPr>
            <sz val="9"/>
            <color indexed="81"/>
            <rFont val="Tahoma"/>
            <family val="2"/>
            <charset val="186"/>
          </rPr>
          <t xml:space="preserve">
6.3.1. Pagalbos į namus paslaugas gaunančių asmenų skaičius per metus 
6.3.2. Dienos socialinės globos paslaugas namuose gaunančių asmenų skaičius per metus </t>
        </r>
      </text>
    </comment>
    <comment ref="E41" authorId="0" shapeId="0">
      <text>
        <r>
          <rPr>
            <b/>
            <sz val="9"/>
            <color indexed="81"/>
            <rFont val="Tahoma"/>
            <family val="2"/>
            <charset val="186"/>
          </rPr>
          <t>6.3. Socialinių paslaugų plėtra</t>
        </r>
        <r>
          <rPr>
            <sz val="9"/>
            <color indexed="81"/>
            <rFont val="Tahoma"/>
            <family val="2"/>
            <charset val="186"/>
          </rPr>
          <t xml:space="preserve">
6.3.3. Budinčių globėjų skaičius per metus (2020 m. - 398)</t>
        </r>
      </text>
    </comment>
    <comment ref="E73" authorId="0" shapeId="0">
      <text>
        <r>
          <rPr>
            <sz val="9"/>
            <color indexed="81"/>
            <rFont val="Tahoma"/>
            <family val="2"/>
            <charset val="186"/>
          </rPr>
          <t>6.3. Socialinių paslaugų plėtra</t>
        </r>
      </text>
    </comment>
    <comment ref="E74" authorId="0" shapeId="0">
      <text>
        <r>
          <rPr>
            <sz val="9"/>
            <color indexed="81"/>
            <rFont val="Tahoma"/>
            <family val="2"/>
            <charset val="186"/>
          </rPr>
          <t>6.3. Socialinių paslaugų plėtra</t>
        </r>
      </text>
    </comment>
    <comment ref="E81" authorId="0" shapeId="0">
      <text>
        <r>
          <rPr>
            <b/>
            <sz val="9"/>
            <color indexed="81"/>
            <rFont val="Tahoma"/>
            <family val="2"/>
            <charset val="186"/>
          </rPr>
          <t>6.3. Socialinių paslaugų plėtra</t>
        </r>
        <r>
          <rPr>
            <sz val="9"/>
            <color indexed="81"/>
            <rFont val="Tahoma"/>
            <family val="2"/>
            <charset val="186"/>
          </rPr>
          <t xml:space="preserve">
6.3.1. Pagalbos į namus paslaugas gaunančių asmenų skaičius per metus 
6.3.2. Dienos socialinės globos paslaugas namuose gaunančių asmenų skaičius per metus </t>
        </r>
      </text>
    </comment>
    <comment ref="K115" authorId="0" shapeId="0">
      <text>
        <r>
          <rPr>
            <sz val="9"/>
            <color indexed="81"/>
            <rFont val="Tahoma"/>
            <family val="2"/>
            <charset val="186"/>
          </rPr>
          <t xml:space="preserve">Klaipėdos nevalstybinė specialioji pagrindinė mokykla „Svetliačiok“ 
</t>
        </r>
      </text>
    </comment>
    <comment ref="K116" authorId="0" shapeId="0">
      <text>
        <r>
          <rPr>
            <sz val="9"/>
            <color indexed="81"/>
            <rFont val="Tahoma"/>
            <family val="2"/>
            <charset val="186"/>
          </rPr>
          <t xml:space="preserve">Klaipėdos nevalstybinė specialioji pagrindinė mokykla „Svetliačiok“ 
</t>
        </r>
      </text>
    </comment>
    <comment ref="E117" authorId="0" shapeId="0">
      <text>
        <r>
          <rPr>
            <sz val="9"/>
            <color indexed="81"/>
            <rFont val="Tahoma"/>
            <family val="2"/>
            <charset val="186"/>
          </rPr>
          <t>6.3. Socialinių paslaugų plėtra</t>
        </r>
      </text>
    </comment>
    <comment ref="E118" authorId="0" shapeId="0">
      <text>
        <r>
          <rPr>
            <sz val="9"/>
            <color indexed="81"/>
            <rFont val="Tahoma"/>
            <family val="2"/>
            <charset val="186"/>
          </rPr>
          <t>6.3. Socialinių paslaugų plėtra</t>
        </r>
      </text>
    </comment>
    <comment ref="K119" authorId="0" shapeId="0">
      <text>
        <r>
          <rPr>
            <sz val="9"/>
            <color indexed="81"/>
            <rFont val="Tahoma"/>
            <family val="2"/>
            <charset val="186"/>
          </rPr>
          <t xml:space="preserve">VšĮ „Ori senatvė“
</t>
        </r>
      </text>
    </comment>
    <comment ref="E120" authorId="0" shapeId="0">
      <text>
        <r>
          <rPr>
            <b/>
            <sz val="9"/>
            <color indexed="81"/>
            <rFont val="Tahoma"/>
            <family val="2"/>
            <charset val="186"/>
          </rPr>
          <t>6.3. Socialinių paslaugų plėtra</t>
        </r>
        <r>
          <rPr>
            <sz val="9"/>
            <color indexed="81"/>
            <rFont val="Tahoma"/>
            <family val="2"/>
            <charset val="186"/>
          </rPr>
          <t xml:space="preserve">
6.3.1. Pagalbos į namus paslaugas gaunančių asmenų skaičius per metus </t>
        </r>
      </text>
    </comment>
    <comment ref="E126" authorId="0" shapeId="0">
      <text>
        <r>
          <rPr>
            <b/>
            <sz val="9"/>
            <color indexed="81"/>
            <rFont val="Tahoma"/>
            <family val="2"/>
            <charset val="186"/>
          </rPr>
          <t>6.3. Socialinių paslaugų plėtra</t>
        </r>
        <r>
          <rPr>
            <sz val="9"/>
            <color indexed="81"/>
            <rFont val="Tahoma"/>
            <family val="2"/>
            <charset val="186"/>
          </rPr>
          <t xml:space="preserve">
6.3.8. Socialinių paslaugų, kurias teikia NVO, dalis bendroje savivaldybės socialinių paslaugų struktūroje, vnt.</t>
        </r>
      </text>
    </comment>
    <comment ref="E147" authorId="0" shapeId="0">
      <text>
        <r>
          <rPr>
            <sz val="9"/>
            <color indexed="81"/>
            <rFont val="Tahoma"/>
            <family val="2"/>
            <charset val="186"/>
          </rPr>
          <t>3.3. Klaipėdos miesto integruotos teritorijų programos įgyvendinimas</t>
        </r>
      </text>
    </comment>
    <comment ref="E148" authorId="1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KEPS 1.3. Išvystyti smulkiam verslui palankią ekosistemą </t>
        </r>
        <r>
          <rPr>
            <sz val="9"/>
            <color indexed="81"/>
            <rFont val="Tahoma"/>
            <family val="2"/>
            <charset val="186"/>
          </rPr>
          <t>(Klaipėdos m. IIT VVG vietos plėtros strategijoje 912 tūkst. Eur skirta SVV projektams vykdyti 2018-2022 m.</t>
        </r>
      </text>
    </comment>
    <comment ref="E165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6.3. Socialinių paslaugų plėtra 
</t>
        </r>
        <r>
          <rPr>
            <sz val="9"/>
            <color indexed="81"/>
            <rFont val="Tahoma"/>
            <family val="2"/>
            <charset val="186"/>
          </rPr>
          <t xml:space="preserve">6.3.5. Vaikų dienos centruose socialinių įgūdžių ir palaikymo paslaugas gaunančių vaikų skaičius
</t>
        </r>
      </text>
    </comment>
    <comment ref="E170" authorId="0" shapeId="0">
      <text>
        <r>
          <rPr>
            <b/>
            <sz val="9"/>
            <color indexed="81"/>
            <rFont val="Tahoma"/>
            <family val="2"/>
            <charset val="186"/>
          </rPr>
          <t>6.3. Socialinių paslaugų plėtra</t>
        </r>
        <r>
          <rPr>
            <sz val="9"/>
            <color indexed="81"/>
            <rFont val="Tahoma"/>
            <family val="2"/>
            <charset val="186"/>
          </rPr>
          <t xml:space="preserve">
6.3.4. Įrengta naujų vietų senyvo amžiaus asmenų globos namuose - 80 </t>
        </r>
      </text>
    </comment>
    <comment ref="E172" authorId="0" shapeId="0">
      <text>
        <r>
          <rPr>
            <b/>
            <sz val="9"/>
            <color indexed="81"/>
            <rFont val="Tahoma"/>
            <family val="2"/>
            <charset val="186"/>
          </rPr>
          <t>6.3. Socialinių paslaugų plėtra</t>
        </r>
        <r>
          <rPr>
            <sz val="9"/>
            <color indexed="81"/>
            <rFont val="Tahoma"/>
            <family val="2"/>
            <charset val="186"/>
          </rPr>
          <t xml:space="preserve">
6.3.7. Grupinių gyvenimo namų įkūrimas vaikams, paliekantiems vaikų globos namus, vnt.</t>
        </r>
      </text>
    </comment>
    <comment ref="E187" authorId="0" shapeId="0">
      <text>
        <r>
          <rPr>
            <b/>
            <sz val="9"/>
            <color indexed="81"/>
            <rFont val="Tahoma"/>
            <family val="2"/>
            <charset val="186"/>
          </rPr>
          <t>6.3. Socialinių paslaugų plėtra</t>
        </r>
        <r>
          <rPr>
            <sz val="9"/>
            <color indexed="81"/>
            <rFont val="Tahoma"/>
            <family val="2"/>
            <charset val="186"/>
          </rPr>
          <t xml:space="preserve">
6.3.9. Įsigyta ar pastatyta socialinio būsto butų,  vnt. </t>
        </r>
      </text>
    </comment>
    <comment ref="D191" authorId="0" shapeId="0">
      <text>
        <r>
          <rPr>
            <b/>
            <sz val="9"/>
            <color indexed="81"/>
            <rFont val="Tahoma"/>
            <family val="2"/>
            <charset val="186"/>
          </rPr>
          <t>60 butų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E193" authorId="0" shapeId="0">
      <text>
        <r>
          <rPr>
            <b/>
            <sz val="9"/>
            <color indexed="81"/>
            <rFont val="Tahoma"/>
            <family val="2"/>
            <charset val="186"/>
          </rPr>
          <t>6.3. Socialinių paslaugų plėtra</t>
        </r>
        <r>
          <rPr>
            <sz val="9"/>
            <color indexed="81"/>
            <rFont val="Tahoma"/>
            <family val="2"/>
            <charset val="186"/>
          </rPr>
          <t xml:space="preserve">
6.3.9. Įsigyta ar pastatyta socialinio būsto butų,  vnt. </t>
        </r>
      </text>
    </comment>
  </commentList>
</comments>
</file>

<file path=xl/comments2.xml><?xml version="1.0" encoding="utf-8"?>
<comments xmlns="http://schemas.openxmlformats.org/spreadsheetml/2006/main">
  <authors>
    <author>Snieguole Kacerauskaite</author>
    <author>Indrė Butenienė</author>
  </authors>
  <commentList>
    <comment ref="K36" authorId="0" shapeId="0">
      <text>
        <r>
          <rPr>
            <b/>
            <sz val="9"/>
            <color indexed="81"/>
            <rFont val="Tahoma"/>
            <family val="2"/>
            <charset val="186"/>
          </rPr>
          <t>iki 2020 m. liepos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F39" authorId="0" shapeId="0">
      <text>
        <r>
          <rPr>
            <b/>
            <sz val="9"/>
            <color indexed="81"/>
            <rFont val="Tahoma"/>
            <family val="2"/>
            <charset val="186"/>
          </rPr>
          <t>6.3. Socialinių paslaugų plėtra</t>
        </r>
        <r>
          <rPr>
            <sz val="9"/>
            <color indexed="81"/>
            <rFont val="Tahoma"/>
            <family val="2"/>
            <charset val="186"/>
          </rPr>
          <t xml:space="preserve">
6.3.1. Pagalbos į namus paslaugas gaunančių asmenų skaičius per metus 
6.3.2. Dienos socialinės globos paslaugas namuose gaunančių asmenų skaičius per metus </t>
        </r>
      </text>
    </comment>
    <comment ref="F40" authorId="0" shapeId="0">
      <text>
        <r>
          <rPr>
            <b/>
            <sz val="9"/>
            <color indexed="81"/>
            <rFont val="Tahoma"/>
            <family val="2"/>
            <charset val="186"/>
          </rPr>
          <t>6.3. Socialinių paslaugų plėtra</t>
        </r>
        <r>
          <rPr>
            <sz val="9"/>
            <color indexed="81"/>
            <rFont val="Tahoma"/>
            <family val="2"/>
            <charset val="186"/>
          </rPr>
          <t xml:space="preserve">
6.3.3. Budinčių globėjų skaičius per metus (2020 m. - 398)</t>
        </r>
      </text>
    </comment>
    <comment ref="K40" authorId="1" shapeId="0">
      <text>
        <r>
          <rPr>
            <b/>
            <sz val="9"/>
            <color indexed="81"/>
            <rFont val="Tahoma"/>
            <family val="2"/>
            <charset val="186"/>
          </rPr>
          <t>Indrė Butenienė:</t>
        </r>
        <r>
          <rPr>
            <sz val="9"/>
            <color indexed="81"/>
            <rFont val="Tahoma"/>
            <family val="2"/>
            <charset val="186"/>
          </rPr>
          <t xml:space="preserve">
VšĮ "SOS kaimas"</t>
        </r>
      </text>
    </comment>
    <comment ref="K41" authorId="1" shapeId="0">
      <text>
        <r>
          <rPr>
            <b/>
            <sz val="9"/>
            <color indexed="81"/>
            <rFont val="Tahoma"/>
            <family val="2"/>
            <charset val="186"/>
          </rPr>
          <t>Indrė Butenienė:</t>
        </r>
        <r>
          <rPr>
            <sz val="9"/>
            <color indexed="81"/>
            <rFont val="Tahoma"/>
            <family val="2"/>
            <charset val="186"/>
          </rPr>
          <t xml:space="preserve">
 BĮ Klaipėdos šeimos ir vaiko gerovės centras</t>
        </r>
      </text>
    </comment>
    <comment ref="F70" authorId="0" shapeId="0">
      <text>
        <r>
          <rPr>
            <sz val="9"/>
            <color indexed="81"/>
            <rFont val="Tahoma"/>
            <family val="2"/>
            <charset val="186"/>
          </rPr>
          <t>6.3. Socialinių paslaugų plėtra</t>
        </r>
      </text>
    </comment>
    <comment ref="F71" authorId="0" shapeId="0">
      <text>
        <r>
          <rPr>
            <sz val="9"/>
            <color indexed="81"/>
            <rFont val="Tahoma"/>
            <family val="2"/>
            <charset val="186"/>
          </rPr>
          <t>6.3. Socialinių paslaugų plėtra</t>
        </r>
      </text>
    </comment>
    <comment ref="F82" authorId="0" shapeId="0">
      <text>
        <r>
          <rPr>
            <b/>
            <sz val="9"/>
            <color indexed="81"/>
            <rFont val="Tahoma"/>
            <family val="2"/>
            <charset val="186"/>
          </rPr>
          <t>6.3. Socialinių paslaugų plėtra</t>
        </r>
        <r>
          <rPr>
            <sz val="9"/>
            <color indexed="81"/>
            <rFont val="Tahoma"/>
            <family val="2"/>
            <charset val="186"/>
          </rPr>
          <t xml:space="preserve">
6.3.1. Pagalbos į namus paslaugas gaunančių asmenų skaičius per metus 
6.3.2. Dienos socialinės globos paslaugas namuose gaunančių asmenų skaičius per metus </t>
        </r>
      </text>
    </comment>
    <comment ref="N125" authorId="0" shapeId="0">
      <text>
        <r>
          <rPr>
            <sz val="9"/>
            <color indexed="81"/>
            <rFont val="Tahoma"/>
            <family val="2"/>
            <charset val="186"/>
          </rPr>
          <t xml:space="preserve">Klaipėdos nevalstybinė specialioji pagrindinė mokykla „Svetliačiok“ 
</t>
        </r>
      </text>
    </comment>
    <comment ref="N126" authorId="0" shapeId="0">
      <text>
        <r>
          <rPr>
            <sz val="9"/>
            <color indexed="81"/>
            <rFont val="Tahoma"/>
            <family val="2"/>
            <charset val="186"/>
          </rPr>
          <t xml:space="preserve">Klaipėdos nevalstybinė specialioji pagrindinė mokykla „Svetliačiok“ 
</t>
        </r>
      </text>
    </comment>
    <comment ref="F127" authorId="0" shapeId="0">
      <text>
        <r>
          <rPr>
            <sz val="9"/>
            <color indexed="81"/>
            <rFont val="Tahoma"/>
            <family val="2"/>
            <charset val="186"/>
          </rPr>
          <t>6.3. Socialinių paslaugų plėtra</t>
        </r>
      </text>
    </comment>
    <comment ref="F128" authorId="0" shapeId="0">
      <text>
        <r>
          <rPr>
            <sz val="9"/>
            <color indexed="81"/>
            <rFont val="Tahoma"/>
            <family val="2"/>
            <charset val="186"/>
          </rPr>
          <t>6.3. Socialinių paslaugų plėtra</t>
        </r>
      </text>
    </comment>
    <comment ref="N130" authorId="0" shapeId="0">
      <text>
        <r>
          <rPr>
            <sz val="9"/>
            <color indexed="81"/>
            <rFont val="Tahoma"/>
            <family val="2"/>
            <charset val="186"/>
          </rPr>
          <t xml:space="preserve">VšĮ „Ori senatvė“
</t>
        </r>
      </text>
    </comment>
    <comment ref="F131" authorId="0" shapeId="0">
      <text>
        <r>
          <rPr>
            <b/>
            <sz val="9"/>
            <color indexed="81"/>
            <rFont val="Tahoma"/>
            <family val="2"/>
            <charset val="186"/>
          </rPr>
          <t>6.3. Socialinių paslaugų plėtra</t>
        </r>
        <r>
          <rPr>
            <sz val="9"/>
            <color indexed="81"/>
            <rFont val="Tahoma"/>
            <family val="2"/>
            <charset val="186"/>
          </rPr>
          <t xml:space="preserve">
6.3.1. Pagalbos į namus paslaugas gaunančių asmenų skaičius per metus </t>
        </r>
      </text>
    </comment>
    <comment ref="F138" authorId="0" shapeId="0">
      <text>
        <r>
          <rPr>
            <b/>
            <sz val="9"/>
            <color indexed="81"/>
            <rFont val="Tahoma"/>
            <family val="2"/>
            <charset val="186"/>
          </rPr>
          <t>6.3. Socialinių paslaugų plėtra</t>
        </r>
        <r>
          <rPr>
            <sz val="9"/>
            <color indexed="81"/>
            <rFont val="Tahoma"/>
            <family val="2"/>
            <charset val="186"/>
          </rPr>
          <t xml:space="preserve">
6.3.8. Socialinių paslaugų, kurias teikia NVO, dalis bendroje savivaldybės socialinių paslaugų struktūroje, vnt.</t>
        </r>
      </text>
    </comment>
    <comment ref="F159" authorId="0" shapeId="0">
      <text>
        <r>
          <rPr>
            <sz val="9"/>
            <color indexed="81"/>
            <rFont val="Tahoma"/>
            <family val="2"/>
            <charset val="186"/>
          </rPr>
          <t>3.3. Klaipėdos miesto integruotos teritorijų programos įgyvendinimas</t>
        </r>
      </text>
    </comment>
    <comment ref="F160" authorId="1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KEPS 1.3. Išvystyti smulkiam verslui palankią ekosistemą </t>
        </r>
        <r>
          <rPr>
            <sz val="9"/>
            <color indexed="81"/>
            <rFont val="Tahoma"/>
            <family val="2"/>
            <charset val="186"/>
          </rPr>
          <t>(Klaipėdos m. IIT VVG vietos plėtros strategijoje 912 tūkst. Eur skirta SVV projektams vykdyti 2018-2022 m.</t>
        </r>
      </text>
    </comment>
    <comment ref="F175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6.3. Socialinių paslaugų plėtra 
</t>
        </r>
        <r>
          <rPr>
            <sz val="9"/>
            <color indexed="81"/>
            <rFont val="Tahoma"/>
            <family val="2"/>
            <charset val="186"/>
          </rPr>
          <t xml:space="preserve">6.3.5. Vaikų dienos centruose socialinių įgūdžių ir palaikymo paslaugas gaunančių vaikų skaičius
</t>
        </r>
      </text>
    </comment>
    <comment ref="F179" authorId="0" shapeId="0">
      <text>
        <r>
          <rPr>
            <b/>
            <sz val="9"/>
            <color indexed="81"/>
            <rFont val="Tahoma"/>
            <family val="2"/>
            <charset val="186"/>
          </rPr>
          <t>6.3. Socialinių paslaugų plėtra</t>
        </r>
        <r>
          <rPr>
            <sz val="9"/>
            <color indexed="81"/>
            <rFont val="Tahoma"/>
            <family val="2"/>
            <charset val="186"/>
          </rPr>
          <t xml:space="preserve">
6.3.4. Įrengta naujų vietų senyvo amžiaus asmenų globos namuose - 80 </t>
        </r>
      </text>
    </comment>
    <comment ref="F181" authorId="0" shapeId="0">
      <text>
        <r>
          <rPr>
            <b/>
            <sz val="9"/>
            <color indexed="81"/>
            <rFont val="Tahoma"/>
            <family val="2"/>
            <charset val="186"/>
          </rPr>
          <t>6.3. Socialinių paslaugų plėtra</t>
        </r>
        <r>
          <rPr>
            <sz val="9"/>
            <color indexed="81"/>
            <rFont val="Tahoma"/>
            <family val="2"/>
            <charset val="186"/>
          </rPr>
          <t xml:space="preserve">
6.3.7. Grupinių gyvenimo namų įkūrimas vaikams, paliekantiems vaikų globos namus, vnt.</t>
        </r>
      </text>
    </comment>
    <comment ref="F195" authorId="0" shapeId="0">
      <text>
        <r>
          <rPr>
            <b/>
            <sz val="9"/>
            <color indexed="81"/>
            <rFont val="Tahoma"/>
            <family val="2"/>
            <charset val="186"/>
          </rPr>
          <t>6.3. Socialinių paslaugų plėtra</t>
        </r>
        <r>
          <rPr>
            <sz val="9"/>
            <color indexed="81"/>
            <rFont val="Tahoma"/>
            <family val="2"/>
            <charset val="186"/>
          </rPr>
          <t xml:space="preserve">
6.3.9. Įsigyta ar pastatyta socialinio būsto butų,  vnt. </t>
        </r>
      </text>
    </comment>
    <comment ref="E200" authorId="0" shapeId="0">
      <text>
        <r>
          <rPr>
            <b/>
            <sz val="9"/>
            <color indexed="81"/>
            <rFont val="Tahoma"/>
            <family val="2"/>
            <charset val="186"/>
          </rPr>
          <t>60 butų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F202" authorId="0" shapeId="0">
      <text>
        <r>
          <rPr>
            <b/>
            <sz val="9"/>
            <color indexed="81"/>
            <rFont val="Tahoma"/>
            <family val="2"/>
            <charset val="186"/>
          </rPr>
          <t>6.3. Socialinių paslaugų plėtra</t>
        </r>
        <r>
          <rPr>
            <sz val="9"/>
            <color indexed="81"/>
            <rFont val="Tahoma"/>
            <family val="2"/>
            <charset val="186"/>
          </rPr>
          <t xml:space="preserve">
6.3.9. Įsigyta ar pastatyta socialinio būsto butų,  vnt. </t>
        </r>
      </text>
    </comment>
    <comment ref="F204" authorId="0" shapeId="0">
      <text>
        <r>
          <rPr>
            <sz val="9"/>
            <color indexed="81"/>
            <rFont val="Tahoma"/>
            <family val="2"/>
            <charset val="186"/>
          </rPr>
          <t>6.3. Socialinių paslaugų plėtra</t>
        </r>
      </text>
    </comment>
  </commentList>
</comments>
</file>

<file path=xl/sharedStrings.xml><?xml version="1.0" encoding="utf-8"?>
<sst xmlns="http://schemas.openxmlformats.org/spreadsheetml/2006/main" count="1102" uniqueCount="330">
  <si>
    <t>SOCIALINĖS ATSKIRTIES MAŽINIMO PROGRAMOS (NR. 12)</t>
  </si>
  <si>
    <t xml:space="preserve"> TIKSLŲ, UŽDAVINIŲ, PRIEMONIŲ, PRIEMONIŲ IŠLAIDŲ IR PRODUKTO KRITERIJŲ SUVESTINĖ</t>
  </si>
  <si>
    <t>tūkst. Eur</t>
  </si>
  <si>
    <t>Programos tikslo kodas</t>
  </si>
  <si>
    <t>Uždavinio kodas</t>
  </si>
  <si>
    <t>Priemonės kodas</t>
  </si>
  <si>
    <t>Pavadinimas</t>
  </si>
  <si>
    <t>Priemonės požymis</t>
  </si>
  <si>
    <t>Asignavimų valdytojo kodas</t>
  </si>
  <si>
    <t>Finansavimo šaltinis</t>
  </si>
  <si>
    <t>Produkto kriterijaus</t>
  </si>
  <si>
    <t>Planas</t>
  </si>
  <si>
    <t>03 Strateginis tikslas. Užtikrinti gyventojams aukštą švietimo, kultūros, socialinių, sporto ir sveikatos apsaugos paslaugų kokybę ir prieinamumą</t>
  </si>
  <si>
    <t>12 Socialinės atskirties mažinimo programa</t>
  </si>
  <si>
    <t>01</t>
  </si>
  <si>
    <t>Įgyvendinti socialinės paramos politiką siekiant sumažinti socialinę atskirtį Klaipėdos mieste</t>
  </si>
  <si>
    <t>Užtikrinti Lietuvos Respublikos įstatymais, Vyriausybės nutarimais ir kitais teisės aktais numatytų socialinių išmokų ir kompensacijų mokėjimą</t>
  </si>
  <si>
    <t>Socialinių paslaugų ir kitos socialinės paramos teikimas</t>
  </si>
  <si>
    <t>3</t>
  </si>
  <si>
    <t>SB(VB)</t>
  </si>
  <si>
    <t xml:space="preserve">Piniginės socialinės paramos nepasiturinčioms šeimoms ir vieniems gyvenantiems asmenims bei paramos mirties atveju teikimas, išmokant pašalpas ir kompensacijas </t>
  </si>
  <si>
    <t>SB</t>
  </si>
  <si>
    <t xml:space="preserve">Vidutinis išmokamų socialinių pašalpų skaičius per mėn. </t>
  </si>
  <si>
    <t>Vidutinis išmokamų kompensacijų skaičius per mėn.</t>
  </si>
  <si>
    <t xml:space="preserve">Vidutinis išmokamų kompensacijų kreditams ir kredito palūkanoms skaičius per mėn. </t>
  </si>
  <si>
    <t>Iš viso:</t>
  </si>
  <si>
    <t>Socialinės globos paslaugų teikimas asmenims su sunkia negalia</t>
  </si>
  <si>
    <t>Pagalbos socialinės rizikos šeimoms teikimas</t>
  </si>
  <si>
    <t>Darbuotojų, dirbančių su socialinės rizikos šeimomis, skaičius</t>
  </si>
  <si>
    <t>Mokinių nemokamo maitinimo ir aprūpinimo mokinio reikmenimis organizavimas</t>
  </si>
  <si>
    <t>Nemokamą maitinimą gaunančių bei aprūpinamų mokinio reikmenimis mokinių skaičius</t>
  </si>
  <si>
    <t>Mokinių iš mažas pajamas gaunančių šeimų nemokamo maitinimo gamybos išlaidų padengimas</t>
  </si>
  <si>
    <t>Iš viso priemonei:</t>
  </si>
  <si>
    <t>02</t>
  </si>
  <si>
    <t xml:space="preserve">Tikslinių kompensacijų ir išmokų skaičiavimas ir mokėjimas, siekiant neįgaliesiems kompensuoti specialiųjų poreikių tenkinimo išlaidas </t>
  </si>
  <si>
    <t>LRVB</t>
  </si>
  <si>
    <t>03</t>
  </si>
  <si>
    <t>Išmokų vaikams skaičiavimas ir mokėjimas</t>
  </si>
  <si>
    <t>04</t>
  </si>
  <si>
    <t>05</t>
  </si>
  <si>
    <t>Iš viso uždaviniui:</t>
  </si>
  <si>
    <t xml:space="preserve">Teikti visuomenės poreikius atitinkančias socialines paslaugas įvairioms gyventojų grupėms </t>
  </si>
  <si>
    <t>Socialinių paslaugų teikimas socialinėse įstaigose:</t>
  </si>
  <si>
    <t>SB(SP)</t>
  </si>
  <si>
    <t>Kt</t>
  </si>
  <si>
    <t>BĮ Klaipėdos miesto šeimos ir vaiko gerovės centre, iš jų:</t>
  </si>
  <si>
    <t>BĮ Klaipėdos vaikų globos namuose „Rytas“</t>
  </si>
  <si>
    <t>Socialinės globos paslaugų teikimas senyvo amžiaus asmenims ir asmenims su negalia ne savivaldybės institucijose</t>
  </si>
  <si>
    <t>Dienos socialinės globos, trumpalaikės socialinės globos ir socialinės priežiūros paslaugų teikimo organizavimas miesto gyventojams ne savivaldybės institucijose:</t>
  </si>
  <si>
    <t>Psichosocialinės pagalbos teikimas šeimoms, auginančioms vaiką su negalia ir patiriančioms krizes</t>
  </si>
  <si>
    <t>Socialinių projektų dalinis finansavimas:</t>
  </si>
  <si>
    <t xml:space="preserve">Nevyriausybinių organizacijų socialinių projektų </t>
  </si>
  <si>
    <t xml:space="preserve">Socialinės reabilitacijos paslaugų neįgaliesiems bendruomenėje projektų </t>
  </si>
  <si>
    <t>Būsto pritaikymas neįgaliesiems</t>
  </si>
  <si>
    <t>6</t>
  </si>
  <si>
    <t>Pritaikyta butų neįgaliesiems, skaičius</t>
  </si>
  <si>
    <t>06</t>
  </si>
  <si>
    <t>07</t>
  </si>
  <si>
    <t>Parengtas techninis projektas</t>
  </si>
  <si>
    <t>ES</t>
  </si>
  <si>
    <t>Teikiamų socialinių paslaugų infrastruktūros tobulinimas siekiant atitikti keliamus reikalavimus:</t>
  </si>
  <si>
    <t>I</t>
  </si>
  <si>
    <t xml:space="preserve">Užtikrinti Klaipėdos miesto socialinio būsto fondo plėtrą ir valstybės politikos, padedančios apsirūpinti būstu, įgyvendinimą </t>
  </si>
  <si>
    <t>Socialinio būsto fondo plėtra:</t>
  </si>
  <si>
    <t>Įgyvendintas projektas, proc.</t>
  </si>
  <si>
    <t>Savivaldybės gyvenamųjų patalpų  tinkamos fizinės būklės užtikrinimas ir nuomos administravimas:</t>
  </si>
  <si>
    <t xml:space="preserve">Savivaldybės gyvenamųjų patalpų techninės būklės vertinimas ir remontas </t>
  </si>
  <si>
    <t xml:space="preserve">Apmokėjimas savivaldybei tenkančia dalimi už daugiabučių namų bendrosios  nuosavybės objektų atnaujinimą ir renovaciją bei lėšų kaupimą </t>
  </si>
  <si>
    <t>Rezervo naudojimas nenumatytiems darbams apmokėti ir avarinėms situacijoms likviduoti</t>
  </si>
  <si>
    <t>Savivaldybės gyvenamųjų patalpų nuomos administravimas</t>
  </si>
  <si>
    <t xml:space="preserve">Surinkta  nuomos mokesčio  proc. nuo priskaičiuoto </t>
  </si>
  <si>
    <t>Savininkams grąžintų nuomotų patalpų vertės įskaičiavimas į nuompinigius</t>
  </si>
  <si>
    <t>Apmokėjimas už daugiabučių namų bendrųjų objektų administravimą ir nuolatinę techninę priežiūrą</t>
  </si>
  <si>
    <t>Užtikrintas privalomojo gyvenamųjų namų naudojimo ir priežiūros reikalavimų įgyvendinimas, proc.</t>
  </si>
  <si>
    <t xml:space="preserve">Politinių kalinių ir tremtinių bei jų šeimų narių sugrįžimo į Lietuvą programos įgyvendinimas: </t>
  </si>
  <si>
    <t>Iš viso tikslui:</t>
  </si>
  <si>
    <t>12</t>
  </si>
  <si>
    <t xml:space="preserve">Iš viso programai: </t>
  </si>
  <si>
    <t>Finansavimo šaltinių suvestinė</t>
  </si>
  <si>
    <t>Finansavimo šaltiniai</t>
  </si>
  <si>
    <t>SAVIVALDYBĖS  LĖŠOS, IŠ VISO:</t>
  </si>
  <si>
    <r>
      <t xml:space="preserve">Savivaldybės biudžeto lėšos </t>
    </r>
    <r>
      <rPr>
        <b/>
        <sz val="10"/>
        <rFont val="Times New Roman"/>
        <family val="1"/>
      </rPr>
      <t>SB</t>
    </r>
  </si>
  <si>
    <r>
      <t xml:space="preserve">Pajamų įmokos už paslaugas </t>
    </r>
    <r>
      <rPr>
        <b/>
        <sz val="10"/>
        <rFont val="Times New Roman"/>
        <family val="1"/>
      </rPr>
      <t>SB(SP)</t>
    </r>
  </si>
  <si>
    <r>
      <t xml:space="preserve">Valstybės biudžeto specialiosios tikslinės dotacijos lėšos </t>
    </r>
    <r>
      <rPr>
        <b/>
        <sz val="10"/>
        <rFont val="Times New Roman"/>
        <family val="1"/>
        <charset val="186"/>
      </rPr>
      <t>SB(VB)</t>
    </r>
  </si>
  <si>
    <t>KITI ŠALTINIAI, IŠ VISO:</t>
  </si>
  <si>
    <r>
      <t xml:space="preserve">Valstybės biudžeto lėšos </t>
    </r>
    <r>
      <rPr>
        <b/>
        <sz val="10"/>
        <rFont val="Times New Roman"/>
        <family val="1"/>
      </rPr>
      <t>LRVB</t>
    </r>
  </si>
  <si>
    <t>IŠ VISO:</t>
  </si>
  <si>
    <t>Vietų skaičius įstaigoje</t>
  </si>
  <si>
    <t>SB(SPL)</t>
  </si>
  <si>
    <t>08</t>
  </si>
  <si>
    <t>09</t>
  </si>
  <si>
    <t>Dienos socialinės globos paslaugų teikimas asmenims su psichine negalia dienos socialinės globos centre</t>
  </si>
  <si>
    <t>Dienos socialinės globos paslaugų teikimas vaikams su negalia dienos socialinės globos centre</t>
  </si>
  <si>
    <t>Pagalbos į namus paslaugos teikimas senyvo amžiaus asmenims ir suaugusiems asmenims su negalia</t>
  </si>
  <si>
    <t>20</t>
  </si>
  <si>
    <t>Vidutiniškai per mėn. išmokamų laidojimo pašalpų skaičius</t>
  </si>
  <si>
    <t>Vidutinis išmokamų kompensacijų nepriklausomybės gynėjams skaičius per mėn.</t>
  </si>
  <si>
    <t>Būsto nuomos ar išperkamosios būsto nuomos mokesčių dalies kompensaciją gavusių asmenų skaičius</t>
  </si>
  <si>
    <t>Nemokamą maitinimą gaunančių mokinių skaičius</t>
  </si>
  <si>
    <t>Senyvo amžiaus asmenų bei asmenų su negalia, apgyvendintų globos institucijose per metus, skaičius</t>
  </si>
  <si>
    <t>Įsigyta keltuvų, skirtų neįgaliems asmenims su ryškiu judėjimo sutrikimu, skaičius</t>
  </si>
  <si>
    <t>Daugiabučių namų, kuriuose vykdomi atnaujinimo darbai, skaičius</t>
  </si>
  <si>
    <t>Savivaldybės butų, kuriuose pašalintos avarijų grėsmės ar padariniai, skaičius</t>
  </si>
  <si>
    <t>Efektyvių globos ir įvaikinimo populiarinimo, globėjų, įtėvių paieškos formų įgyvendinimas</t>
  </si>
  <si>
    <t>Nemokamo maitinimo organizavimas labdaros valgykloje Klaipėdos mieste gyvenantiems asmenims, nepajėgiantiems maitintis savo namuose</t>
  </si>
  <si>
    <t>Socialinės srities renginių organizavimas</t>
  </si>
  <si>
    <t>1.3.1.5</t>
  </si>
  <si>
    <t>1.3.2.1</t>
  </si>
  <si>
    <t>1.3.2.2</t>
  </si>
  <si>
    <t>1.3.1.4, 1.3.2.3</t>
  </si>
  <si>
    <t xml:space="preserve"> 1.3.3.2, 1.3.3.3, 1.3.3.5</t>
  </si>
  <si>
    <t>1.3.3.6</t>
  </si>
  <si>
    <t>1.3.3.8</t>
  </si>
  <si>
    <t>1.3.3.1, 1.3.4.3</t>
  </si>
  <si>
    <t>1.3.2.3, 1.3.3.3</t>
  </si>
  <si>
    <t>1.3.5.2</t>
  </si>
  <si>
    <t>Būsto įsigijimas bendruomeniniams vaikų globos namams</t>
  </si>
  <si>
    <t>Paslaugų gavėjų skaičius</t>
  </si>
  <si>
    <t>Projekto „Kompleksinės paslaugos šeimai Klaipėdos mieste“ įgyvendinimas</t>
  </si>
  <si>
    <t xml:space="preserve"> </t>
  </si>
  <si>
    <t>2019-ieji metai</t>
  </si>
  <si>
    <t>Socialinių būstų pirkimas</t>
  </si>
  <si>
    <t>Įsigyta įranga, baldai, proc.</t>
  </si>
  <si>
    <t xml:space="preserve"> - smurto artimoje aplinkoje prevencijos priemonių įgyvendinimas</t>
  </si>
  <si>
    <t xml:space="preserve">Šîldoma įstaigų, skaičius  </t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</si>
  <si>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</si>
  <si>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t>Asmenų, kuriems teikiamos integracijos paslaugos, skaičius</t>
  </si>
  <si>
    <t>Prižiūrima eksploatuojamų keltuvų, vnt.</t>
  </si>
  <si>
    <t>Asmenų su sunkia negalia, kuriems teikiamos socialinės globos paslaugos, skaičius</t>
  </si>
  <si>
    <t>Paslaugas gavusių asmenų skaičius</t>
  </si>
  <si>
    <t>Savivaldybės socialinio būsto fondo gyvenamųjų namų statyba žemės sklypuose Irklų g. 1 ir Rambyno g. 14A</t>
  </si>
  <si>
    <t>BĮ Klaipėdos miesto globos namuose</t>
  </si>
  <si>
    <t>BĮ Neįgaliųjų centre „Klaipėdos lakštutė“</t>
  </si>
  <si>
    <t>BĮ Klaipėdos miesto nakvynės namuose</t>
  </si>
  <si>
    <t>BĮ Klaipėdos vaikų globos namuose „Smiltelė“</t>
  </si>
  <si>
    <t>BĮ Klaipėdos socialinių paslaugų centre „Danė“</t>
  </si>
  <si>
    <t xml:space="preserve">Klaipėdos miesto integruotų investicijų teritorijos vietos veiklos grupės 2016–2022 metų vietos plėtros įgyvendinimas ir veiklų administravimas </t>
  </si>
  <si>
    <t>Atlikta rekonstravimo darbų, proc.</t>
  </si>
  <si>
    <t>Atliktas rekonstravimas, proc</t>
  </si>
  <si>
    <t xml:space="preserve">Butų pirkimas politiniams kaliniams ir tremtiniams bei jų šeimų nariams </t>
  </si>
  <si>
    <t>SB(L)</t>
  </si>
  <si>
    <r>
      <t xml:space="preserve">Apyvartos lėšų likutis </t>
    </r>
    <r>
      <rPr>
        <b/>
        <sz val="10"/>
        <rFont val="Times New Roman"/>
        <family val="1"/>
        <charset val="186"/>
      </rPr>
      <t>SB(L)</t>
    </r>
  </si>
  <si>
    <t xml:space="preserve"> - projekto „Lietuva – kitataučių užuovėja“ įgyvendinimas;</t>
  </si>
  <si>
    <t>SB(ES)</t>
  </si>
  <si>
    <t>SB(ESA)</t>
  </si>
  <si>
    <t>Materialinės paramos Klaipėdos miesto savivaldybės gyventojams, atsidūrusiems sunkioje materialinėje padėtyje, teikimas</t>
  </si>
  <si>
    <t>Vidutinis materialinės paramos išmokų Klaipėdos miesto gyventojams, atsidūrusiems sunkioje materialinėje padėtyje, skaičius per mėn.</t>
  </si>
  <si>
    <r>
      <t>Priemonių, mažinančių administracinę naštą juridiniams ir fiziniams asmenims, taikymas</t>
    </r>
    <r>
      <rPr>
        <sz val="10"/>
        <rFont val="Times New Roman"/>
        <family val="1"/>
        <charset val="186"/>
      </rPr>
      <t>, projekto „Paslaugų organizavimo ir asmenų aptarnavimo kokybės gerinimas teikiant socialinę paramą Klaipėdos miesto savivaldybėje“ įgyvendinimas</t>
    </r>
  </si>
  <si>
    <t xml:space="preserve"> - projekto „Jungtinio kompetencijų centro kūrimas ir išmaniųjų socialinių paslaugų senyvo amžiaus asmenims teikimas“ įgyvendinimas</t>
  </si>
  <si>
    <t>Vietos bendruomenių savivaldos programos įgyvendinimas</t>
  </si>
  <si>
    <t>Iš dalies finansuota projektų</t>
  </si>
  <si>
    <t>SB(ESL)</t>
  </si>
  <si>
    <t>Asmenų, pasinaudojusių įdiegtomis inovatyviosiomis  paslaugomis, skaičius</t>
  </si>
  <si>
    <t>2020-ųjų metų lėšų projektas</t>
  </si>
  <si>
    <t>2020-ieji metai</t>
  </si>
  <si>
    <t>2020 m. lėšų projektas</t>
  </si>
  <si>
    <t>Atlikta rangos darbų, proc.</t>
  </si>
  <si>
    <t>700</t>
  </si>
  <si>
    <t>Paramos teikimas labiausiai skurstantiems asmenims, įgyvendinant projektą „Parama maisto produktais IV“ (projekto Nr. EPSF-2016-V-04-01)</t>
  </si>
  <si>
    <t>Vidutinis paramos gavėjo ir (ar) bendrai su juo gyvenančių asmenų skaičius per mėnesį</t>
  </si>
  <si>
    <t>1000/800</t>
  </si>
  <si>
    <t>Suteikta paramos rūbais, avalyne, kt., asmenų skaičius</t>
  </si>
  <si>
    <t xml:space="preserve"> - projekto „Matyk kitą kelią“ įgyvendinimas</t>
  </si>
  <si>
    <t>Pravesta mokymų specialistams ir asmenims su regėjimo negalia, skaičius</t>
  </si>
  <si>
    <t>70</t>
  </si>
  <si>
    <t>42</t>
  </si>
  <si>
    <t>63</t>
  </si>
  <si>
    <t xml:space="preserve">Dienos socialinės globos paslaugos įstaigoje gavėjų skaičius </t>
  </si>
  <si>
    <t>Pagalbos į namus paslaugos gavėjų skaičius</t>
  </si>
  <si>
    <t>Dienos socialinės globos paslaugos asmens namuose, gavėjų skaičius</t>
  </si>
  <si>
    <t xml:space="preserve">Vietų skaičius trumpalaikės soc. globos paslaugai gauti </t>
  </si>
  <si>
    <t>Planinis vaikų skaičius</t>
  </si>
  <si>
    <t>Dienos socialinę globą per mėn. gaunančių vaikų su negalia skaičius dienos socialinės globos centre</t>
  </si>
  <si>
    <t xml:space="preserve">Pagalbos į namus paslaugos gavėjų skaičius per mėnesį </t>
  </si>
  <si>
    <t>Vidutiniškai per dieną nemokamą maitinimą gaunančių asmenų skaičius</t>
  </si>
  <si>
    <t>Atlikta kompleksinė viešųjų ryšių metodų analizė ir įgyvendinta įvaikinimą skatinanti informacinė kampanija</t>
  </si>
  <si>
    <t xml:space="preserve">Vidutinis šeimų, auginančių vaiką su negalia ir patiriančių krizes, skaičius per mėn. </t>
  </si>
  <si>
    <t>Laikiniesiems darbams įdarbintų bedarbių skaičius per metus</t>
  </si>
  <si>
    <t>Integravimo į darbo rinką projektų veiklose dalyvaujančių asmenų skaičius per metus</t>
  </si>
  <si>
    <t>Darbo rinkos politikos priemonių, skirtų socialinę atskirtį patiriantiems asmenims, vykdymas</t>
  </si>
  <si>
    <t>Parengta piliečių chartija, vnt.</t>
  </si>
  <si>
    <t xml:space="preserve">Parengta vadybos kokybės sistemos ar metodo įgyvendinimo / įdiegimo įstaigose dokumentacija, vnt. </t>
  </si>
  <si>
    <r>
      <t xml:space="preserve">Senyvo amžiaus asmenų globos paslaugų plėtra </t>
    </r>
    <r>
      <rPr>
        <sz val="10"/>
        <rFont val="Times New Roman"/>
        <family val="1"/>
      </rPr>
      <t xml:space="preserve">rekonstruojant pastatą, esantį Melnragės gyvenamąjame rajone, Vaivos g. 23 </t>
    </r>
  </si>
  <si>
    <t xml:space="preserve">Nakvynės namų pastato (Viršutinė g. 21) rekonstravimas </t>
  </si>
  <si>
    <t>Sutrumpėjęs nuomininkų pasirinktos valstybės garantijos įvykdymo terminas, mėnesiai</t>
  </si>
  <si>
    <r>
      <t xml:space="preserve">Savivaldybės biudžeto apyvartos lėšos ES finansinės paramos programų laikinam lėšų stygiui dengti  </t>
    </r>
    <r>
      <rPr>
        <b/>
        <sz val="10"/>
        <rFont val="Times New Roman"/>
        <family val="1"/>
        <charset val="186"/>
      </rPr>
      <t>SB(ESA)</t>
    </r>
  </si>
  <si>
    <t>Paramos teikimas labiausiai skurstantiems asmenims, įgyvendinant projektą „Parama higienos prekėmis“ Nr. EPSF-2017-V-05-01</t>
  </si>
  <si>
    <t xml:space="preserve">Dienos socialinę globą per mėn. gaunančių asmenų  su psichine negalia dienos socialinės globos centre skaičius </t>
  </si>
  <si>
    <t>Vaikų, gaunančių ilgalaikės globos paslaugas, skaičius</t>
  </si>
  <si>
    <t>Psichosocialinės pagalbos paslaugų gavėjų skaičius</t>
  </si>
  <si>
    <t>Darbuotojai, dalyvavę kompetencijų stiprinime, skaičius</t>
  </si>
  <si>
    <t>Įsigyta būstų, vnt.</t>
  </si>
  <si>
    <t>Nupirkta butų, vnt.</t>
  </si>
  <si>
    <r>
      <t xml:space="preserve">Europos Sąjungos paramos lėšos, kurios įtrauktos į savivaldybės biudžetą </t>
    </r>
    <r>
      <rPr>
        <b/>
        <sz val="10"/>
        <rFont val="Times New Roman"/>
        <family val="1"/>
        <charset val="186"/>
      </rPr>
      <t>SB(ES)</t>
    </r>
  </si>
  <si>
    <r>
      <t xml:space="preserve">Projekto  </t>
    </r>
    <r>
      <rPr>
        <b/>
        <sz val="10"/>
        <rFont val="Times New Roman"/>
        <family val="1"/>
      </rPr>
      <t>„Integrali pagalba į namus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Klaipėdos mieste</t>
    </r>
    <r>
      <rPr>
        <sz val="10"/>
        <rFont val="Times New Roman"/>
        <family val="1"/>
      </rPr>
      <t xml:space="preserve">“ įgyvendinimas (dienos socialinės globos ir slaugos paslaugos į namus)                   </t>
    </r>
  </si>
  <si>
    <t>____________________________________</t>
  </si>
  <si>
    <t>Pritaikyta būstų vaikams su sunkia negalia, vaikų skaičius</t>
  </si>
  <si>
    <t>SB'</t>
  </si>
  <si>
    <t xml:space="preserve">Budinčio globotojo veiklos organizavimas </t>
  </si>
  <si>
    <t>Rekonstruota dujinė katilinė</t>
  </si>
  <si>
    <t>220/55</t>
  </si>
  <si>
    <t>1</t>
  </si>
  <si>
    <t>Įsigytas automobilis</t>
  </si>
  <si>
    <t xml:space="preserve">Vietų skaičius  intensyvios krizių įveikimo  pagalbos paslaugai gauti </t>
  </si>
  <si>
    <t>Įsigyta apsaugos ir priešgaisrinė sistema, vnt.</t>
  </si>
  <si>
    <t>Įsigyta virtuvės įranga, baldai, vnt.</t>
  </si>
  <si>
    <t>11</t>
  </si>
  <si>
    <t>Suremontuotų butų skaičius</t>
  </si>
  <si>
    <t>2021-ųjų metų lėšų projektas</t>
  </si>
  <si>
    <t>Nupirkta butų, skaičius</t>
  </si>
  <si>
    <t>2021 m. lėšų projektas</t>
  </si>
  <si>
    <t>2021-ieji metai</t>
  </si>
  <si>
    <t>Suorganizuota renginių, skaičius</t>
  </si>
  <si>
    <t>Kompiuterių įsigijimas naujoms darbo vietoms, vnt.</t>
  </si>
  <si>
    <t xml:space="preserve">Papildomas paslaugų pirkimas vaikams iš socialinės rizikos šeimų, vaikų skaičius </t>
  </si>
  <si>
    <t>SB(F)</t>
  </si>
  <si>
    <r>
      <t>Savivaldybės biudžeto lėšos, gautos už parduotus savivaldybės būstus</t>
    </r>
    <r>
      <rPr>
        <b/>
        <sz val="10"/>
        <rFont val="Times New Roman"/>
        <family val="1"/>
        <charset val="186"/>
      </rPr>
      <t xml:space="preserve"> SB(F)</t>
    </r>
  </si>
  <si>
    <t>Įveiklintas globos centras</t>
  </si>
  <si>
    <t>Sukurta papildomų darbo vietų</t>
  </si>
  <si>
    <t>Parengta metodinė programa</t>
  </si>
  <si>
    <t>SB(FL)</t>
  </si>
  <si>
    <t xml:space="preserve">Vidutinis prižiūrimų vaikų skaičius per mėnesį </t>
  </si>
  <si>
    <t>Išmokų gavėjų skaičius</t>
  </si>
  <si>
    <t>Suteikta transporto paslaugų, asmenų skaičius</t>
  </si>
  <si>
    <t xml:space="preserve"> - projekto „Atrask save Lietuvoje“ įgyvendinimas;</t>
  </si>
  <si>
    <t>BĮ Klaipėdos miesto socialinės paramos centre, iš jų:</t>
  </si>
  <si>
    <t>BĮ Klaipėdos miesto globos namuose, iš jų:</t>
  </si>
  <si>
    <t xml:space="preserve"> - projekto „Moterys ir vaikai – saugūs savo mieste“ įgyvendinimas;</t>
  </si>
  <si>
    <t xml:space="preserve"> - kovos su prekyba žmonėmis prevencinių priemonių  įgyvendinimas;</t>
  </si>
  <si>
    <r>
      <t>Savivaldybės biudžeto lėšų, gautų už parduotus savivaldybės būstus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 xml:space="preserve">likutis </t>
    </r>
    <r>
      <rPr>
        <b/>
        <sz val="10"/>
        <rFont val="Times New Roman"/>
        <family val="1"/>
        <charset val="186"/>
      </rPr>
      <t>SB(FL)</t>
    </r>
  </si>
  <si>
    <t>Suteikta į namus paslaugų / socialinės globos asmens namuose paslaugų, asmenų skaičius</t>
  </si>
  <si>
    <t>Išduota techninės pagalbos priemonių, vnt./asmenų skaičius</t>
  </si>
  <si>
    <t>Pareigybių, skirtų padėti adaptuotis prieglobstį Lietuvos Respublikoje gavusiems  užsieniečiams, skaičius</t>
  </si>
  <si>
    <t>Licencijų ir programinės įrangos įsigijimas, vnt.</t>
  </si>
  <si>
    <t>Organizuota tėvystės įgūdžių / globėjų (rūpintojų) mokymų skaičius</t>
  </si>
  <si>
    <t>Asmenų, pradėjusių gyventi savarankiškai, skaičius</t>
  </si>
  <si>
    <t>Įsigyta baldų gyventojų kambariuose (Viršutinės g. 21), vnt.</t>
  </si>
  <si>
    <t>Suremontuota bendruomeninių vaikų globos namų, butų skaičius</t>
  </si>
  <si>
    <t>NVO projektų, gaunančių dalinį finansavimą iš savivaldybės biudžeto, skaičius / bendrojo finasavimo procentas</t>
  </si>
  <si>
    <r>
      <t>Valstybės biudžeto tikslinės dotacijos lėšų likutis</t>
    </r>
    <r>
      <rPr>
        <b/>
        <sz val="10"/>
        <rFont val="Times New Roman"/>
        <family val="1"/>
        <charset val="186"/>
      </rPr>
      <t xml:space="preserve"> SB(VBL)</t>
    </r>
  </si>
  <si>
    <r>
      <t>Europos Sąjungos finansinės paramos lėšų likučio metų pradžioje lėšos</t>
    </r>
    <r>
      <rPr>
        <b/>
        <sz val="10"/>
        <rFont val="Times New Roman"/>
        <family val="1"/>
        <charset val="186"/>
      </rPr>
      <t xml:space="preserve"> SB(ESL)</t>
    </r>
  </si>
  <si>
    <t>Savivaldybės biudžetas, iš jo:</t>
  </si>
  <si>
    <t>SB(VBL)</t>
  </si>
  <si>
    <t>989</t>
  </si>
  <si>
    <t xml:space="preserve"> - projekto„Vaikų gerovės ir saugumo didinimo, paslaugų šeimai, globėjams (rūpintojams) kokybės didinimo bei prieinamumo plėtra“ įgyvendinimas;</t>
  </si>
  <si>
    <t>Papriemonės kodas</t>
  </si>
  <si>
    <t>10</t>
  </si>
  <si>
    <t>Vykdytojas</t>
  </si>
  <si>
    <t>2022-ieji metai</t>
  </si>
  <si>
    <t>2022-ųjų metų lėšų projektas</t>
  </si>
  <si>
    <t>2022 m. lėšų projektas</t>
  </si>
  <si>
    <t>Aiškinamojo rašto priedas Nr.3</t>
  </si>
  <si>
    <t>2019-ųjų metų asignavimų planas*</t>
  </si>
  <si>
    <t>Iš dalies finansuotų projektų skaičius (reabilitacijai)</t>
  </si>
  <si>
    <t>Asmenų su sunkia negalia, kuriems teikiamos socialinės globos paslaugos, skaičius  (perkamos paslaugos)</t>
  </si>
  <si>
    <t>Asmenų su sunkia negalia, kuriems teikiamos socialinės globos paslaugos, skaičius  (Socialinės paramos centras)</t>
  </si>
  <si>
    <t>Asmenų su sunkia negalia, kuriems teikiamos socialinės globos paslaugos, skaičius  (Klaipėdos lakštutė)</t>
  </si>
  <si>
    <t>Asmenų su sunkia negalia, kuriems teikiamos socialinės globos paslaugos, skaičius  (Globos namai)</t>
  </si>
  <si>
    <t>Asmenų su sunkia negalia, kuriems teikiamos socialinės globos paslaugos, skaičius  (DANĖ)</t>
  </si>
  <si>
    <t>Asmenų su sunkia negalia, kuriems teikiamos socialinės globos paslaugos, skaičius  (Sutrikusio vystymosi kūdikių namai)</t>
  </si>
  <si>
    <t>Atlikti remonto darbai , proc.</t>
  </si>
  <si>
    <t>2/3</t>
  </si>
  <si>
    <t>17323</t>
  </si>
  <si>
    <t>300/60</t>
  </si>
  <si>
    <t>įsigyta kopiuterių, vnt.</t>
  </si>
  <si>
    <t>įsigyta skalbinių džiovyklė, vnt.</t>
  </si>
  <si>
    <t xml:space="preserve">2019–2022 M. KLAIPĖDOS MIESTO SAVIVALDYBĖS  </t>
  </si>
  <si>
    <t xml:space="preserve">Suteikta socialinių įgūdžių ugdymo ir palaikymo paslaugų socialinę riziką patyriančiose šeimose (kartų) </t>
  </si>
  <si>
    <t xml:space="preserve">Intervencijų į šeimas skaičius </t>
  </si>
  <si>
    <t>Pastatytas daugiabutis gyv. namas Irklų g. 1, Klaipėda, vnt.</t>
  </si>
  <si>
    <t>Parengtas projektas, proc.</t>
  </si>
  <si>
    <t>Parengtas techn. projektas, vnt.</t>
  </si>
  <si>
    <t>P1</t>
  </si>
  <si>
    <r>
      <t xml:space="preserve">Laikino apgyvendinimo namų infrastruktūros modernizavimas </t>
    </r>
    <r>
      <rPr>
        <sz val="10"/>
        <rFont val="Times New Roman"/>
        <family val="1"/>
      </rPr>
      <t xml:space="preserve">(Šilutės pl. 8, nakvynės namai) </t>
    </r>
  </si>
  <si>
    <t xml:space="preserve">1.3.1.2, 1.3.1.3, 1.3.2.1,  1.3.2.3, 1.3.3.1, </t>
  </si>
  <si>
    <t>1.3.3.2, 1.3.3.6</t>
  </si>
  <si>
    <t>Savivaldybės socialinio būsto fondo gyvenamųjų namų statyba žemės sklype Akmenų g. 1 B</t>
  </si>
  <si>
    <r>
      <rPr>
        <b/>
        <sz val="10"/>
        <rFont val="Times New Roman"/>
        <family val="1"/>
        <charset val="186"/>
      </rPr>
      <t>Grupinio gyvenimo namų steigimo</t>
    </r>
    <r>
      <rPr>
        <sz val="10"/>
        <rFont val="Times New Roman"/>
        <family val="1"/>
        <charset val="186"/>
      </rPr>
      <t xml:space="preserve"> neįgaliems jaunuoliams, išeinantiems iš vaikų globos namų,  Markučių g. 4 žemės sklype </t>
    </r>
    <r>
      <rPr>
        <b/>
        <sz val="10"/>
        <rFont val="Times New Roman"/>
        <family val="1"/>
        <charset val="186"/>
      </rPr>
      <t>inicijavimas</t>
    </r>
  </si>
  <si>
    <r>
      <rPr>
        <b/>
        <sz val="10"/>
        <rFont val="Times New Roman"/>
        <family val="1"/>
      </rPr>
      <t>Sporto salės remontas</t>
    </r>
    <r>
      <rPr>
        <sz val="10"/>
        <rFont val="Times New Roman"/>
        <family val="1"/>
        <charset val="186"/>
      </rPr>
      <t xml:space="preserve"> BĮ Klaipėdos socialinių paslaugų centre „Danė“ (Kretingos g. 44) </t>
    </r>
  </si>
  <si>
    <t>* Pagal Klaipėdos miesto savivaldybės tarybos 2019-10-24 sprendimą T2-293</t>
  </si>
  <si>
    <t>Atlikta paprastųjų remonto darbų, proc.</t>
  </si>
  <si>
    <r>
      <t>Projekto „</t>
    </r>
    <r>
      <rPr>
        <b/>
        <sz val="10"/>
        <rFont val="Times New Roman"/>
        <family val="1"/>
        <charset val="186"/>
      </rPr>
      <t>Bendruomeninių vaikų globos namų steigimas Klaipėdos mieste“</t>
    </r>
    <r>
      <rPr>
        <sz val="10"/>
        <rFont val="Times New Roman"/>
        <family val="1"/>
        <charset val="186"/>
      </rPr>
      <t xml:space="preserve"> įgyvendinimas</t>
    </r>
  </si>
  <si>
    <t xml:space="preserve">Klaipėdos vaikų globos namų „Smiltelė“ patalpų ir infrastruktūros pritaikymas vaikų dienos centro veiklai </t>
  </si>
  <si>
    <t>Pastatyta butų, skaičius</t>
  </si>
  <si>
    <t xml:space="preserve">Automobilių stovėjimo aikštelės įrengimas žėmės sklype Rambyno g. 14 </t>
  </si>
  <si>
    <t xml:space="preserve">Įrengta naujų vietų senyvo amžiaus asmenų globos namuose, vnt. </t>
  </si>
  <si>
    <t xml:space="preserve">Budinčių globėjų skaičius per metus </t>
  </si>
  <si>
    <t xml:space="preserve">Vaikų dienos centruose socialinių įgūdžių ir palaikymo paslaugas gaunančių vaikų skaičius </t>
  </si>
  <si>
    <t>1/40</t>
  </si>
  <si>
    <t>P6</t>
  </si>
  <si>
    <t>Vidutiniškai per mėn. paslaugas gaunančių socialinę riziką patiriančių vaikų skaičius</t>
  </si>
  <si>
    <t>Socialinės paramos skyrius</t>
  </si>
  <si>
    <t xml:space="preserve">Projektų skyrius </t>
  </si>
  <si>
    <t>Projektų skyrius, I. Gustaitienė ir J. Jasiulionienė</t>
  </si>
  <si>
    <t xml:space="preserve"> Turto skyrius</t>
  </si>
  <si>
    <t>Tarptautinių ryšių ir ekonominės plėtros skyrius</t>
  </si>
  <si>
    <t>Socialinės infrastruktūros skyrius</t>
  </si>
  <si>
    <t>Statybos ir infrastruktūros plėtros skyrius</t>
  </si>
  <si>
    <t>J. Vorobjova ir J. Poimanskienė</t>
  </si>
  <si>
    <t>Projektų skyrius</t>
  </si>
  <si>
    <t>Turto skyrius</t>
  </si>
  <si>
    <t>Pastatytas daugiabutis gyv. namas Rambyno g. 14A/butų skaičius</t>
  </si>
  <si>
    <t xml:space="preserve">  </t>
  </si>
  <si>
    <t xml:space="preserve">                                                   </t>
  </si>
  <si>
    <t>Įsigyta būstų, vnt</t>
  </si>
  <si>
    <t>IED Statybos ir infrastruktūros plėtros skyrius, I. Gustaitienė</t>
  </si>
  <si>
    <r>
      <t xml:space="preserve">Kiti finansavimo šaltiniai </t>
    </r>
    <r>
      <rPr>
        <b/>
        <sz val="10"/>
        <rFont val="Times New Roman"/>
        <family val="1"/>
        <charset val="186"/>
      </rPr>
      <t xml:space="preserve">Kt      </t>
    </r>
    <r>
      <rPr>
        <sz val="10"/>
        <rFont val="Times New Roman"/>
        <family val="1"/>
      </rPr>
      <t xml:space="preserve">                                                                                                                                 </t>
    </r>
  </si>
  <si>
    <t>Plėtoti socialinių paslaugų infrastruktūrą, įrengiant  naujus ir modernizuojant esamus socialines paslaugas teikiančių įstaigų pastatus, užtikrinti įstaigų ūkinį aptarnavimą</t>
  </si>
  <si>
    <t>Komunalinių paslaugų (šildymo, vandens, nuotekų) įsigijimas</t>
  </si>
  <si>
    <t>Tvarkoma paviršinių (lietaus) nuotekų, įstaigų skaičius</t>
  </si>
  <si>
    <t>Tvarkomas centralizuotas vandentiekis ir kanalizacija, įstaigų skaičius</t>
  </si>
  <si>
    <r>
      <t xml:space="preserve">Pajamų įmokų likutis </t>
    </r>
    <r>
      <rPr>
        <b/>
        <sz val="10"/>
        <rFont val="Times New Roman"/>
        <family val="1"/>
        <charset val="186"/>
      </rPr>
      <t>SB(SPL)</t>
    </r>
  </si>
  <si>
    <t xml:space="preserve">2020–2022 M. KLAIPĖDOS MIESTO SAVIVALDYBĖS  </t>
  </si>
  <si>
    <t>priedas</t>
  </si>
  <si>
    <t xml:space="preserve">Klaipėdos miesto savivaldybės socialinės atskirties mažinimo programos (Nr. 12) </t>
  </si>
  <si>
    <t>Vykdoma projektų, skaičius</t>
  </si>
  <si>
    <t>Pastatytas daugiabutis gyvenamasis namas Irklų g. 1</t>
  </si>
  <si>
    <t>Surinkta  nuomos mokesčio  nuo priskaičiuoto, proc.</t>
  </si>
  <si>
    <t>Socialinių įgūdžių ugdymo, palaikymo ir (ar) atkūrimo paslaugų teikimas vaikų dienos centre</t>
  </si>
  <si>
    <t>Socialinių įgūdžių ugdymo, palaikymo ir (ar)  atkūrimo paslaugų teikimas vaikų dienos centre</t>
  </si>
  <si>
    <t>Asmenų su sunkia negalia, kuriems teikiamos socialinės globos paslaugos, skaičius  („Klaipėdos lakštutė“)</t>
  </si>
  <si>
    <t>Asmenų su sunkia negalia, kuriems teikiamos socialinės globos paslaugos, skaičius  („Danė“)</t>
  </si>
  <si>
    <t>Įsigyta kompiuterių, vnt.</t>
  </si>
  <si>
    <t>Įsigyta skalbinių džiovyklė, vnt.</t>
  </si>
  <si>
    <t>Išduota techninės pagalbos priemonių, vnt. / asmenų skaičius</t>
  </si>
  <si>
    <t>Atlikti remonto darbai, proc.</t>
  </si>
  <si>
    <t>Pastatytas daugiabutis gyv. namas Rambyno g. 14A, butų skaičius</t>
  </si>
  <si>
    <t>Parengtas techninis projektas, vnt.</t>
  </si>
  <si>
    <t>Savivaldybės socialinio būsto fondo gyvenamųjų namų statyba žemės sklype Akmenų g. 1B</t>
  </si>
  <si>
    <t>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</si>
</sst>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[$-409]General"/>
  </numFmts>
  <fonts count="30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</font>
    <font>
      <sz val="10"/>
      <name val="Times New Roman"/>
      <family val="1"/>
    </font>
    <font>
      <b/>
      <u/>
      <sz val="10"/>
      <name val="Times New Roman"/>
      <family val="1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9"/>
      <name val="Times New Roman"/>
      <family val="1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Calibri"/>
      <family val="2"/>
      <charset val="186"/>
      <scheme val="minor"/>
    </font>
    <font>
      <sz val="8"/>
      <name val="Times New Roman"/>
      <family val="1"/>
    </font>
    <font>
      <i/>
      <sz val="10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sz val="8"/>
      <name val="Times New Roman"/>
      <family val="1"/>
      <charset val="186"/>
    </font>
    <font>
      <sz val="10"/>
      <color rgb="FFFF0000"/>
      <name val="Times New Roman"/>
      <family val="1"/>
    </font>
    <font>
      <b/>
      <sz val="12"/>
      <name val="Times New Roman"/>
      <family val="1"/>
      <charset val="186"/>
    </font>
    <font>
      <sz val="11"/>
      <color rgb="FF000000"/>
      <name val="Calibri"/>
      <family val="2"/>
      <charset val="186"/>
    </font>
    <font>
      <sz val="10"/>
      <name val="Calibri"/>
      <family val="2"/>
      <charset val="186"/>
      <scheme val="minor"/>
    </font>
    <font>
      <b/>
      <i/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rgb="FFFF0000"/>
      <name val="Arial"/>
      <family val="2"/>
      <charset val="186"/>
    </font>
    <font>
      <sz val="11"/>
      <color theme="0"/>
      <name val="Calibri"/>
      <family val="2"/>
      <charset val="186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rgb="FFFFFFFF"/>
      </patternFill>
    </fill>
  </fills>
  <borders count="8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</borders>
  <cellStyleXfs count="2">
    <xf numFmtId="0" fontId="0" fillId="0" borderId="0"/>
    <xf numFmtId="166" fontId="22" fillId="0" borderId="0" applyBorder="0" applyProtection="0"/>
  </cellStyleXfs>
  <cellXfs count="1935">
    <xf numFmtId="0" fontId="0" fillId="0" borderId="0" xfId="0"/>
    <xf numFmtId="3" fontId="2" fillId="0" borderId="0" xfId="0" applyNumberFormat="1" applyFont="1"/>
    <xf numFmtId="3" fontId="4" fillId="0" borderId="0" xfId="0" applyNumberFormat="1" applyFont="1" applyAlignment="1">
      <alignment vertical="top"/>
    </xf>
    <xf numFmtId="3" fontId="4" fillId="0" borderId="0" xfId="0" applyNumberFormat="1" applyFont="1" applyBorder="1" applyAlignment="1">
      <alignment vertical="top"/>
    </xf>
    <xf numFmtId="3" fontId="1" fillId="0" borderId="21" xfId="0" applyNumberFormat="1" applyFont="1" applyBorder="1" applyAlignment="1">
      <alignment horizontal="center" vertical="center" textRotation="90"/>
    </xf>
    <xf numFmtId="3" fontId="3" fillId="2" borderId="34" xfId="0" applyNumberFormat="1" applyFont="1" applyFill="1" applyBorder="1" applyAlignment="1">
      <alignment horizontal="center" vertical="top"/>
    </xf>
    <xf numFmtId="3" fontId="3" fillId="2" borderId="5" xfId="0" applyNumberFormat="1" applyFont="1" applyFill="1" applyBorder="1" applyAlignment="1">
      <alignment horizontal="center" vertical="top"/>
    </xf>
    <xf numFmtId="3" fontId="3" fillId="2" borderId="14" xfId="0" applyNumberFormat="1" applyFont="1" applyFill="1" applyBorder="1" applyAlignment="1">
      <alignment horizontal="center" vertical="top"/>
    </xf>
    <xf numFmtId="3" fontId="4" fillId="0" borderId="16" xfId="0" applyNumberFormat="1" applyFont="1" applyFill="1" applyBorder="1" applyAlignment="1">
      <alignment horizontal="center" vertical="top"/>
    </xf>
    <xf numFmtId="3" fontId="4" fillId="0" borderId="42" xfId="0" applyNumberFormat="1" applyFont="1" applyFill="1" applyBorder="1" applyAlignment="1">
      <alignment horizontal="center" vertical="top"/>
    </xf>
    <xf numFmtId="3" fontId="4" fillId="0" borderId="48" xfId="0" applyNumberFormat="1" applyFont="1" applyFill="1" applyBorder="1" applyAlignment="1">
      <alignment horizontal="center" vertical="top"/>
    </xf>
    <xf numFmtId="164" fontId="3" fillId="5" borderId="42" xfId="0" applyNumberFormat="1" applyFont="1" applyFill="1" applyBorder="1" applyAlignment="1">
      <alignment horizontal="center" vertical="top"/>
    </xf>
    <xf numFmtId="3" fontId="4" fillId="3" borderId="42" xfId="0" applyNumberFormat="1" applyFont="1" applyFill="1" applyBorder="1" applyAlignment="1">
      <alignment horizontal="center" vertical="top" wrapText="1"/>
    </xf>
    <xf numFmtId="3" fontId="4" fillId="3" borderId="44" xfId="0" applyNumberFormat="1" applyFont="1" applyFill="1" applyBorder="1" applyAlignment="1">
      <alignment horizontal="center" vertical="top" wrapText="1"/>
    </xf>
    <xf numFmtId="49" fontId="4" fillId="0" borderId="39" xfId="0" applyNumberFormat="1" applyFont="1" applyFill="1" applyBorder="1" applyAlignment="1">
      <alignment horizontal="center" vertical="top"/>
    </xf>
    <xf numFmtId="49" fontId="4" fillId="0" borderId="54" xfId="0" applyNumberFormat="1" applyFont="1" applyFill="1" applyBorder="1" applyAlignment="1">
      <alignment horizontal="center" vertical="top"/>
    </xf>
    <xf numFmtId="3" fontId="4" fillId="0" borderId="48" xfId="0" applyNumberFormat="1" applyFont="1" applyFill="1" applyBorder="1" applyAlignment="1">
      <alignment vertical="top" wrapText="1"/>
    </xf>
    <xf numFmtId="164" fontId="4" fillId="3" borderId="42" xfId="0" applyNumberFormat="1" applyFont="1" applyFill="1" applyBorder="1" applyAlignment="1">
      <alignment horizontal="center" vertical="top"/>
    </xf>
    <xf numFmtId="164" fontId="3" fillId="5" borderId="55" xfId="0" applyNumberFormat="1" applyFont="1" applyFill="1" applyBorder="1" applyAlignment="1">
      <alignment horizontal="center" vertical="top"/>
    </xf>
    <xf numFmtId="3" fontId="4" fillId="0" borderId="36" xfId="0" applyNumberFormat="1" applyFont="1" applyFill="1" applyBorder="1" applyAlignment="1">
      <alignment horizontal="center" vertical="top"/>
    </xf>
    <xf numFmtId="164" fontId="3" fillId="5" borderId="20" xfId="0" applyNumberFormat="1" applyFont="1" applyFill="1" applyBorder="1" applyAlignment="1">
      <alignment horizontal="center" vertical="top"/>
    </xf>
    <xf numFmtId="3" fontId="3" fillId="2" borderId="23" xfId="0" applyNumberFormat="1" applyFont="1" applyFill="1" applyBorder="1" applyAlignment="1">
      <alignment horizontal="center" vertical="top"/>
    </xf>
    <xf numFmtId="3" fontId="4" fillId="0" borderId="1" xfId="0" applyNumberFormat="1" applyFont="1" applyFill="1" applyBorder="1" applyAlignment="1">
      <alignment horizontal="center" vertical="top" wrapText="1"/>
    </xf>
    <xf numFmtId="3" fontId="4" fillId="0" borderId="0" xfId="0" applyNumberFormat="1" applyFont="1" applyFill="1" applyBorder="1" applyAlignment="1">
      <alignment horizontal="center" vertical="top" wrapText="1"/>
    </xf>
    <xf numFmtId="3" fontId="4" fillId="0" borderId="35" xfId="0" applyNumberFormat="1" applyFont="1" applyFill="1" applyBorder="1" applyAlignment="1">
      <alignment horizontal="center" vertical="top" wrapText="1"/>
    </xf>
    <xf numFmtId="3" fontId="4" fillId="0" borderId="46" xfId="0" applyNumberFormat="1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vertical="top"/>
    </xf>
    <xf numFmtId="164" fontId="1" fillId="4" borderId="37" xfId="0" applyNumberFormat="1" applyFont="1" applyFill="1" applyBorder="1" applyAlignment="1">
      <alignment horizontal="center" vertical="top"/>
    </xf>
    <xf numFmtId="3" fontId="1" fillId="0" borderId="0" xfId="0" applyNumberFormat="1" applyFont="1" applyAlignment="1">
      <alignment vertical="top"/>
    </xf>
    <xf numFmtId="3" fontId="6" fillId="5" borderId="58" xfId="0" applyNumberFormat="1" applyFont="1" applyFill="1" applyBorder="1" applyAlignment="1">
      <alignment horizontal="center" vertical="top"/>
    </xf>
    <xf numFmtId="164" fontId="6" fillId="5" borderId="55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vertical="top"/>
    </xf>
    <xf numFmtId="3" fontId="3" fillId="2" borderId="4" xfId="0" applyNumberFormat="1" applyFont="1" applyFill="1" applyBorder="1" applyAlignment="1">
      <alignment horizontal="center" vertical="top" wrapText="1"/>
    </xf>
    <xf numFmtId="164" fontId="4" fillId="4" borderId="37" xfId="0" applyNumberFormat="1" applyFont="1" applyFill="1" applyBorder="1" applyAlignment="1">
      <alignment horizontal="center" vertical="top" wrapText="1"/>
    </xf>
    <xf numFmtId="3" fontId="3" fillId="2" borderId="13" xfId="0" applyNumberFormat="1" applyFont="1" applyFill="1" applyBorder="1" applyAlignment="1">
      <alignment horizontal="center" vertical="top" wrapText="1"/>
    </xf>
    <xf numFmtId="3" fontId="4" fillId="0" borderId="30" xfId="0" applyNumberFormat="1" applyFont="1" applyFill="1" applyBorder="1" applyAlignment="1">
      <alignment vertical="top" wrapText="1"/>
    </xf>
    <xf numFmtId="0" fontId="4" fillId="3" borderId="46" xfId="0" applyFont="1" applyFill="1" applyBorder="1" applyAlignment="1">
      <alignment vertical="top" wrapText="1"/>
    </xf>
    <xf numFmtId="164" fontId="4" fillId="3" borderId="49" xfId="0" applyNumberFormat="1" applyFont="1" applyFill="1" applyBorder="1" applyAlignment="1">
      <alignment horizontal="center" vertical="top"/>
    </xf>
    <xf numFmtId="3" fontId="3" fillId="0" borderId="54" xfId="0" applyNumberFormat="1" applyFont="1" applyBorder="1" applyAlignment="1">
      <alignment horizontal="center" vertical="top" wrapText="1"/>
    </xf>
    <xf numFmtId="164" fontId="1" fillId="0" borderId="41" xfId="0" applyNumberFormat="1" applyFont="1" applyFill="1" applyBorder="1" applyAlignment="1">
      <alignment horizontal="center" vertical="top"/>
    </xf>
    <xf numFmtId="49" fontId="4" fillId="0" borderId="59" xfId="0" applyNumberFormat="1" applyFont="1" applyFill="1" applyBorder="1" applyAlignment="1">
      <alignment horizontal="center" vertical="top"/>
    </xf>
    <xf numFmtId="49" fontId="4" fillId="0" borderId="60" xfId="0" applyNumberFormat="1" applyFont="1" applyFill="1" applyBorder="1" applyAlignment="1">
      <alignment horizontal="center" vertical="top"/>
    </xf>
    <xf numFmtId="164" fontId="3" fillId="2" borderId="8" xfId="0" applyNumberFormat="1" applyFont="1" applyFill="1" applyBorder="1" applyAlignment="1">
      <alignment horizontal="center" vertical="top"/>
    </xf>
    <xf numFmtId="0" fontId="4" fillId="0" borderId="30" xfId="0" applyFont="1" applyFill="1" applyBorder="1" applyAlignment="1">
      <alignment vertical="top" wrapText="1"/>
    </xf>
    <xf numFmtId="3" fontId="2" fillId="0" borderId="0" xfId="0" applyNumberFormat="1" applyFont="1" applyBorder="1"/>
    <xf numFmtId="3" fontId="6" fillId="0" borderId="54" xfId="0" applyNumberFormat="1" applyFont="1" applyBorder="1" applyAlignment="1">
      <alignment horizontal="center" vertical="top"/>
    </xf>
    <xf numFmtId="164" fontId="1" fillId="3" borderId="30" xfId="0" applyNumberFormat="1" applyFont="1" applyFill="1" applyBorder="1" applyAlignment="1">
      <alignment horizontal="center" vertical="top"/>
    </xf>
    <xf numFmtId="3" fontId="3" fillId="2" borderId="64" xfId="0" applyNumberFormat="1" applyFont="1" applyFill="1" applyBorder="1" applyAlignment="1">
      <alignment horizontal="center" vertical="top"/>
    </xf>
    <xf numFmtId="3" fontId="6" fillId="0" borderId="7" xfId="0" applyNumberFormat="1" applyFont="1" applyBorder="1" applyAlignment="1">
      <alignment vertical="top" wrapText="1"/>
    </xf>
    <xf numFmtId="3" fontId="3" fillId="0" borderId="45" xfId="0" applyNumberFormat="1" applyFont="1" applyBorder="1" applyAlignment="1">
      <alignment horizontal="center" vertical="top" wrapText="1"/>
    </xf>
    <xf numFmtId="3" fontId="4" fillId="4" borderId="7" xfId="0" applyNumberFormat="1" applyFont="1" applyFill="1" applyBorder="1" applyAlignment="1">
      <alignment vertical="top" wrapText="1"/>
    </xf>
    <xf numFmtId="3" fontId="4" fillId="3" borderId="39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Border="1" applyAlignment="1">
      <alignment vertical="center" wrapText="1"/>
    </xf>
    <xf numFmtId="3" fontId="1" fillId="4" borderId="0" xfId="0" applyNumberFormat="1" applyFont="1" applyFill="1" applyBorder="1" applyAlignment="1">
      <alignment horizontal="center" vertical="top"/>
    </xf>
    <xf numFmtId="3" fontId="4" fillId="0" borderId="47" xfId="0" applyNumberFormat="1" applyFont="1" applyFill="1" applyBorder="1" applyAlignment="1">
      <alignment horizontal="center" vertical="top" wrapText="1"/>
    </xf>
    <xf numFmtId="3" fontId="4" fillId="0" borderId="49" xfId="0" applyNumberFormat="1" applyFont="1" applyFill="1" applyBorder="1" applyAlignment="1">
      <alignment horizontal="center" vertical="top"/>
    </xf>
    <xf numFmtId="3" fontId="4" fillId="0" borderId="49" xfId="0" applyNumberFormat="1" applyFont="1" applyFill="1" applyBorder="1" applyAlignment="1">
      <alignment vertical="top" wrapText="1"/>
    </xf>
    <xf numFmtId="3" fontId="4" fillId="0" borderId="62" xfId="0" applyNumberFormat="1" applyFont="1" applyFill="1" applyBorder="1" applyAlignment="1">
      <alignment vertical="top" wrapText="1"/>
    </xf>
    <xf numFmtId="3" fontId="4" fillId="0" borderId="18" xfId="0" applyNumberFormat="1" applyFont="1" applyFill="1" applyBorder="1" applyAlignment="1">
      <alignment horizontal="center" vertical="top" wrapText="1"/>
    </xf>
    <xf numFmtId="3" fontId="4" fillId="0" borderId="71" xfId="0" applyNumberFormat="1" applyFont="1" applyFill="1" applyBorder="1" applyAlignment="1">
      <alignment horizontal="center" vertical="top"/>
    </xf>
    <xf numFmtId="3" fontId="4" fillId="0" borderId="14" xfId="0" applyNumberFormat="1" applyFont="1" applyFill="1" applyBorder="1" applyAlignment="1">
      <alignment horizontal="center" vertical="top"/>
    </xf>
    <xf numFmtId="3" fontId="4" fillId="0" borderId="17" xfId="0" applyNumberFormat="1" applyFont="1" applyFill="1" applyBorder="1" applyAlignment="1">
      <alignment horizontal="center" vertical="top"/>
    </xf>
    <xf numFmtId="3" fontId="4" fillId="0" borderId="31" xfId="0" applyNumberFormat="1" applyFont="1" applyFill="1" applyBorder="1" applyAlignment="1">
      <alignment horizontal="center" vertical="top"/>
    </xf>
    <xf numFmtId="3" fontId="4" fillId="3" borderId="41" xfId="0" applyNumberFormat="1" applyFont="1" applyFill="1" applyBorder="1" applyAlignment="1">
      <alignment horizontal="center" vertical="top" wrapText="1"/>
    </xf>
    <xf numFmtId="3" fontId="3" fillId="0" borderId="61" xfId="0" applyNumberFormat="1" applyFont="1" applyBorder="1" applyAlignment="1">
      <alignment horizontal="center" vertical="top" wrapText="1"/>
    </xf>
    <xf numFmtId="3" fontId="4" fillId="3" borderId="61" xfId="0" applyNumberFormat="1" applyFont="1" applyFill="1" applyBorder="1" applyAlignment="1">
      <alignment horizontal="center" vertical="top" wrapText="1"/>
    </xf>
    <xf numFmtId="3" fontId="4" fillId="3" borderId="53" xfId="0" applyNumberFormat="1" applyFont="1" applyFill="1" applyBorder="1" applyAlignment="1">
      <alignment horizontal="center" vertical="top" wrapText="1"/>
    </xf>
    <xf numFmtId="3" fontId="4" fillId="3" borderId="0" xfId="0" applyNumberFormat="1" applyFont="1" applyFill="1" applyBorder="1" applyAlignment="1">
      <alignment horizontal="center" vertical="top"/>
    </xf>
    <xf numFmtId="3" fontId="3" fillId="0" borderId="53" xfId="0" applyNumberFormat="1" applyFont="1" applyBorder="1" applyAlignment="1">
      <alignment horizontal="center" vertical="top" wrapText="1"/>
    </xf>
    <xf numFmtId="3" fontId="4" fillId="3" borderId="46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14" fillId="0" borderId="0" xfId="0" applyNumberFormat="1" applyFont="1" applyAlignment="1">
      <alignment vertical="top"/>
    </xf>
    <xf numFmtId="0" fontId="15" fillId="0" borderId="0" xfId="0" applyFont="1"/>
    <xf numFmtId="0" fontId="15" fillId="0" borderId="0" xfId="0" applyFont="1" applyAlignment="1">
      <alignment horizontal="center"/>
    </xf>
    <xf numFmtId="3" fontId="4" fillId="0" borderId="0" xfId="0" applyNumberFormat="1" applyFont="1" applyFill="1" applyBorder="1" applyAlignment="1">
      <alignment horizontal="center" vertical="top" textRotation="180" wrapText="1"/>
    </xf>
    <xf numFmtId="3" fontId="1" fillId="0" borderId="37" xfId="0" applyNumberFormat="1" applyFont="1" applyFill="1" applyBorder="1" applyAlignment="1">
      <alignment horizontal="center" vertical="top" textRotation="180" wrapText="1"/>
    </xf>
    <xf numFmtId="3" fontId="4" fillId="0" borderId="69" xfId="0" applyNumberFormat="1" applyFont="1" applyFill="1" applyBorder="1" applyAlignment="1">
      <alignment horizontal="center" vertical="top"/>
    </xf>
    <xf numFmtId="164" fontId="1" fillId="3" borderId="49" xfId="0" applyNumberFormat="1" applyFont="1" applyFill="1" applyBorder="1" applyAlignment="1">
      <alignment horizontal="center" vertical="top"/>
    </xf>
    <xf numFmtId="164" fontId="3" fillId="5" borderId="30" xfId="0" applyNumberFormat="1" applyFont="1" applyFill="1" applyBorder="1" applyAlignment="1">
      <alignment horizontal="center" vertical="top"/>
    </xf>
    <xf numFmtId="164" fontId="4" fillId="3" borderId="30" xfId="0" applyNumberFormat="1" applyFont="1" applyFill="1" applyBorder="1" applyAlignment="1">
      <alignment horizontal="center" vertical="top" wrapText="1"/>
    </xf>
    <xf numFmtId="164" fontId="6" fillId="4" borderId="0" xfId="0" applyNumberFormat="1" applyFont="1" applyFill="1" applyBorder="1" applyAlignment="1">
      <alignment horizontal="center" vertical="top"/>
    </xf>
    <xf numFmtId="164" fontId="6" fillId="4" borderId="0" xfId="0" applyNumberFormat="1" applyFont="1" applyFill="1" applyBorder="1" applyAlignment="1">
      <alignment horizontal="center" vertical="top" wrapText="1"/>
    </xf>
    <xf numFmtId="164" fontId="1" fillId="3" borderId="41" xfId="0" applyNumberFormat="1" applyFont="1" applyFill="1" applyBorder="1" applyAlignment="1">
      <alignment horizontal="center" vertical="top"/>
    </xf>
    <xf numFmtId="164" fontId="15" fillId="0" borderId="0" xfId="0" applyNumberFormat="1" applyFont="1" applyAlignment="1">
      <alignment horizontal="center"/>
    </xf>
    <xf numFmtId="3" fontId="6" fillId="4" borderId="27" xfId="0" applyNumberFormat="1" applyFont="1" applyFill="1" applyBorder="1" applyAlignment="1">
      <alignment vertical="top" wrapText="1"/>
    </xf>
    <xf numFmtId="3" fontId="4" fillId="0" borderId="0" xfId="0" applyNumberFormat="1" applyFont="1" applyBorder="1" applyAlignment="1">
      <alignment horizontal="center" vertical="top" wrapText="1"/>
    </xf>
    <xf numFmtId="3" fontId="1" fillId="2" borderId="14" xfId="0" applyNumberFormat="1" applyFont="1" applyFill="1" applyBorder="1" applyAlignment="1">
      <alignment horizontal="center" vertical="top"/>
    </xf>
    <xf numFmtId="49" fontId="1" fillId="4" borderId="14" xfId="0" applyNumberFormat="1" applyFont="1" applyFill="1" applyBorder="1" applyAlignment="1">
      <alignment horizontal="center" vertical="top"/>
    </xf>
    <xf numFmtId="3" fontId="1" fillId="2" borderId="13" xfId="0" applyNumberFormat="1" applyFont="1" applyFill="1" applyBorder="1" applyAlignment="1">
      <alignment horizontal="center" vertical="top"/>
    </xf>
    <xf numFmtId="3" fontId="4" fillId="0" borderId="39" xfId="0" applyNumberFormat="1" applyFont="1" applyBorder="1" applyAlignment="1">
      <alignment horizontal="center" vertical="top" textRotation="90"/>
    </xf>
    <xf numFmtId="3" fontId="4" fillId="0" borderId="36" xfId="0" applyNumberFormat="1" applyFont="1" applyBorder="1" applyAlignment="1">
      <alignment horizontal="center" vertical="top" textRotation="90"/>
    </xf>
    <xf numFmtId="3" fontId="4" fillId="0" borderId="0" xfId="0" applyNumberFormat="1" applyFont="1" applyBorder="1" applyAlignment="1">
      <alignment horizontal="center" vertical="top" textRotation="90"/>
    </xf>
    <xf numFmtId="3" fontId="4" fillId="0" borderId="62" xfId="0" applyNumberFormat="1" applyFont="1" applyBorder="1" applyAlignment="1">
      <alignment horizontal="center" vertical="top" textRotation="90"/>
    </xf>
    <xf numFmtId="3" fontId="1" fillId="0" borderId="39" xfId="0" applyNumberFormat="1" applyFont="1" applyFill="1" applyBorder="1" applyAlignment="1">
      <alignment vertical="center" textRotation="90" wrapText="1"/>
    </xf>
    <xf numFmtId="164" fontId="1" fillId="3" borderId="37" xfId="0" applyNumberFormat="1" applyFont="1" applyFill="1" applyBorder="1" applyAlignment="1">
      <alignment horizontal="center" vertical="top"/>
    </xf>
    <xf numFmtId="164" fontId="1" fillId="3" borderId="6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Border="1" applyAlignment="1">
      <alignment horizontal="center" vertical="center" wrapText="1"/>
    </xf>
    <xf numFmtId="3" fontId="4" fillId="3" borderId="45" xfId="0" applyNumberFormat="1" applyFont="1" applyFill="1" applyBorder="1" applyAlignment="1">
      <alignment horizontal="center" vertical="top"/>
    </xf>
    <xf numFmtId="3" fontId="4" fillId="4" borderId="16" xfId="0" applyNumberFormat="1" applyFont="1" applyFill="1" applyBorder="1" applyAlignment="1">
      <alignment horizontal="left" vertical="top" wrapText="1"/>
    </xf>
    <xf numFmtId="164" fontId="1" fillId="3" borderId="42" xfId="0" applyNumberFormat="1" applyFont="1" applyFill="1" applyBorder="1" applyAlignment="1">
      <alignment horizontal="center" vertical="top"/>
    </xf>
    <xf numFmtId="3" fontId="1" fillId="3" borderId="40" xfId="0" applyNumberFormat="1" applyFont="1" applyFill="1" applyBorder="1" applyAlignment="1">
      <alignment horizontal="center" vertical="top"/>
    </xf>
    <xf numFmtId="3" fontId="1" fillId="3" borderId="46" xfId="0" applyNumberFormat="1" applyFont="1" applyFill="1" applyBorder="1" applyAlignment="1">
      <alignment horizontal="center" vertical="top"/>
    </xf>
    <xf numFmtId="3" fontId="4" fillId="0" borderId="1" xfId="0" applyNumberFormat="1" applyFont="1" applyFill="1" applyBorder="1" applyAlignment="1">
      <alignment horizontal="center" vertical="top"/>
    </xf>
    <xf numFmtId="49" fontId="6" fillId="0" borderId="14" xfId="0" applyNumberFormat="1" applyFont="1" applyBorder="1" applyAlignment="1">
      <alignment horizontal="center" vertical="top"/>
    </xf>
    <xf numFmtId="164" fontId="1" fillId="4" borderId="30" xfId="0" applyNumberFormat="1" applyFont="1" applyFill="1" applyBorder="1" applyAlignment="1">
      <alignment horizontal="center" vertical="top"/>
    </xf>
    <xf numFmtId="3" fontId="4" fillId="0" borderId="40" xfId="0" applyNumberFormat="1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horizontal="center" vertical="top"/>
    </xf>
    <xf numFmtId="3" fontId="1" fillId="0" borderId="7" xfId="0" applyNumberFormat="1" applyFont="1" applyBorder="1" applyAlignment="1">
      <alignment vertical="top" wrapText="1"/>
    </xf>
    <xf numFmtId="3" fontId="1" fillId="3" borderId="44" xfId="0" applyNumberFormat="1" applyFont="1" applyFill="1" applyBorder="1" applyAlignment="1">
      <alignment horizontal="center" vertical="top"/>
    </xf>
    <xf numFmtId="3" fontId="1" fillId="0" borderId="16" xfId="0" applyNumberFormat="1" applyFont="1" applyFill="1" applyBorder="1" applyAlignment="1">
      <alignment horizontal="center" vertical="top"/>
    </xf>
    <xf numFmtId="3" fontId="1" fillId="3" borderId="13" xfId="0" applyNumberFormat="1" applyFont="1" applyFill="1" applyBorder="1" applyAlignment="1">
      <alignment horizontal="center" vertical="top" wrapText="1"/>
    </xf>
    <xf numFmtId="3" fontId="1" fillId="3" borderId="16" xfId="0" applyNumberFormat="1" applyFont="1" applyFill="1" applyBorder="1" applyAlignment="1">
      <alignment vertical="top" wrapText="1"/>
    </xf>
    <xf numFmtId="0" fontId="17" fillId="0" borderId="62" xfId="0" applyFont="1" applyBorder="1" applyAlignment="1">
      <alignment vertical="top" wrapText="1"/>
    </xf>
    <xf numFmtId="0" fontId="4" fillId="0" borderId="40" xfId="0" applyFont="1" applyFill="1" applyBorder="1" applyAlignment="1">
      <alignment horizontal="center" vertical="top"/>
    </xf>
    <xf numFmtId="3" fontId="4" fillId="3" borderId="16" xfId="0" applyNumberFormat="1" applyFont="1" applyFill="1" applyBorder="1" applyAlignment="1">
      <alignment horizontal="center" vertical="top"/>
    </xf>
    <xf numFmtId="3" fontId="4" fillId="4" borderId="37" xfId="0" applyNumberFormat="1" applyFont="1" applyFill="1" applyBorder="1" applyAlignment="1">
      <alignment vertical="top" wrapText="1"/>
    </xf>
    <xf numFmtId="3" fontId="4" fillId="4" borderId="37" xfId="0" applyNumberFormat="1" applyFont="1" applyFill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center" vertical="top" wrapText="1"/>
    </xf>
    <xf numFmtId="3" fontId="4" fillId="0" borderId="39" xfId="0" applyNumberFormat="1" applyFont="1" applyFill="1" applyBorder="1" applyAlignment="1">
      <alignment horizontal="center" vertical="center" wrapText="1"/>
    </xf>
    <xf numFmtId="3" fontId="4" fillId="0" borderId="49" xfId="0" applyNumberFormat="1" applyFont="1" applyFill="1" applyBorder="1" applyAlignment="1">
      <alignment horizontal="center" vertical="center" wrapText="1"/>
    </xf>
    <xf numFmtId="164" fontId="1" fillId="3" borderId="65" xfId="0" applyNumberFormat="1" applyFont="1" applyFill="1" applyBorder="1" applyAlignment="1">
      <alignment horizontal="center" vertical="top"/>
    </xf>
    <xf numFmtId="3" fontId="4" fillId="0" borderId="60" xfId="0" applyNumberFormat="1" applyFont="1" applyFill="1" applyBorder="1" applyAlignment="1">
      <alignment horizontal="center" vertical="top" wrapText="1"/>
    </xf>
    <xf numFmtId="49" fontId="3" fillId="4" borderId="14" xfId="0" applyNumberFormat="1" applyFont="1" applyFill="1" applyBorder="1" applyAlignment="1">
      <alignment horizontal="center" vertical="top"/>
    </xf>
    <xf numFmtId="49" fontId="3" fillId="4" borderId="23" xfId="0" applyNumberFormat="1" applyFont="1" applyFill="1" applyBorder="1" applyAlignment="1">
      <alignment horizontal="center" vertical="top"/>
    </xf>
    <xf numFmtId="3" fontId="1" fillId="0" borderId="46" xfId="0" applyNumberFormat="1" applyFont="1" applyFill="1" applyBorder="1" applyAlignment="1">
      <alignment horizontal="center" vertical="top"/>
    </xf>
    <xf numFmtId="164" fontId="1" fillId="0" borderId="37" xfId="0" applyNumberFormat="1" applyFont="1" applyFill="1" applyBorder="1" applyAlignment="1">
      <alignment horizontal="center" vertical="top"/>
    </xf>
    <xf numFmtId="3" fontId="4" fillId="0" borderId="41" xfId="0" applyNumberFormat="1" applyFont="1" applyFill="1" applyBorder="1" applyAlignment="1">
      <alignment vertical="center" textRotation="90" wrapText="1"/>
    </xf>
    <xf numFmtId="3" fontId="4" fillId="0" borderId="16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vertical="top"/>
    </xf>
    <xf numFmtId="164" fontId="4" fillId="3" borderId="0" xfId="0" applyNumberFormat="1" applyFont="1" applyFill="1" applyBorder="1" applyAlignment="1">
      <alignment horizontal="center" vertical="top"/>
    </xf>
    <xf numFmtId="164" fontId="3" fillId="5" borderId="31" xfId="0" applyNumberFormat="1" applyFont="1" applyFill="1" applyBorder="1" applyAlignment="1">
      <alignment horizontal="center" vertical="top"/>
    </xf>
    <xf numFmtId="164" fontId="3" fillId="5" borderId="18" xfId="0" applyNumberFormat="1" applyFont="1" applyFill="1" applyBorder="1" applyAlignment="1">
      <alignment horizontal="center" vertical="top"/>
    </xf>
    <xf numFmtId="164" fontId="4" fillId="3" borderId="51" xfId="0" applyNumberFormat="1" applyFont="1" applyFill="1" applyBorder="1" applyAlignment="1">
      <alignment horizontal="center" vertical="top"/>
    </xf>
    <xf numFmtId="164" fontId="4" fillId="0" borderId="18" xfId="0" applyNumberFormat="1" applyFont="1" applyFill="1" applyBorder="1" applyAlignment="1">
      <alignment horizontal="center" vertical="top"/>
    </xf>
    <xf numFmtId="164" fontId="3" fillId="5" borderId="56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/>
    </xf>
    <xf numFmtId="164" fontId="1" fillId="4" borderId="4" xfId="0" applyNumberFormat="1" applyFont="1" applyFill="1" applyBorder="1" applyAlignment="1">
      <alignment horizontal="center" vertical="top"/>
    </xf>
    <xf numFmtId="164" fontId="1" fillId="3" borderId="44" xfId="0" applyNumberFormat="1" applyFont="1" applyFill="1" applyBorder="1" applyAlignment="1">
      <alignment horizontal="center" vertical="top"/>
    </xf>
    <xf numFmtId="164" fontId="4" fillId="3" borderId="13" xfId="0" applyNumberFormat="1" applyFont="1" applyFill="1" applyBorder="1" applyAlignment="1">
      <alignment horizontal="center" vertical="top"/>
    </xf>
    <xf numFmtId="164" fontId="3" fillId="5" borderId="44" xfId="0" applyNumberFormat="1" applyFont="1" applyFill="1" applyBorder="1" applyAlignment="1">
      <alignment horizontal="center" vertical="top"/>
    </xf>
    <xf numFmtId="164" fontId="3" fillId="5" borderId="12" xfId="0" applyNumberFormat="1" applyFont="1" applyFill="1" applyBorder="1" applyAlignment="1">
      <alignment horizontal="center" vertical="top"/>
    </xf>
    <xf numFmtId="164" fontId="3" fillId="5" borderId="21" xfId="0" applyNumberFormat="1" applyFont="1" applyFill="1" applyBorder="1" applyAlignment="1">
      <alignment horizontal="center" vertical="top"/>
    </xf>
    <xf numFmtId="164" fontId="3" fillId="2" borderId="34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top"/>
    </xf>
    <xf numFmtId="164" fontId="1" fillId="3" borderId="0" xfId="0" applyNumberFormat="1" applyFont="1" applyFill="1" applyBorder="1" applyAlignment="1">
      <alignment horizontal="center" vertical="top"/>
    </xf>
    <xf numFmtId="164" fontId="4" fillId="4" borderId="0" xfId="0" applyNumberFormat="1" applyFont="1" applyFill="1" applyBorder="1" applyAlignment="1">
      <alignment horizontal="center" vertical="top" wrapText="1"/>
    </xf>
    <xf numFmtId="164" fontId="4" fillId="3" borderId="0" xfId="0" applyNumberFormat="1" applyFont="1" applyFill="1" applyBorder="1" applyAlignment="1">
      <alignment horizontal="center" vertical="top" wrapText="1"/>
    </xf>
    <xf numFmtId="164" fontId="6" fillId="5" borderId="56" xfId="0" applyNumberFormat="1" applyFont="1" applyFill="1" applyBorder="1" applyAlignment="1">
      <alignment horizontal="center" vertical="top"/>
    </xf>
    <xf numFmtId="164" fontId="1" fillId="3" borderId="35" xfId="0" applyNumberFormat="1" applyFont="1" applyFill="1" applyBorder="1" applyAlignment="1">
      <alignment horizontal="center" vertical="top"/>
    </xf>
    <xf numFmtId="164" fontId="1" fillId="3" borderId="51" xfId="0" applyNumberFormat="1" applyFont="1" applyFill="1" applyBorder="1" applyAlignment="1">
      <alignment horizontal="center" vertical="top"/>
    </xf>
    <xf numFmtId="164" fontId="1" fillId="4" borderId="12" xfId="0" applyNumberFormat="1" applyFont="1" applyFill="1" applyBorder="1" applyAlignment="1">
      <alignment horizontal="center" vertical="top"/>
    </xf>
    <xf numFmtId="164" fontId="1" fillId="4" borderId="44" xfId="0" applyNumberFormat="1" applyFont="1" applyFill="1" applyBorder="1" applyAlignment="1">
      <alignment horizontal="center" vertical="top"/>
    </xf>
    <xf numFmtId="164" fontId="1" fillId="0" borderId="13" xfId="0" applyNumberFormat="1" applyFont="1" applyFill="1" applyBorder="1" applyAlignment="1">
      <alignment horizontal="center" vertical="top"/>
    </xf>
    <xf numFmtId="164" fontId="1" fillId="3" borderId="13" xfId="0" applyNumberFormat="1" applyFont="1" applyFill="1" applyBorder="1" applyAlignment="1">
      <alignment horizontal="center" vertical="top"/>
    </xf>
    <xf numFmtId="164" fontId="4" fillId="3" borderId="13" xfId="0" applyNumberFormat="1" applyFont="1" applyFill="1" applyBorder="1" applyAlignment="1">
      <alignment horizontal="center" vertical="top" wrapText="1"/>
    </xf>
    <xf numFmtId="164" fontId="6" fillId="5" borderId="21" xfId="0" applyNumberFormat="1" applyFont="1" applyFill="1" applyBorder="1" applyAlignment="1">
      <alignment horizontal="center" vertical="top"/>
    </xf>
    <xf numFmtId="164" fontId="1" fillId="3" borderId="4" xfId="0" applyNumberFormat="1" applyFont="1" applyFill="1" applyBorder="1" applyAlignment="1">
      <alignment horizontal="center" vertical="top"/>
    </xf>
    <xf numFmtId="164" fontId="1" fillId="3" borderId="50" xfId="0" applyNumberFormat="1" applyFont="1" applyFill="1" applyBorder="1" applyAlignment="1">
      <alignment horizontal="center" vertical="top"/>
    </xf>
    <xf numFmtId="164" fontId="4" fillId="3" borderId="28" xfId="0" applyNumberFormat="1" applyFont="1" applyFill="1" applyBorder="1" applyAlignment="1">
      <alignment horizontal="center" vertical="top" wrapText="1"/>
    </xf>
    <xf numFmtId="164" fontId="4" fillId="3" borderId="3" xfId="0" applyNumberFormat="1" applyFont="1" applyFill="1" applyBorder="1" applyAlignment="1">
      <alignment horizontal="center" vertical="top" wrapText="1"/>
    </xf>
    <xf numFmtId="164" fontId="4" fillId="3" borderId="44" xfId="0" applyNumberFormat="1" applyFont="1" applyFill="1" applyBorder="1" applyAlignment="1">
      <alignment horizontal="center" vertical="top" wrapText="1"/>
    </xf>
    <xf numFmtId="164" fontId="4" fillId="4" borderId="35" xfId="0" applyNumberFormat="1" applyFont="1" applyFill="1" applyBorder="1" applyAlignment="1">
      <alignment horizontal="center" vertical="top" wrapText="1"/>
    </xf>
    <xf numFmtId="164" fontId="1" fillId="3" borderId="18" xfId="0" applyNumberFormat="1" applyFont="1" applyFill="1" applyBorder="1" applyAlignment="1">
      <alignment horizontal="center" vertical="top"/>
    </xf>
    <xf numFmtId="164" fontId="4" fillId="4" borderId="31" xfId="0" applyNumberFormat="1" applyFont="1" applyFill="1" applyBorder="1" applyAlignment="1">
      <alignment horizontal="center" vertical="top" wrapText="1"/>
    </xf>
    <xf numFmtId="164" fontId="1" fillId="3" borderId="12" xfId="0" applyNumberFormat="1" applyFont="1" applyFill="1" applyBorder="1" applyAlignment="1">
      <alignment horizontal="center" vertical="top"/>
    </xf>
    <xf numFmtId="164" fontId="4" fillId="3" borderId="12" xfId="0" applyNumberFormat="1" applyFont="1" applyFill="1" applyBorder="1" applyAlignment="1">
      <alignment horizontal="center" vertical="top"/>
    </xf>
    <xf numFmtId="164" fontId="1" fillId="0" borderId="18" xfId="0" applyNumberFormat="1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 wrapText="1"/>
    </xf>
    <xf numFmtId="164" fontId="6" fillId="5" borderId="34" xfId="0" applyNumberFormat="1" applyFont="1" applyFill="1" applyBorder="1" applyAlignment="1">
      <alignment horizontal="center" vertical="top" wrapText="1"/>
    </xf>
    <xf numFmtId="3" fontId="4" fillId="3" borderId="54" xfId="0" applyNumberFormat="1" applyFont="1" applyFill="1" applyBorder="1" applyAlignment="1">
      <alignment horizontal="center" vertical="top"/>
    </xf>
    <xf numFmtId="3" fontId="4" fillId="0" borderId="42" xfId="0" applyNumberFormat="1" applyFont="1" applyFill="1" applyBorder="1" applyAlignment="1">
      <alignment vertical="top" wrapText="1"/>
    </xf>
    <xf numFmtId="3" fontId="6" fillId="0" borderId="14" xfId="0" applyNumberFormat="1" applyFont="1" applyBorder="1" applyAlignment="1">
      <alignment horizontal="center" vertical="top"/>
    </xf>
    <xf numFmtId="3" fontId="4" fillId="0" borderId="37" xfId="0" applyNumberFormat="1" applyFont="1" applyFill="1" applyBorder="1" applyAlignment="1">
      <alignment horizontal="center" vertical="center" textRotation="90" wrapText="1"/>
    </xf>
    <xf numFmtId="3" fontId="4" fillId="3" borderId="30" xfId="0" applyNumberFormat="1" applyFont="1" applyFill="1" applyBorder="1" applyAlignment="1">
      <alignment horizontal="center" vertical="top"/>
    </xf>
    <xf numFmtId="3" fontId="4" fillId="3" borderId="47" xfId="0" applyNumberFormat="1" applyFont="1" applyFill="1" applyBorder="1" applyAlignment="1">
      <alignment horizontal="center" vertical="top"/>
    </xf>
    <xf numFmtId="49" fontId="3" fillId="0" borderId="23" xfId="0" applyNumberFormat="1" applyFont="1" applyFill="1" applyBorder="1" applyAlignment="1">
      <alignment horizontal="center" vertical="top"/>
    </xf>
    <xf numFmtId="164" fontId="1" fillId="4" borderId="35" xfId="0" applyNumberFormat="1" applyFont="1" applyFill="1" applyBorder="1" applyAlignment="1">
      <alignment horizontal="center" vertical="top"/>
    </xf>
    <xf numFmtId="3" fontId="4" fillId="0" borderId="51" xfId="0" applyNumberFormat="1" applyFont="1" applyFill="1" applyBorder="1" applyAlignment="1">
      <alignment horizontal="center" vertical="top" wrapText="1"/>
    </xf>
    <xf numFmtId="3" fontId="4" fillId="3" borderId="30" xfId="0" applyNumberFormat="1" applyFont="1" applyFill="1" applyBorder="1" applyAlignment="1">
      <alignment horizontal="left" vertical="top" wrapText="1"/>
    </xf>
    <xf numFmtId="164" fontId="3" fillId="2" borderId="9" xfId="0" applyNumberFormat="1" applyFont="1" applyFill="1" applyBorder="1" applyAlignment="1">
      <alignment horizontal="center" vertical="top"/>
    </xf>
    <xf numFmtId="164" fontId="6" fillId="5" borderId="8" xfId="0" applyNumberFormat="1" applyFont="1" applyFill="1" applyBorder="1" applyAlignment="1">
      <alignment horizontal="center" vertical="top" wrapText="1"/>
    </xf>
    <xf numFmtId="164" fontId="1" fillId="0" borderId="13" xfId="0" applyNumberFormat="1" applyFont="1" applyBorder="1" applyAlignment="1">
      <alignment horizontal="center" vertical="top" wrapText="1"/>
    </xf>
    <xf numFmtId="49" fontId="1" fillId="3" borderId="53" xfId="0" applyNumberFormat="1" applyFont="1" applyFill="1" applyBorder="1" applyAlignment="1">
      <alignment horizontal="center" vertical="top"/>
    </xf>
    <xf numFmtId="0" fontId="4" fillId="3" borderId="39" xfId="0" applyFont="1" applyFill="1" applyBorder="1" applyAlignment="1">
      <alignment horizontal="center" vertical="top" wrapText="1"/>
    </xf>
    <xf numFmtId="0" fontId="4" fillId="3" borderId="54" xfId="0" applyFont="1" applyFill="1" applyBorder="1" applyAlignment="1">
      <alignment horizontal="center" vertical="top" wrapText="1"/>
    </xf>
    <xf numFmtId="164" fontId="4" fillId="3" borderId="31" xfId="0" applyNumberFormat="1" applyFont="1" applyFill="1" applyBorder="1" applyAlignment="1">
      <alignment horizontal="center" vertical="top" wrapText="1"/>
    </xf>
    <xf numFmtId="164" fontId="4" fillId="3" borderId="44" xfId="0" applyNumberFormat="1" applyFont="1" applyFill="1" applyBorder="1" applyAlignment="1">
      <alignment horizontal="center" vertical="top"/>
    </xf>
    <xf numFmtId="164" fontId="1" fillId="4" borderId="18" xfId="0" applyNumberFormat="1" applyFont="1" applyFill="1" applyBorder="1" applyAlignment="1">
      <alignment horizontal="center" vertical="top"/>
    </xf>
    <xf numFmtId="164" fontId="1" fillId="0" borderId="15" xfId="0" applyNumberFormat="1" applyFont="1" applyFill="1" applyBorder="1" applyAlignment="1">
      <alignment horizontal="center" vertical="top"/>
    </xf>
    <xf numFmtId="164" fontId="1" fillId="3" borderId="15" xfId="0" applyNumberFormat="1" applyFont="1" applyFill="1" applyBorder="1" applyAlignment="1">
      <alignment horizontal="center" vertical="top"/>
    </xf>
    <xf numFmtId="164" fontId="6" fillId="5" borderId="42" xfId="0" applyNumberFormat="1" applyFont="1" applyFill="1" applyBorder="1" applyAlignment="1">
      <alignment horizontal="center" vertical="top"/>
    </xf>
    <xf numFmtId="164" fontId="6" fillId="5" borderId="44" xfId="0" applyNumberFormat="1" applyFont="1" applyFill="1" applyBorder="1" applyAlignment="1">
      <alignment horizontal="center" vertical="top"/>
    </xf>
    <xf numFmtId="164" fontId="6" fillId="5" borderId="31" xfId="0" applyNumberFormat="1" applyFont="1" applyFill="1" applyBorder="1" applyAlignment="1">
      <alignment horizontal="center" vertical="top"/>
    </xf>
    <xf numFmtId="164" fontId="4" fillId="4" borderId="6" xfId="0" applyNumberFormat="1" applyFont="1" applyFill="1" applyBorder="1" applyAlignment="1">
      <alignment horizontal="center" vertical="top" wrapText="1"/>
    </xf>
    <xf numFmtId="164" fontId="1" fillId="3" borderId="19" xfId="0" applyNumberFormat="1" applyFont="1" applyFill="1" applyBorder="1" applyAlignment="1">
      <alignment horizontal="center" vertical="top"/>
    </xf>
    <xf numFmtId="164" fontId="3" fillId="5" borderId="19" xfId="0" applyNumberFormat="1" applyFont="1" applyFill="1" applyBorder="1" applyAlignment="1">
      <alignment horizontal="center" vertical="top"/>
    </xf>
    <xf numFmtId="164" fontId="1" fillId="0" borderId="30" xfId="0" applyNumberFormat="1" applyFont="1" applyFill="1" applyBorder="1" applyAlignment="1">
      <alignment horizontal="center" vertical="top"/>
    </xf>
    <xf numFmtId="164" fontId="1" fillId="3" borderId="32" xfId="0" applyNumberFormat="1" applyFont="1" applyFill="1" applyBorder="1" applyAlignment="1">
      <alignment horizontal="center" vertical="top" wrapText="1"/>
    </xf>
    <xf numFmtId="3" fontId="4" fillId="3" borderId="43" xfId="0" applyNumberFormat="1" applyFont="1" applyFill="1" applyBorder="1" applyAlignment="1">
      <alignment horizontal="center" vertical="top"/>
    </xf>
    <xf numFmtId="3" fontId="4" fillId="0" borderId="41" xfId="0" applyNumberFormat="1" applyFont="1" applyBorder="1" applyAlignment="1">
      <alignment horizontal="center" vertical="top" textRotation="90"/>
    </xf>
    <xf numFmtId="164" fontId="3" fillId="5" borderId="74" xfId="0" applyNumberFormat="1" applyFont="1" applyFill="1" applyBorder="1" applyAlignment="1">
      <alignment horizontal="center" vertical="top"/>
    </xf>
    <xf numFmtId="164" fontId="3" fillId="5" borderId="57" xfId="0" applyNumberFormat="1" applyFont="1" applyFill="1" applyBorder="1" applyAlignment="1">
      <alignment horizontal="center" vertical="top"/>
    </xf>
    <xf numFmtId="3" fontId="1" fillId="3" borderId="40" xfId="0" applyNumberFormat="1" applyFont="1" applyFill="1" applyBorder="1" applyAlignment="1">
      <alignment vertical="top" wrapText="1"/>
    </xf>
    <xf numFmtId="164" fontId="1" fillId="0" borderId="47" xfId="0" applyNumberFormat="1" applyFont="1" applyBorder="1" applyAlignment="1">
      <alignment horizontal="center" vertical="top" wrapText="1"/>
    </xf>
    <xf numFmtId="3" fontId="4" fillId="0" borderId="49" xfId="0" applyNumberFormat="1" applyFont="1" applyFill="1" applyBorder="1" applyAlignment="1">
      <alignment horizontal="center" vertical="top" wrapText="1"/>
    </xf>
    <xf numFmtId="164" fontId="1" fillId="3" borderId="32" xfId="0" applyNumberFormat="1" applyFont="1" applyFill="1" applyBorder="1" applyAlignment="1">
      <alignment horizontal="center" vertical="top"/>
    </xf>
    <xf numFmtId="3" fontId="4" fillId="0" borderId="43" xfId="0" applyNumberFormat="1" applyFont="1" applyFill="1" applyBorder="1" applyAlignment="1">
      <alignment horizontal="center" vertical="top"/>
    </xf>
    <xf numFmtId="164" fontId="1" fillId="3" borderId="65" xfId="0" applyNumberFormat="1" applyFont="1" applyFill="1" applyBorder="1" applyAlignment="1">
      <alignment horizontal="center" vertical="top" wrapText="1"/>
    </xf>
    <xf numFmtId="3" fontId="4" fillId="3" borderId="41" xfId="0" applyNumberFormat="1" applyFont="1" applyFill="1" applyBorder="1" applyAlignment="1">
      <alignment vertical="top" wrapText="1"/>
    </xf>
    <xf numFmtId="3" fontId="4" fillId="0" borderId="45" xfId="0" applyNumberFormat="1" applyFont="1" applyFill="1" applyBorder="1" applyAlignment="1">
      <alignment horizontal="center" vertical="top"/>
    </xf>
    <xf numFmtId="3" fontId="1" fillId="3" borderId="0" xfId="0" applyNumberFormat="1" applyFont="1" applyFill="1" applyBorder="1" applyAlignment="1">
      <alignment horizontal="center" vertical="top"/>
    </xf>
    <xf numFmtId="3" fontId="3" fillId="5" borderId="55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center" vertical="top"/>
    </xf>
    <xf numFmtId="3" fontId="4" fillId="4" borderId="42" xfId="0" applyNumberFormat="1" applyFont="1" applyFill="1" applyBorder="1" applyAlignment="1">
      <alignment horizontal="center" vertical="top" wrapText="1"/>
    </xf>
    <xf numFmtId="3" fontId="3" fillId="5" borderId="42" xfId="0" applyNumberFormat="1" applyFont="1" applyFill="1" applyBorder="1" applyAlignment="1">
      <alignment horizontal="center" vertical="top" wrapText="1"/>
    </xf>
    <xf numFmtId="3" fontId="4" fillId="0" borderId="23" xfId="0" applyNumberFormat="1" applyFont="1" applyFill="1" applyBorder="1" applyAlignment="1">
      <alignment horizontal="center" vertical="top" wrapText="1"/>
    </xf>
    <xf numFmtId="3" fontId="4" fillId="0" borderId="23" xfId="0" applyNumberFormat="1" applyFont="1" applyFill="1" applyBorder="1" applyAlignment="1">
      <alignment horizontal="center" vertical="top"/>
    </xf>
    <xf numFmtId="3" fontId="1" fillId="3" borderId="35" xfId="0" applyNumberFormat="1" applyFont="1" applyFill="1" applyBorder="1" applyAlignment="1">
      <alignment horizontal="center" vertical="top"/>
    </xf>
    <xf numFmtId="3" fontId="4" fillId="4" borderId="35" xfId="0" applyNumberFormat="1" applyFont="1" applyFill="1" applyBorder="1" applyAlignment="1">
      <alignment horizontal="center" vertical="top" wrapText="1"/>
    </xf>
    <xf numFmtId="3" fontId="4" fillId="0" borderId="31" xfId="0" applyNumberFormat="1" applyFont="1" applyBorder="1" applyAlignment="1">
      <alignment horizontal="center" vertical="top" wrapText="1"/>
    </xf>
    <xf numFmtId="165" fontId="4" fillId="0" borderId="37" xfId="0" applyNumberFormat="1" applyFont="1" applyBorder="1" applyAlignment="1">
      <alignment horizontal="center" vertical="top" wrapText="1"/>
    </xf>
    <xf numFmtId="164" fontId="3" fillId="5" borderId="26" xfId="0" applyNumberFormat="1" applyFont="1" applyFill="1" applyBorder="1" applyAlignment="1">
      <alignment horizontal="center" vertical="top"/>
    </xf>
    <xf numFmtId="164" fontId="3" fillId="5" borderId="32" xfId="0" applyNumberFormat="1" applyFont="1" applyFill="1" applyBorder="1" applyAlignment="1">
      <alignment horizontal="center" vertical="top"/>
    </xf>
    <xf numFmtId="3" fontId="4" fillId="3" borderId="5" xfId="0" applyNumberFormat="1" applyFont="1" applyFill="1" applyBorder="1" applyAlignment="1">
      <alignment horizontal="center" vertical="top" wrapText="1"/>
    </xf>
    <xf numFmtId="3" fontId="1" fillId="3" borderId="61" xfId="0" applyNumberFormat="1" applyFont="1" applyFill="1" applyBorder="1" applyAlignment="1">
      <alignment horizontal="center" vertical="top"/>
    </xf>
    <xf numFmtId="49" fontId="1" fillId="3" borderId="54" xfId="0" applyNumberFormat="1" applyFont="1" applyFill="1" applyBorder="1" applyAlignment="1">
      <alignment horizontal="center" vertical="top"/>
    </xf>
    <xf numFmtId="3" fontId="4" fillId="4" borderId="61" xfId="0" applyNumberFormat="1" applyFont="1" applyFill="1" applyBorder="1" applyAlignment="1">
      <alignment horizontal="center" vertical="top" wrapText="1"/>
    </xf>
    <xf numFmtId="3" fontId="1" fillId="4" borderId="53" xfId="0" applyNumberFormat="1" applyFont="1" applyFill="1" applyBorder="1" applyAlignment="1">
      <alignment horizontal="center" vertical="top" wrapText="1"/>
    </xf>
    <xf numFmtId="3" fontId="4" fillId="0" borderId="45" xfId="0" applyNumberFormat="1" applyFont="1" applyBorder="1" applyAlignment="1">
      <alignment horizontal="center" vertical="top" wrapText="1"/>
    </xf>
    <xf numFmtId="3" fontId="4" fillId="0" borderId="54" xfId="0" applyNumberFormat="1" applyFont="1" applyBorder="1" applyAlignment="1">
      <alignment horizontal="center" vertical="top" wrapText="1"/>
    </xf>
    <xf numFmtId="0" fontId="1" fillId="0" borderId="0" xfId="0" applyNumberFormat="1" applyFont="1" applyAlignment="1">
      <alignment horizontal="center" vertical="top"/>
    </xf>
    <xf numFmtId="3" fontId="4" fillId="3" borderId="45" xfId="0" applyNumberFormat="1" applyFont="1" applyFill="1" applyBorder="1" applyAlignment="1">
      <alignment horizontal="center" vertical="top" wrapText="1"/>
    </xf>
    <xf numFmtId="164" fontId="3" fillId="5" borderId="41" xfId="0" applyNumberFormat="1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3" fontId="1" fillId="3" borderId="12" xfId="0" applyNumberFormat="1" applyFont="1" applyFill="1" applyBorder="1" applyAlignment="1">
      <alignment horizontal="center" vertical="top"/>
    </xf>
    <xf numFmtId="3" fontId="1" fillId="3" borderId="47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vertical="center" textRotation="90" wrapText="1"/>
    </xf>
    <xf numFmtId="3" fontId="6" fillId="0" borderId="5" xfId="0" applyNumberFormat="1" applyFont="1" applyBorder="1" applyAlignment="1">
      <alignment horizontal="center" vertical="top"/>
    </xf>
    <xf numFmtId="3" fontId="1" fillId="0" borderId="31" xfId="0" applyNumberFormat="1" applyFont="1" applyFill="1" applyBorder="1" applyAlignment="1">
      <alignment horizontal="center" vertical="top" wrapText="1"/>
    </xf>
    <xf numFmtId="164" fontId="3" fillId="5" borderId="0" xfId="0" applyNumberFormat="1" applyFont="1" applyFill="1" applyBorder="1" applyAlignment="1">
      <alignment horizontal="center" vertical="top"/>
    </xf>
    <xf numFmtId="3" fontId="1" fillId="4" borderId="49" xfId="0" applyNumberFormat="1" applyFont="1" applyFill="1" applyBorder="1" applyAlignment="1">
      <alignment vertical="top" wrapText="1"/>
    </xf>
    <xf numFmtId="3" fontId="1" fillId="4" borderId="51" xfId="0" applyNumberFormat="1" applyFont="1" applyFill="1" applyBorder="1" applyAlignment="1">
      <alignment horizontal="center" vertical="top" wrapText="1"/>
    </xf>
    <xf numFmtId="3" fontId="1" fillId="4" borderId="45" xfId="0" applyNumberFormat="1" applyFont="1" applyFill="1" applyBorder="1" applyAlignment="1">
      <alignment horizontal="center" vertical="top" wrapText="1"/>
    </xf>
    <xf numFmtId="3" fontId="4" fillId="3" borderId="14" xfId="0" applyNumberFormat="1" applyFont="1" applyFill="1" applyBorder="1" applyAlignment="1">
      <alignment horizontal="center" vertical="top"/>
    </xf>
    <xf numFmtId="164" fontId="4" fillId="3" borderId="31" xfId="0" applyNumberFormat="1" applyFont="1" applyFill="1" applyBorder="1" applyAlignment="1">
      <alignment horizontal="center" vertical="top"/>
    </xf>
    <xf numFmtId="3" fontId="1" fillId="3" borderId="45" xfId="0" applyNumberFormat="1" applyFont="1" applyFill="1" applyBorder="1" applyAlignment="1">
      <alignment horizontal="center" vertical="top"/>
    </xf>
    <xf numFmtId="164" fontId="6" fillId="5" borderId="30" xfId="0" applyNumberFormat="1" applyFont="1" applyFill="1" applyBorder="1" applyAlignment="1">
      <alignment horizontal="center" vertical="top"/>
    </xf>
    <xf numFmtId="164" fontId="6" fillId="5" borderId="12" xfId="0" applyNumberFormat="1" applyFont="1" applyFill="1" applyBorder="1" applyAlignment="1">
      <alignment horizontal="center" vertical="top"/>
    </xf>
    <xf numFmtId="164" fontId="6" fillId="5" borderId="18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center" vertical="top" wrapText="1"/>
    </xf>
    <xf numFmtId="3" fontId="1" fillId="0" borderId="54" xfId="0" applyNumberFormat="1" applyFont="1" applyFill="1" applyBorder="1" applyAlignment="1">
      <alignment horizontal="center" vertical="top" wrapText="1"/>
    </xf>
    <xf numFmtId="164" fontId="6" fillId="3" borderId="42" xfId="0" applyNumberFormat="1" applyFont="1" applyFill="1" applyBorder="1" applyAlignment="1">
      <alignment horizontal="center" vertical="top"/>
    </xf>
    <xf numFmtId="164" fontId="6" fillId="3" borderId="31" xfId="0" applyNumberFormat="1" applyFont="1" applyFill="1" applyBorder="1" applyAlignment="1">
      <alignment horizontal="center" vertical="top"/>
    </xf>
    <xf numFmtId="164" fontId="4" fillId="3" borderId="45" xfId="0" applyNumberFormat="1" applyFont="1" applyFill="1" applyBorder="1" applyAlignment="1">
      <alignment horizontal="center" vertical="top" wrapText="1"/>
    </xf>
    <xf numFmtId="3" fontId="4" fillId="0" borderId="51" xfId="0" applyNumberFormat="1" applyFont="1" applyFill="1" applyBorder="1" applyAlignment="1">
      <alignment horizontal="center" vertical="top"/>
    </xf>
    <xf numFmtId="3" fontId="1" fillId="0" borderId="51" xfId="0" applyNumberFormat="1" applyFont="1" applyFill="1" applyBorder="1" applyAlignment="1">
      <alignment horizontal="center" vertical="top"/>
    </xf>
    <xf numFmtId="3" fontId="1" fillId="0" borderId="54" xfId="0" applyNumberFormat="1" applyFont="1" applyFill="1" applyBorder="1" applyAlignment="1">
      <alignment horizontal="center" vertical="top"/>
    </xf>
    <xf numFmtId="164" fontId="4" fillId="0" borderId="31" xfId="0" applyNumberFormat="1" applyFont="1" applyFill="1" applyBorder="1" applyAlignment="1">
      <alignment horizontal="center" vertical="top"/>
    </xf>
    <xf numFmtId="164" fontId="4" fillId="3" borderId="12" xfId="0" applyNumberFormat="1" applyFont="1" applyFill="1" applyBorder="1" applyAlignment="1">
      <alignment horizontal="center" vertical="top" wrapText="1"/>
    </xf>
    <xf numFmtId="164" fontId="4" fillId="3" borderId="18" xfId="0" applyNumberFormat="1" applyFont="1" applyFill="1" applyBorder="1" applyAlignment="1">
      <alignment horizontal="center" vertical="top" wrapText="1"/>
    </xf>
    <xf numFmtId="3" fontId="1" fillId="3" borderId="0" xfId="0" applyNumberFormat="1" applyFont="1" applyFill="1" applyBorder="1" applyAlignment="1">
      <alignment horizontal="center" vertical="top" wrapText="1"/>
    </xf>
    <xf numFmtId="3" fontId="1" fillId="0" borderId="61" xfId="0" applyNumberFormat="1" applyFont="1" applyFill="1" applyBorder="1" applyAlignment="1">
      <alignment horizontal="center" vertical="top" wrapText="1"/>
    </xf>
    <xf numFmtId="3" fontId="4" fillId="0" borderId="61" xfId="0" applyNumberFormat="1" applyFont="1" applyFill="1" applyBorder="1" applyAlignment="1">
      <alignment horizontal="center" vertical="top" wrapText="1"/>
    </xf>
    <xf numFmtId="3" fontId="4" fillId="0" borderId="27" xfId="0" applyNumberFormat="1" applyFont="1" applyFill="1" applyBorder="1" applyAlignment="1">
      <alignment horizontal="center" vertical="top"/>
    </xf>
    <xf numFmtId="3" fontId="1" fillId="3" borderId="69" xfId="0" applyNumberFormat="1" applyFont="1" applyFill="1" applyBorder="1" applyAlignment="1">
      <alignment horizontal="center" vertical="top"/>
    </xf>
    <xf numFmtId="3" fontId="1" fillId="3" borderId="54" xfId="0" applyNumberFormat="1" applyFont="1" applyFill="1" applyBorder="1" applyAlignment="1">
      <alignment horizontal="center" vertical="top"/>
    </xf>
    <xf numFmtId="3" fontId="3" fillId="5" borderId="30" xfId="0" applyNumberFormat="1" applyFont="1" applyFill="1" applyBorder="1" applyAlignment="1">
      <alignment horizontal="center" vertical="top" wrapText="1"/>
    </xf>
    <xf numFmtId="3" fontId="1" fillId="3" borderId="54" xfId="0" applyNumberFormat="1" applyFont="1" applyFill="1" applyBorder="1" applyAlignment="1">
      <alignment horizontal="center" vertical="top" wrapText="1"/>
    </xf>
    <xf numFmtId="164" fontId="1" fillId="3" borderId="30" xfId="0" applyNumberFormat="1" applyFont="1" applyFill="1" applyBorder="1" applyAlignment="1">
      <alignment horizontal="center" vertical="top" wrapText="1"/>
    </xf>
    <xf numFmtId="3" fontId="1" fillId="3" borderId="42" xfId="0" applyNumberFormat="1" applyFont="1" applyFill="1" applyBorder="1" applyAlignment="1">
      <alignment vertical="top" wrapText="1"/>
    </xf>
    <xf numFmtId="3" fontId="4" fillId="0" borderId="59" xfId="0" applyNumberFormat="1" applyFont="1" applyFill="1" applyBorder="1" applyAlignment="1">
      <alignment horizontal="center" vertical="top" wrapText="1"/>
    </xf>
    <xf numFmtId="0" fontId="4" fillId="0" borderId="62" xfId="0" applyFont="1" applyFill="1" applyBorder="1" applyAlignment="1">
      <alignment vertical="top" wrapText="1"/>
    </xf>
    <xf numFmtId="3" fontId="4" fillId="3" borderId="37" xfId="0" applyNumberFormat="1" applyFont="1" applyFill="1" applyBorder="1" applyAlignment="1">
      <alignment horizontal="center" vertical="top" wrapText="1"/>
    </xf>
    <xf numFmtId="3" fontId="4" fillId="0" borderId="36" xfId="0" applyNumberFormat="1" applyFont="1" applyFill="1" applyBorder="1" applyAlignment="1">
      <alignment horizontal="center" vertical="top" wrapText="1"/>
    </xf>
    <xf numFmtId="3" fontId="4" fillId="3" borderId="11" xfId="0" applyNumberFormat="1" applyFont="1" applyFill="1" applyBorder="1" applyAlignment="1">
      <alignment horizontal="center" vertical="top"/>
    </xf>
    <xf numFmtId="3" fontId="1" fillId="0" borderId="42" xfId="0" applyNumberFormat="1" applyFont="1" applyFill="1" applyBorder="1" applyAlignment="1">
      <alignment vertical="top" wrapText="1"/>
    </xf>
    <xf numFmtId="164" fontId="4" fillId="3" borderId="32" xfId="0" applyNumberFormat="1" applyFont="1" applyFill="1" applyBorder="1" applyAlignment="1">
      <alignment horizontal="center" vertical="top"/>
    </xf>
    <xf numFmtId="164" fontId="4" fillId="3" borderId="15" xfId="0" applyNumberFormat="1" applyFont="1" applyFill="1" applyBorder="1" applyAlignment="1">
      <alignment horizontal="center" vertical="top"/>
    </xf>
    <xf numFmtId="3" fontId="3" fillId="0" borderId="54" xfId="0" applyNumberFormat="1" applyFont="1" applyBorder="1" applyAlignment="1">
      <alignment vertical="top"/>
    </xf>
    <xf numFmtId="3" fontId="1" fillId="3" borderId="16" xfId="0" applyNumberFormat="1" applyFont="1" applyFill="1" applyBorder="1" applyAlignment="1">
      <alignment horizontal="center" vertical="top"/>
    </xf>
    <xf numFmtId="3" fontId="1" fillId="0" borderId="16" xfId="0" applyNumberFormat="1" applyFont="1" applyBorder="1" applyAlignment="1">
      <alignment vertical="top" wrapText="1"/>
    </xf>
    <xf numFmtId="0" fontId="4" fillId="3" borderId="43" xfId="0" applyFont="1" applyFill="1" applyBorder="1" applyAlignment="1">
      <alignment horizontal="center" vertical="top" wrapText="1"/>
    </xf>
    <xf numFmtId="3" fontId="4" fillId="3" borderId="31" xfId="0" applyNumberFormat="1" applyFont="1" applyFill="1" applyBorder="1" applyAlignment="1">
      <alignment horizontal="center" vertical="top" wrapText="1"/>
    </xf>
    <xf numFmtId="3" fontId="4" fillId="3" borderId="37" xfId="0" applyNumberFormat="1" applyFont="1" applyFill="1" applyBorder="1" applyAlignment="1">
      <alignment horizontal="center" vertical="top"/>
    </xf>
    <xf numFmtId="164" fontId="4" fillId="3" borderId="37" xfId="0" applyNumberFormat="1" applyFont="1" applyFill="1" applyBorder="1" applyAlignment="1">
      <alignment horizontal="center" vertical="top" wrapText="1"/>
    </xf>
    <xf numFmtId="3" fontId="4" fillId="0" borderId="59" xfId="0" applyNumberFormat="1" applyFont="1" applyFill="1" applyBorder="1" applyAlignment="1">
      <alignment vertical="top"/>
    </xf>
    <xf numFmtId="3" fontId="4" fillId="0" borderId="60" xfId="0" applyNumberFormat="1" applyFont="1" applyFill="1" applyBorder="1" applyAlignment="1">
      <alignment vertical="top"/>
    </xf>
    <xf numFmtId="164" fontId="6" fillId="3" borderId="41" xfId="0" applyNumberFormat="1" applyFont="1" applyFill="1" applyBorder="1" applyAlignment="1">
      <alignment horizontal="center" vertical="top"/>
    </xf>
    <xf numFmtId="164" fontId="6" fillId="3" borderId="13" xfId="0" applyNumberFormat="1" applyFont="1" applyFill="1" applyBorder="1" applyAlignment="1">
      <alignment horizontal="center" vertical="top"/>
    </xf>
    <xf numFmtId="164" fontId="6" fillId="3" borderId="0" xfId="0" applyNumberFormat="1" applyFont="1" applyFill="1" applyBorder="1" applyAlignment="1">
      <alignment horizontal="center" vertical="top"/>
    </xf>
    <xf numFmtId="3" fontId="1" fillId="4" borderId="41" xfId="0" applyNumberFormat="1" applyFont="1" applyFill="1" applyBorder="1" applyAlignment="1">
      <alignment horizontal="center" vertical="top" wrapText="1"/>
    </xf>
    <xf numFmtId="3" fontId="3" fillId="7" borderId="33" xfId="0" applyNumberFormat="1" applyFont="1" applyFill="1" applyBorder="1" applyAlignment="1">
      <alignment horizontal="center" vertical="top"/>
    </xf>
    <xf numFmtId="3" fontId="3" fillId="7" borderId="8" xfId="0" applyNumberFormat="1" applyFont="1" applyFill="1" applyBorder="1" applyAlignment="1">
      <alignment horizontal="center" vertical="top"/>
    </xf>
    <xf numFmtId="3" fontId="3" fillId="7" borderId="41" xfId="0" applyNumberFormat="1" applyFont="1" applyFill="1" applyBorder="1" applyAlignment="1">
      <alignment horizontal="center" vertical="top"/>
    </xf>
    <xf numFmtId="3" fontId="3" fillId="7" borderId="62" xfId="0" applyNumberFormat="1" applyFont="1" applyFill="1" applyBorder="1" applyAlignment="1">
      <alignment horizontal="center" vertical="top"/>
    </xf>
    <xf numFmtId="3" fontId="3" fillId="7" borderId="36" xfId="0" applyNumberFormat="1" applyFont="1" applyFill="1" applyBorder="1" applyAlignment="1">
      <alignment horizontal="center" vertical="top" wrapText="1"/>
    </xf>
    <xf numFmtId="3" fontId="3" fillId="7" borderId="39" xfId="0" applyNumberFormat="1" applyFont="1" applyFill="1" applyBorder="1" applyAlignment="1">
      <alignment horizontal="center" vertical="top" wrapText="1"/>
    </xf>
    <xf numFmtId="3" fontId="1" fillId="7" borderId="39" xfId="0" applyNumberFormat="1" applyFont="1" applyFill="1" applyBorder="1" applyAlignment="1">
      <alignment horizontal="center" vertical="top"/>
    </xf>
    <xf numFmtId="3" fontId="3" fillId="7" borderId="23" xfId="0" applyNumberFormat="1" applyFont="1" applyFill="1" applyBorder="1" applyAlignment="1">
      <alignment horizontal="center" vertical="top"/>
    </xf>
    <xf numFmtId="3" fontId="3" fillId="8" borderId="33" xfId="0" applyNumberFormat="1" applyFont="1" applyFill="1" applyBorder="1" applyAlignment="1">
      <alignment horizontal="center" vertical="top"/>
    </xf>
    <xf numFmtId="164" fontId="6" fillId="8" borderId="8" xfId="0" applyNumberFormat="1" applyFont="1" applyFill="1" applyBorder="1" applyAlignment="1">
      <alignment horizontal="center" vertical="top" wrapText="1"/>
    </xf>
    <xf numFmtId="164" fontId="3" fillId="7" borderId="64" xfId="0" applyNumberFormat="1" applyFont="1" applyFill="1" applyBorder="1" applyAlignment="1">
      <alignment horizontal="center" vertical="top"/>
    </xf>
    <xf numFmtId="164" fontId="3" fillId="8" borderId="23" xfId="0" applyNumberFormat="1" applyFont="1" applyFill="1" applyBorder="1" applyAlignment="1">
      <alignment horizontal="center" vertical="top" wrapText="1"/>
    </xf>
    <xf numFmtId="164" fontId="6" fillId="8" borderId="34" xfId="0" applyNumberFormat="1" applyFont="1" applyFill="1" applyBorder="1" applyAlignment="1">
      <alignment horizontal="center" vertical="top" wrapText="1"/>
    </xf>
    <xf numFmtId="164" fontId="6" fillId="3" borderId="44" xfId="0" applyNumberFormat="1" applyFont="1" applyFill="1" applyBorder="1" applyAlignment="1">
      <alignment horizontal="center" vertical="top"/>
    </xf>
    <xf numFmtId="164" fontId="4" fillId="0" borderId="35" xfId="0" applyNumberFormat="1" applyFont="1" applyBorder="1" applyAlignment="1">
      <alignment horizontal="center" vertical="top" wrapText="1"/>
    </xf>
    <xf numFmtId="0" fontId="4" fillId="0" borderId="48" xfId="0" applyFont="1" applyFill="1" applyBorder="1" applyAlignment="1">
      <alignment horizontal="left" vertical="top" wrapText="1"/>
    </xf>
    <xf numFmtId="3" fontId="4" fillId="0" borderId="7" xfId="0" applyNumberFormat="1" applyFont="1" applyFill="1" applyBorder="1" applyAlignment="1">
      <alignment horizontal="center" vertical="top" wrapText="1"/>
    </xf>
    <xf numFmtId="3" fontId="4" fillId="0" borderId="35" xfId="0" applyNumberFormat="1" applyFont="1" applyFill="1" applyBorder="1" applyAlignment="1">
      <alignment horizontal="center" vertical="top"/>
    </xf>
    <xf numFmtId="3" fontId="4" fillId="0" borderId="54" xfId="0" applyNumberFormat="1" applyFont="1" applyFill="1" applyBorder="1" applyAlignment="1">
      <alignment horizontal="center" vertical="top"/>
    </xf>
    <xf numFmtId="3" fontId="4" fillId="0" borderId="60" xfId="0" applyNumberFormat="1" applyFont="1" applyFill="1" applyBorder="1" applyAlignment="1">
      <alignment horizontal="center" vertical="top"/>
    </xf>
    <xf numFmtId="3" fontId="4" fillId="3" borderId="39" xfId="0" applyNumberFormat="1" applyFont="1" applyFill="1" applyBorder="1" applyAlignment="1">
      <alignment horizontal="center" vertical="top" wrapText="1"/>
    </xf>
    <xf numFmtId="3" fontId="4" fillId="3" borderId="52" xfId="0" applyNumberFormat="1" applyFont="1" applyFill="1" applyBorder="1" applyAlignment="1">
      <alignment horizontal="center" vertical="top" wrapText="1"/>
    </xf>
    <xf numFmtId="3" fontId="4" fillId="0" borderId="54" xfId="0" applyNumberFormat="1" applyFont="1" applyFill="1" applyBorder="1" applyAlignment="1">
      <alignment horizontal="center" vertical="top" wrapText="1"/>
    </xf>
    <xf numFmtId="3" fontId="4" fillId="0" borderId="53" xfId="0" applyNumberFormat="1" applyFont="1" applyFill="1" applyBorder="1" applyAlignment="1">
      <alignment horizontal="center" vertical="top" wrapText="1"/>
    </xf>
    <xf numFmtId="3" fontId="4" fillId="0" borderId="52" xfId="0" applyNumberFormat="1" applyFont="1" applyFill="1" applyBorder="1" applyAlignment="1">
      <alignment horizontal="center" vertical="center" textRotation="90" wrapText="1"/>
    </xf>
    <xf numFmtId="3" fontId="4" fillId="0" borderId="43" xfId="0" applyNumberFormat="1" applyFont="1" applyFill="1" applyBorder="1" applyAlignment="1">
      <alignment horizontal="center" vertical="center" textRotation="90" wrapText="1"/>
    </xf>
    <xf numFmtId="3" fontId="4" fillId="0" borderId="41" xfId="0" applyNumberFormat="1" applyFont="1" applyFill="1" applyBorder="1" applyAlignment="1">
      <alignment horizontal="center" vertical="top"/>
    </xf>
    <xf numFmtId="3" fontId="4" fillId="0" borderId="39" xfId="0" applyNumberFormat="1" applyFont="1" applyFill="1" applyBorder="1" applyAlignment="1">
      <alignment horizontal="center" vertical="top"/>
    </xf>
    <xf numFmtId="3" fontId="4" fillId="0" borderId="59" xfId="0" applyNumberFormat="1" applyFont="1" applyFill="1" applyBorder="1" applyAlignment="1">
      <alignment horizontal="center" vertical="top"/>
    </xf>
    <xf numFmtId="3" fontId="4" fillId="0" borderId="41" xfId="0" applyNumberFormat="1" applyFont="1" applyFill="1" applyBorder="1" applyAlignment="1">
      <alignment horizontal="center" vertical="center" wrapText="1"/>
    </xf>
    <xf numFmtId="3" fontId="4" fillId="0" borderId="41" xfId="0" applyNumberFormat="1" applyFont="1" applyFill="1" applyBorder="1" applyAlignment="1">
      <alignment vertical="top" wrapText="1"/>
    </xf>
    <xf numFmtId="164" fontId="4" fillId="3" borderId="19" xfId="0" applyNumberFormat="1" applyFont="1" applyFill="1" applyBorder="1" applyAlignment="1">
      <alignment horizontal="center" vertical="top" wrapText="1"/>
    </xf>
    <xf numFmtId="164" fontId="4" fillId="3" borderId="43" xfId="0" applyNumberFormat="1" applyFont="1" applyFill="1" applyBorder="1" applyAlignment="1">
      <alignment horizontal="center" vertical="top" wrapText="1"/>
    </xf>
    <xf numFmtId="164" fontId="4" fillId="3" borderId="52" xfId="0" applyNumberFormat="1" applyFont="1" applyFill="1" applyBorder="1" applyAlignment="1">
      <alignment horizontal="center" vertical="top" wrapText="1"/>
    </xf>
    <xf numFmtId="164" fontId="1" fillId="4" borderId="32" xfId="0" applyNumberFormat="1" applyFont="1" applyFill="1" applyBorder="1" applyAlignment="1">
      <alignment horizontal="center" vertical="top"/>
    </xf>
    <xf numFmtId="49" fontId="7" fillId="3" borderId="53" xfId="0" applyNumberFormat="1" applyFont="1" applyFill="1" applyBorder="1" applyAlignment="1">
      <alignment horizontal="center" vertical="top"/>
    </xf>
    <xf numFmtId="49" fontId="7" fillId="3" borderId="47" xfId="0" applyNumberFormat="1" applyFont="1" applyFill="1" applyBorder="1" applyAlignment="1">
      <alignment horizontal="center" vertical="top"/>
    </xf>
    <xf numFmtId="164" fontId="1" fillId="4" borderId="42" xfId="0" applyNumberFormat="1" applyFont="1" applyFill="1" applyBorder="1" applyAlignment="1">
      <alignment horizontal="center" vertical="top"/>
    </xf>
    <xf numFmtId="164" fontId="4" fillId="3" borderId="15" xfId="0" applyNumberFormat="1" applyFont="1" applyFill="1" applyBorder="1" applyAlignment="1">
      <alignment horizontal="center" vertical="top" wrapText="1"/>
    </xf>
    <xf numFmtId="164" fontId="6" fillId="2" borderId="10" xfId="0" applyNumberFormat="1" applyFont="1" applyFill="1" applyBorder="1" applyAlignment="1">
      <alignment horizontal="center" vertical="top"/>
    </xf>
    <xf numFmtId="164" fontId="6" fillId="5" borderId="57" xfId="0" applyNumberFormat="1" applyFont="1" applyFill="1" applyBorder="1" applyAlignment="1">
      <alignment horizontal="center" vertical="top"/>
    </xf>
    <xf numFmtId="164" fontId="3" fillId="5" borderId="15" xfId="0" applyNumberFormat="1" applyFont="1" applyFill="1" applyBorder="1" applyAlignment="1">
      <alignment horizontal="center" vertical="top"/>
    </xf>
    <xf numFmtId="164" fontId="3" fillId="2" borderId="10" xfId="0" applyNumberFormat="1" applyFont="1" applyFill="1" applyBorder="1" applyAlignment="1">
      <alignment horizontal="center" vertical="top"/>
    </xf>
    <xf numFmtId="164" fontId="1" fillId="0" borderId="49" xfId="0" applyNumberFormat="1" applyFont="1" applyBorder="1" applyAlignment="1">
      <alignment horizontal="center" vertical="top" wrapText="1"/>
    </xf>
    <xf numFmtId="164" fontId="6" fillId="8" borderId="10" xfId="0" applyNumberFormat="1" applyFont="1" applyFill="1" applyBorder="1" applyAlignment="1">
      <alignment horizontal="center" vertical="top" wrapText="1"/>
    </xf>
    <xf numFmtId="164" fontId="1" fillId="0" borderId="19" xfId="0" applyNumberFormat="1" applyFont="1" applyBorder="1" applyAlignment="1">
      <alignment horizontal="center" vertical="top" wrapText="1"/>
    </xf>
    <xf numFmtId="164" fontId="1" fillId="0" borderId="65" xfId="0" applyNumberFormat="1" applyFont="1" applyBorder="1" applyAlignment="1">
      <alignment horizontal="center" vertical="top" wrapText="1"/>
    </xf>
    <xf numFmtId="164" fontId="1" fillId="0" borderId="29" xfId="0" applyNumberFormat="1" applyFont="1" applyBorder="1" applyAlignment="1">
      <alignment horizontal="center" vertical="top" wrapText="1"/>
    </xf>
    <xf numFmtId="164" fontId="1" fillId="0" borderId="15" xfId="0" applyNumberFormat="1" applyFont="1" applyBorder="1" applyAlignment="1">
      <alignment horizontal="center" vertical="top" wrapText="1"/>
    </xf>
    <xf numFmtId="164" fontId="1" fillId="0" borderId="50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3" fillId="5" borderId="67" xfId="0" applyNumberFormat="1" applyFont="1" applyFill="1" applyBorder="1" applyAlignment="1">
      <alignment horizontal="center" vertical="top"/>
    </xf>
    <xf numFmtId="49" fontId="6" fillId="4" borderId="14" xfId="0" applyNumberFormat="1" applyFont="1" applyFill="1" applyBorder="1" applyAlignment="1">
      <alignment horizontal="center" vertical="top" wrapText="1"/>
    </xf>
    <xf numFmtId="3" fontId="6" fillId="4" borderId="41" xfId="0" applyNumberFormat="1" applyFont="1" applyFill="1" applyBorder="1" applyAlignment="1">
      <alignment vertical="top" wrapText="1"/>
    </xf>
    <xf numFmtId="3" fontId="1" fillId="0" borderId="41" xfId="0" applyNumberFormat="1" applyFont="1" applyFill="1" applyBorder="1" applyAlignment="1">
      <alignment horizontal="center" vertical="top" textRotation="180" wrapText="1"/>
    </xf>
    <xf numFmtId="3" fontId="4" fillId="4" borderId="0" xfId="0" applyNumberFormat="1" applyFont="1" applyFill="1" applyBorder="1" applyAlignment="1">
      <alignment horizontal="center" vertical="top" wrapText="1"/>
    </xf>
    <xf numFmtId="3" fontId="4" fillId="4" borderId="54" xfId="0" applyNumberFormat="1" applyFont="1" applyFill="1" applyBorder="1" applyAlignment="1">
      <alignment horizontal="center" vertical="top" wrapText="1"/>
    </xf>
    <xf numFmtId="3" fontId="4" fillId="0" borderId="16" xfId="0" applyNumberFormat="1" applyFont="1" applyFill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center" vertical="top"/>
    </xf>
    <xf numFmtId="3" fontId="4" fillId="3" borderId="11" xfId="0" applyNumberFormat="1" applyFont="1" applyFill="1" applyBorder="1" applyAlignment="1">
      <alignment horizontal="center" vertical="top" wrapText="1"/>
    </xf>
    <xf numFmtId="164" fontId="4" fillId="3" borderId="4" xfId="0" applyNumberFormat="1" applyFont="1" applyFill="1" applyBorder="1" applyAlignment="1">
      <alignment horizontal="center" vertical="top" wrapText="1"/>
    </xf>
    <xf numFmtId="164" fontId="4" fillId="3" borderId="39" xfId="0" applyNumberFormat="1" applyFont="1" applyFill="1" applyBorder="1" applyAlignment="1">
      <alignment horizontal="center" vertical="top"/>
    </xf>
    <xf numFmtId="3" fontId="17" fillId="0" borderId="41" xfId="0" applyNumberFormat="1" applyFont="1" applyFill="1" applyBorder="1" applyAlignment="1">
      <alignment horizontal="center" vertical="top"/>
    </xf>
    <xf numFmtId="164" fontId="1" fillId="0" borderId="35" xfId="0" applyNumberFormat="1" applyFont="1" applyBorder="1" applyAlignment="1">
      <alignment horizontal="center" vertical="top" wrapText="1"/>
    </xf>
    <xf numFmtId="164" fontId="1" fillId="0" borderId="51" xfId="0" applyNumberFormat="1" applyFont="1" applyBorder="1" applyAlignment="1">
      <alignment horizontal="center" vertical="top" wrapText="1"/>
    </xf>
    <xf numFmtId="164" fontId="6" fillId="8" borderId="4" xfId="0" applyNumberFormat="1" applyFont="1" applyFill="1" applyBorder="1" applyAlignment="1">
      <alignment horizontal="center" vertical="top" wrapText="1"/>
    </xf>
    <xf numFmtId="164" fontId="6" fillId="8" borderId="37" xfId="0" applyNumberFormat="1" applyFont="1" applyFill="1" applyBorder="1" applyAlignment="1">
      <alignment horizontal="center" vertical="top" wrapText="1"/>
    </xf>
    <xf numFmtId="3" fontId="4" fillId="4" borderId="28" xfId="0" applyNumberFormat="1" applyFont="1" applyFill="1" applyBorder="1" applyAlignment="1">
      <alignment horizontal="center" vertical="top" wrapText="1"/>
    </xf>
    <xf numFmtId="3" fontId="4" fillId="3" borderId="41" xfId="0" applyNumberFormat="1" applyFont="1" applyFill="1" applyBorder="1" applyAlignment="1">
      <alignment horizontal="center" vertical="top"/>
    </xf>
    <xf numFmtId="3" fontId="17" fillId="3" borderId="41" xfId="0" applyNumberFormat="1" applyFont="1" applyFill="1" applyBorder="1" applyAlignment="1">
      <alignment horizontal="center" vertical="top"/>
    </xf>
    <xf numFmtId="3" fontId="1" fillId="3" borderId="30" xfId="0" applyNumberFormat="1" applyFont="1" applyFill="1" applyBorder="1" applyAlignment="1">
      <alignment horizontal="center" vertical="top"/>
    </xf>
    <xf numFmtId="3" fontId="1" fillId="0" borderId="42" xfId="0" applyNumberFormat="1" applyFont="1" applyFill="1" applyBorder="1" applyAlignment="1">
      <alignment horizontal="center" vertical="top"/>
    </xf>
    <xf numFmtId="164" fontId="4" fillId="3" borderId="11" xfId="0" applyNumberFormat="1" applyFont="1" applyFill="1" applyBorder="1" applyAlignment="1">
      <alignment horizontal="center" vertical="top" wrapText="1"/>
    </xf>
    <xf numFmtId="164" fontId="4" fillId="3" borderId="43" xfId="0" applyNumberFormat="1" applyFont="1" applyFill="1" applyBorder="1" applyAlignment="1">
      <alignment horizontal="center" vertical="top"/>
    </xf>
    <xf numFmtId="164" fontId="4" fillId="3" borderId="39" xfId="0" applyNumberFormat="1" applyFont="1" applyFill="1" applyBorder="1" applyAlignment="1">
      <alignment horizontal="center" vertical="top" wrapText="1"/>
    </xf>
    <xf numFmtId="164" fontId="1" fillId="3" borderId="11" xfId="0" applyNumberFormat="1" applyFont="1" applyFill="1" applyBorder="1" applyAlignment="1">
      <alignment horizontal="center" vertical="top"/>
    </xf>
    <xf numFmtId="164" fontId="1" fillId="3" borderId="52" xfId="0" applyNumberFormat="1" applyFont="1" applyFill="1" applyBorder="1" applyAlignment="1">
      <alignment horizontal="center" vertical="top"/>
    </xf>
    <xf numFmtId="0" fontId="4" fillId="3" borderId="27" xfId="0" applyFont="1" applyFill="1" applyBorder="1" applyAlignment="1">
      <alignment vertical="top" wrapText="1"/>
    </xf>
    <xf numFmtId="3" fontId="4" fillId="3" borderId="30" xfId="0" applyNumberFormat="1" applyFont="1" applyFill="1" applyBorder="1" applyAlignment="1">
      <alignment vertical="top" wrapText="1"/>
    </xf>
    <xf numFmtId="0" fontId="4" fillId="3" borderId="69" xfId="0" applyFont="1" applyFill="1" applyBorder="1" applyAlignment="1">
      <alignment horizontal="center" vertical="top" wrapText="1"/>
    </xf>
    <xf numFmtId="0" fontId="4" fillId="3" borderId="14" xfId="0" applyFont="1" applyFill="1" applyBorder="1" applyAlignment="1">
      <alignment horizontal="center" vertical="top" wrapText="1"/>
    </xf>
    <xf numFmtId="3" fontId="3" fillId="3" borderId="43" xfId="0" applyNumberFormat="1" applyFont="1" applyFill="1" applyBorder="1" applyAlignment="1">
      <alignment horizontal="center" vertical="top" wrapText="1"/>
    </xf>
    <xf numFmtId="3" fontId="3" fillId="3" borderId="39" xfId="0" applyNumberFormat="1" applyFont="1" applyFill="1" applyBorder="1" applyAlignment="1">
      <alignment horizontal="center" vertical="top" wrapText="1"/>
    </xf>
    <xf numFmtId="49" fontId="1" fillId="3" borderId="0" xfId="0" applyNumberFormat="1" applyFont="1" applyFill="1" applyBorder="1" applyAlignment="1">
      <alignment horizontal="center" vertical="top"/>
    </xf>
    <xf numFmtId="3" fontId="4" fillId="3" borderId="69" xfId="0" applyNumberFormat="1" applyFont="1" applyFill="1" applyBorder="1" applyAlignment="1">
      <alignment horizontal="center" vertical="top" wrapText="1"/>
    </xf>
    <xf numFmtId="49" fontId="1" fillId="3" borderId="14" xfId="0" applyNumberFormat="1" applyFont="1" applyFill="1" applyBorder="1" applyAlignment="1">
      <alignment horizontal="center" vertical="top"/>
    </xf>
    <xf numFmtId="3" fontId="1" fillId="3" borderId="32" xfId="0" applyNumberFormat="1" applyFont="1" applyFill="1" applyBorder="1" applyAlignment="1">
      <alignment horizontal="center" vertical="top" wrapText="1"/>
    </xf>
    <xf numFmtId="3" fontId="4" fillId="3" borderId="47" xfId="0" applyNumberFormat="1" applyFont="1" applyFill="1" applyBorder="1" applyAlignment="1">
      <alignment horizontal="center" vertical="top" wrapText="1"/>
    </xf>
    <xf numFmtId="3" fontId="4" fillId="3" borderId="13" xfId="0" applyNumberFormat="1" applyFont="1" applyFill="1" applyBorder="1" applyAlignment="1">
      <alignment horizontal="center" vertical="top"/>
    </xf>
    <xf numFmtId="164" fontId="1" fillId="0" borderId="65" xfId="0" applyNumberFormat="1" applyFont="1" applyFill="1" applyBorder="1" applyAlignment="1">
      <alignment horizontal="center" vertical="top"/>
    </xf>
    <xf numFmtId="3" fontId="4" fillId="3" borderId="14" xfId="0" applyNumberFormat="1" applyFont="1" applyFill="1" applyBorder="1" applyAlignment="1">
      <alignment horizontal="center" vertical="top" wrapText="1"/>
    </xf>
    <xf numFmtId="3" fontId="4" fillId="3" borderId="18" xfId="0" applyNumberFormat="1" applyFont="1" applyFill="1" applyBorder="1" applyAlignment="1">
      <alignment horizontal="center" vertical="top" wrapText="1"/>
    </xf>
    <xf numFmtId="165" fontId="6" fillId="2" borderId="34" xfId="0" applyNumberFormat="1" applyFont="1" applyFill="1" applyBorder="1" applyAlignment="1">
      <alignment horizontal="center" vertical="top"/>
    </xf>
    <xf numFmtId="3" fontId="4" fillId="0" borderId="77" xfId="0" applyNumberFormat="1" applyFont="1" applyFill="1" applyBorder="1" applyAlignment="1">
      <alignment horizontal="center" vertical="top"/>
    </xf>
    <xf numFmtId="3" fontId="1" fillId="3" borderId="18" xfId="0" applyNumberFormat="1" applyFont="1" applyFill="1" applyBorder="1" applyAlignment="1">
      <alignment horizontal="center" vertical="top"/>
    </xf>
    <xf numFmtId="3" fontId="1" fillId="3" borderId="31" xfId="0" applyNumberFormat="1" applyFont="1" applyFill="1" applyBorder="1" applyAlignment="1">
      <alignment horizontal="center" vertical="top"/>
    </xf>
    <xf numFmtId="3" fontId="1" fillId="0" borderId="14" xfId="0" applyNumberFormat="1" applyFont="1" applyFill="1" applyBorder="1" applyAlignment="1">
      <alignment horizontal="center" vertical="top" wrapText="1"/>
    </xf>
    <xf numFmtId="3" fontId="1" fillId="3" borderId="53" xfId="0" applyNumberFormat="1" applyFont="1" applyFill="1" applyBorder="1" applyAlignment="1">
      <alignment horizontal="center" vertical="top" wrapText="1"/>
    </xf>
    <xf numFmtId="0" fontId="23" fillId="0" borderId="0" xfId="0" applyFont="1" applyAlignment="1">
      <alignment horizontal="center"/>
    </xf>
    <xf numFmtId="3" fontId="4" fillId="3" borderId="35" xfId="0" applyNumberFormat="1" applyFont="1" applyFill="1" applyBorder="1" applyAlignment="1">
      <alignment horizontal="center" vertical="top" wrapText="1"/>
    </xf>
    <xf numFmtId="49" fontId="7" fillId="3" borderId="17" xfId="0" applyNumberFormat="1" applyFont="1" applyFill="1" applyBorder="1" applyAlignment="1">
      <alignment horizontal="center" vertical="top"/>
    </xf>
    <xf numFmtId="49" fontId="1" fillId="3" borderId="51" xfId="0" applyNumberFormat="1" applyFont="1" applyFill="1" applyBorder="1" applyAlignment="1">
      <alignment horizontal="center" vertical="top"/>
    </xf>
    <xf numFmtId="164" fontId="1" fillId="3" borderId="13" xfId="0" applyNumberFormat="1" applyFont="1" applyFill="1" applyBorder="1" applyAlignment="1">
      <alignment horizontal="center" vertical="top" wrapText="1"/>
    </xf>
    <xf numFmtId="164" fontId="1" fillId="3" borderId="12" xfId="0" applyNumberFormat="1" applyFont="1" applyFill="1" applyBorder="1" applyAlignment="1">
      <alignment horizontal="center" vertical="top" wrapText="1"/>
    </xf>
    <xf numFmtId="3" fontId="4" fillId="0" borderId="18" xfId="0" applyNumberFormat="1" applyFont="1" applyFill="1" applyBorder="1" applyAlignment="1">
      <alignment horizontal="center" vertical="top"/>
    </xf>
    <xf numFmtId="164" fontId="1" fillId="3" borderId="47" xfId="0" applyNumberFormat="1" applyFont="1" applyFill="1" applyBorder="1" applyAlignment="1">
      <alignment horizontal="center" vertical="top"/>
    </xf>
    <xf numFmtId="3" fontId="1" fillId="3" borderId="5" xfId="0" applyNumberFormat="1" applyFont="1" applyFill="1" applyBorder="1" applyAlignment="1">
      <alignment horizontal="center" vertical="top"/>
    </xf>
    <xf numFmtId="3" fontId="1" fillId="3" borderId="14" xfId="0" applyNumberFormat="1" applyFont="1" applyFill="1" applyBorder="1" applyAlignment="1">
      <alignment horizontal="center" vertical="top"/>
    </xf>
    <xf numFmtId="3" fontId="4" fillId="0" borderId="17" xfId="0" applyNumberFormat="1" applyFont="1" applyFill="1" applyBorder="1" applyAlignment="1">
      <alignment horizontal="center" vertical="top" wrapText="1"/>
    </xf>
    <xf numFmtId="0" fontId="4" fillId="0" borderId="71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3" fontId="4" fillId="3" borderId="17" xfId="0" applyNumberFormat="1" applyFont="1" applyFill="1" applyBorder="1" applyAlignment="1">
      <alignment horizontal="center" vertical="top" wrapText="1"/>
    </xf>
    <xf numFmtId="3" fontId="4" fillId="0" borderId="69" xfId="0" applyNumberFormat="1" applyFont="1" applyFill="1" applyBorder="1" applyAlignment="1">
      <alignment horizontal="center" vertical="top" wrapText="1"/>
    </xf>
    <xf numFmtId="3" fontId="1" fillId="0" borderId="47" xfId="0" applyNumberFormat="1" applyFont="1" applyFill="1" applyBorder="1" applyAlignment="1">
      <alignment horizontal="center" vertical="top" wrapText="1"/>
    </xf>
    <xf numFmtId="0" fontId="4" fillId="0" borderId="53" xfId="0" applyFont="1" applyFill="1" applyBorder="1" applyAlignment="1">
      <alignment horizontal="center" vertical="top" wrapText="1"/>
    </xf>
    <xf numFmtId="0" fontId="4" fillId="0" borderId="47" xfId="0" applyFont="1" applyFill="1" applyBorder="1" applyAlignment="1">
      <alignment horizontal="center" vertical="top" wrapText="1"/>
    </xf>
    <xf numFmtId="3" fontId="4" fillId="0" borderId="45" xfId="0" applyNumberFormat="1" applyFont="1" applyFill="1" applyBorder="1" applyAlignment="1">
      <alignment horizontal="center" vertical="top" wrapText="1"/>
    </xf>
    <xf numFmtId="3" fontId="1" fillId="0" borderId="35" xfId="0" applyNumberFormat="1" applyFont="1" applyFill="1" applyBorder="1" applyAlignment="1">
      <alignment horizontal="center" vertical="top" wrapText="1"/>
    </xf>
    <xf numFmtId="3" fontId="1" fillId="0" borderId="41" xfId="0" applyNumberFormat="1" applyFont="1" applyBorder="1" applyAlignment="1">
      <alignment horizontal="center" vertical="top" wrapText="1"/>
    </xf>
    <xf numFmtId="0" fontId="10" fillId="3" borderId="19" xfId="0" applyFont="1" applyFill="1" applyBorder="1" applyAlignment="1">
      <alignment horizontal="center" vertical="top" wrapText="1"/>
    </xf>
    <xf numFmtId="0" fontId="4" fillId="3" borderId="13" xfId="0" applyFont="1" applyFill="1" applyBorder="1" applyAlignment="1">
      <alignment horizontal="center" vertical="top" wrapText="1"/>
    </xf>
    <xf numFmtId="164" fontId="4" fillId="3" borderId="51" xfId="0" applyNumberFormat="1" applyFont="1" applyFill="1" applyBorder="1" applyAlignment="1">
      <alignment horizontal="center" vertical="top" wrapText="1"/>
    </xf>
    <xf numFmtId="3" fontId="4" fillId="3" borderId="18" xfId="0" applyNumberFormat="1" applyFont="1" applyFill="1" applyBorder="1" applyAlignment="1">
      <alignment horizontal="center" vertical="top"/>
    </xf>
    <xf numFmtId="3" fontId="4" fillId="0" borderId="79" xfId="0" applyNumberFormat="1" applyFont="1" applyFill="1" applyBorder="1" applyAlignment="1">
      <alignment horizontal="center" vertical="top" wrapText="1"/>
    </xf>
    <xf numFmtId="3" fontId="4" fillId="3" borderId="68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3" fontId="4" fillId="0" borderId="79" xfId="0" applyNumberFormat="1" applyFont="1" applyFill="1" applyBorder="1" applyAlignment="1">
      <alignment horizontal="center" vertical="top"/>
    </xf>
    <xf numFmtId="3" fontId="4" fillId="0" borderId="75" xfId="0" applyNumberFormat="1" applyFont="1" applyFill="1" applyBorder="1" applyAlignment="1">
      <alignment vertical="top"/>
    </xf>
    <xf numFmtId="165" fontId="6" fillId="5" borderId="21" xfId="0" applyNumberFormat="1" applyFont="1" applyFill="1" applyBorder="1" applyAlignment="1">
      <alignment horizontal="center" vertical="top" wrapText="1"/>
    </xf>
    <xf numFmtId="0" fontId="1" fillId="3" borderId="13" xfId="0" applyFont="1" applyFill="1" applyBorder="1" applyAlignment="1">
      <alignment horizontal="center" vertical="top" wrapText="1"/>
    </xf>
    <xf numFmtId="0" fontId="4" fillId="0" borderId="42" xfId="0" applyFont="1" applyFill="1" applyBorder="1" applyAlignment="1">
      <alignment vertical="top" wrapText="1"/>
    </xf>
    <xf numFmtId="3" fontId="1" fillId="0" borderId="60" xfId="0" applyNumberFormat="1" applyFont="1" applyFill="1" applyBorder="1" applyAlignment="1">
      <alignment horizontal="center" vertical="top"/>
    </xf>
    <xf numFmtId="3" fontId="4" fillId="4" borderId="5" xfId="0" applyNumberFormat="1" applyFont="1" applyFill="1" applyBorder="1" applyAlignment="1">
      <alignment horizontal="center" vertical="top" wrapText="1"/>
    </xf>
    <xf numFmtId="164" fontId="1" fillId="3" borderId="15" xfId="0" applyNumberFormat="1" applyFont="1" applyFill="1" applyBorder="1" applyAlignment="1">
      <alignment horizontal="center" vertical="top" wrapText="1"/>
    </xf>
    <xf numFmtId="165" fontId="3" fillId="5" borderId="21" xfId="0" applyNumberFormat="1" applyFont="1" applyFill="1" applyBorder="1" applyAlignment="1">
      <alignment horizontal="center" vertical="top" wrapText="1"/>
    </xf>
    <xf numFmtId="3" fontId="4" fillId="3" borderId="31" xfId="0" applyNumberFormat="1" applyFont="1" applyFill="1" applyBorder="1" applyAlignment="1">
      <alignment horizontal="center" vertical="top"/>
    </xf>
    <xf numFmtId="165" fontId="4" fillId="3" borderId="0" xfId="0" applyNumberFormat="1" applyFont="1" applyFill="1" applyAlignment="1">
      <alignment vertical="top"/>
    </xf>
    <xf numFmtId="165" fontId="3" fillId="5" borderId="56" xfId="0" applyNumberFormat="1" applyFont="1" applyFill="1" applyBorder="1" applyAlignment="1">
      <alignment horizontal="center" vertical="top" wrapText="1"/>
    </xf>
    <xf numFmtId="3" fontId="1" fillId="4" borderId="44" xfId="0" applyNumberFormat="1" applyFont="1" applyFill="1" applyBorder="1" applyAlignment="1">
      <alignment horizontal="center" vertical="top" wrapText="1"/>
    </xf>
    <xf numFmtId="3" fontId="1" fillId="4" borderId="50" xfId="0" applyNumberFormat="1" applyFont="1" applyFill="1" applyBorder="1" applyAlignment="1">
      <alignment horizontal="center" vertical="top" wrapText="1"/>
    </xf>
    <xf numFmtId="164" fontId="4" fillId="3" borderId="35" xfId="0" applyNumberFormat="1" applyFont="1" applyFill="1" applyBorder="1" applyAlignment="1">
      <alignment horizontal="center" vertical="top" wrapText="1"/>
    </xf>
    <xf numFmtId="0" fontId="4" fillId="3" borderId="12" xfId="0" applyFont="1" applyFill="1" applyBorder="1" applyAlignment="1">
      <alignment horizontal="center" vertical="top" wrapText="1"/>
    </xf>
    <xf numFmtId="0" fontId="4" fillId="3" borderId="44" xfId="0" applyFont="1" applyFill="1" applyBorder="1" applyAlignment="1">
      <alignment horizontal="center" vertical="top" wrapText="1"/>
    </xf>
    <xf numFmtId="0" fontId="4" fillId="3" borderId="45" xfId="0" applyFont="1" applyFill="1" applyBorder="1" applyAlignment="1">
      <alignment horizontal="center" vertical="top" wrapText="1"/>
    </xf>
    <xf numFmtId="3" fontId="3" fillId="3" borderId="61" xfId="0" applyNumberFormat="1" applyFont="1" applyFill="1" applyBorder="1" applyAlignment="1">
      <alignment horizontal="center" vertical="top" wrapText="1"/>
    </xf>
    <xf numFmtId="3" fontId="3" fillId="3" borderId="54" xfId="0" applyNumberFormat="1" applyFont="1" applyFill="1" applyBorder="1" applyAlignment="1">
      <alignment horizontal="center" vertical="top" wrapText="1"/>
    </xf>
    <xf numFmtId="0" fontId="4" fillId="3" borderId="60" xfId="0" applyFont="1" applyFill="1" applyBorder="1" applyAlignment="1">
      <alignment vertical="top" wrapText="1"/>
    </xf>
    <xf numFmtId="49" fontId="1" fillId="3" borderId="71" xfId="0" applyNumberFormat="1" applyFont="1" applyFill="1" applyBorder="1" applyAlignment="1">
      <alignment horizontal="center" vertical="top"/>
    </xf>
    <xf numFmtId="3" fontId="1" fillId="3" borderId="17" xfId="0" applyNumberFormat="1" applyFont="1" applyFill="1" applyBorder="1" applyAlignment="1">
      <alignment horizontal="center" vertical="top"/>
    </xf>
    <xf numFmtId="3" fontId="1" fillId="3" borderId="30" xfId="0" applyNumberFormat="1" applyFont="1" applyFill="1" applyBorder="1" applyAlignment="1">
      <alignment horizontal="center" vertical="top" wrapText="1"/>
    </xf>
    <xf numFmtId="3" fontId="1" fillId="0" borderId="41" xfId="0" applyNumberFormat="1" applyFont="1" applyFill="1" applyBorder="1" applyAlignment="1">
      <alignment horizontal="center" vertical="top"/>
    </xf>
    <xf numFmtId="3" fontId="3" fillId="5" borderId="42" xfId="0" applyNumberFormat="1" applyFont="1" applyFill="1" applyBorder="1" applyAlignment="1">
      <alignment horizontal="center" vertical="top"/>
    </xf>
    <xf numFmtId="3" fontId="3" fillId="5" borderId="30" xfId="0" applyNumberFormat="1" applyFont="1" applyFill="1" applyBorder="1" applyAlignment="1">
      <alignment horizontal="center" vertical="top"/>
    </xf>
    <xf numFmtId="3" fontId="1" fillId="3" borderId="49" xfId="0" applyNumberFormat="1" applyFont="1" applyFill="1" applyBorder="1" applyAlignment="1">
      <alignment horizontal="center" vertical="top"/>
    </xf>
    <xf numFmtId="3" fontId="1" fillId="3" borderId="42" xfId="0" applyNumberFormat="1" applyFont="1" applyFill="1" applyBorder="1" applyAlignment="1">
      <alignment horizontal="center" vertical="top"/>
    </xf>
    <xf numFmtId="3" fontId="3" fillId="3" borderId="42" xfId="0" applyNumberFormat="1" applyFont="1" applyFill="1" applyBorder="1" applyAlignment="1">
      <alignment horizontal="center" vertical="top"/>
    </xf>
    <xf numFmtId="3" fontId="4" fillId="0" borderId="37" xfId="0" applyNumberFormat="1" applyFont="1" applyBorder="1" applyAlignment="1">
      <alignment horizontal="center" vertical="top"/>
    </xf>
    <xf numFmtId="3" fontId="4" fillId="0" borderId="41" xfId="0" applyNumberFormat="1" applyFont="1" applyBorder="1" applyAlignment="1">
      <alignment horizontal="center" vertical="top"/>
    </xf>
    <xf numFmtId="164" fontId="1" fillId="0" borderId="54" xfId="0" applyNumberFormat="1" applyFont="1" applyFill="1" applyBorder="1" applyAlignment="1">
      <alignment horizontal="center" vertical="top"/>
    </xf>
    <xf numFmtId="3" fontId="1" fillId="3" borderId="42" xfId="0" applyNumberFormat="1" applyFont="1" applyFill="1" applyBorder="1" applyAlignment="1">
      <alignment horizontal="center" vertical="top" wrapText="1"/>
    </xf>
    <xf numFmtId="3" fontId="1" fillId="3" borderId="41" xfId="0" applyNumberFormat="1" applyFont="1" applyFill="1" applyBorder="1" applyAlignment="1">
      <alignment horizontal="center" vertical="top" wrapText="1"/>
    </xf>
    <xf numFmtId="3" fontId="1" fillId="0" borderId="37" xfId="0" applyNumberFormat="1" applyFont="1" applyBorder="1" applyAlignment="1">
      <alignment horizontal="center" vertical="top" wrapText="1"/>
    </xf>
    <xf numFmtId="3" fontId="6" fillId="5" borderId="55" xfId="0" applyNumberFormat="1" applyFont="1" applyFill="1" applyBorder="1" applyAlignment="1">
      <alignment horizontal="center" vertical="top"/>
    </xf>
    <xf numFmtId="3" fontId="4" fillId="0" borderId="37" xfId="0" applyNumberFormat="1" applyFont="1" applyBorder="1" applyAlignment="1">
      <alignment horizontal="center" vertical="top" wrapText="1"/>
    </xf>
    <xf numFmtId="3" fontId="4" fillId="0" borderId="41" xfId="0" applyNumberFormat="1" applyFont="1" applyBorder="1" applyAlignment="1">
      <alignment horizontal="center" vertical="top" wrapText="1"/>
    </xf>
    <xf numFmtId="3" fontId="3" fillId="5" borderId="55" xfId="0" applyNumberFormat="1" applyFont="1" applyFill="1" applyBorder="1" applyAlignment="1">
      <alignment horizontal="center" vertical="top" wrapText="1"/>
    </xf>
    <xf numFmtId="0" fontId="1" fillId="3" borderId="37" xfId="0" applyFont="1" applyFill="1" applyBorder="1" applyAlignment="1">
      <alignment horizontal="center" vertical="top"/>
    </xf>
    <xf numFmtId="0" fontId="1" fillId="3" borderId="42" xfId="0" applyFont="1" applyFill="1" applyBorder="1" applyAlignment="1">
      <alignment horizontal="center" vertical="top"/>
    </xf>
    <xf numFmtId="0" fontId="6" fillId="5" borderId="55" xfId="0" applyFont="1" applyFill="1" applyBorder="1" applyAlignment="1">
      <alignment horizontal="center" vertical="top"/>
    </xf>
    <xf numFmtId="164" fontId="1" fillId="3" borderId="61" xfId="0" applyNumberFormat="1" applyFont="1" applyFill="1" applyBorder="1" applyAlignment="1">
      <alignment horizontal="center" vertical="top"/>
    </xf>
    <xf numFmtId="164" fontId="3" fillId="7" borderId="76" xfId="0" applyNumberFormat="1" applyFont="1" applyFill="1" applyBorder="1" applyAlignment="1">
      <alignment horizontal="center" vertical="top"/>
    </xf>
    <xf numFmtId="164" fontId="3" fillId="8" borderId="60" xfId="0" applyNumberFormat="1" applyFont="1" applyFill="1" applyBorder="1" applyAlignment="1">
      <alignment horizontal="center" vertical="top" wrapText="1"/>
    </xf>
    <xf numFmtId="164" fontId="7" fillId="0" borderId="6" xfId="0" applyNumberFormat="1" applyFont="1" applyBorder="1" applyAlignment="1">
      <alignment horizontal="center" vertical="center" wrapText="1"/>
    </xf>
    <xf numFmtId="164" fontId="6" fillId="5" borderId="10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Border="1" applyAlignment="1">
      <alignment horizontal="center" vertical="center" wrapText="1"/>
    </xf>
    <xf numFmtId="3" fontId="3" fillId="0" borderId="43" xfId="0" applyNumberFormat="1" applyFont="1" applyBorder="1" applyAlignment="1">
      <alignment horizontal="center" vertical="top" wrapText="1"/>
    </xf>
    <xf numFmtId="3" fontId="3" fillId="0" borderId="15" xfId="0" applyNumberFormat="1" applyFont="1" applyBorder="1" applyAlignment="1">
      <alignment horizontal="center" vertical="top" wrapText="1"/>
    </xf>
    <xf numFmtId="164" fontId="1" fillId="3" borderId="3" xfId="0" applyNumberFormat="1" applyFont="1" applyFill="1" applyBorder="1" applyAlignment="1">
      <alignment horizontal="center" vertical="top"/>
    </xf>
    <xf numFmtId="3" fontId="4" fillId="4" borderId="62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/>
    </xf>
    <xf numFmtId="164" fontId="4" fillId="0" borderId="0" xfId="0" applyNumberFormat="1" applyFont="1" applyBorder="1" applyAlignment="1">
      <alignment vertical="top"/>
    </xf>
    <xf numFmtId="3" fontId="4" fillId="0" borderId="39" xfId="0" applyNumberFormat="1" applyFont="1" applyFill="1" applyBorder="1" applyAlignment="1">
      <alignment vertical="center" textRotation="90" wrapText="1"/>
    </xf>
    <xf numFmtId="0" fontId="15" fillId="0" borderId="0" xfId="0" applyFont="1" applyBorder="1"/>
    <xf numFmtId="3" fontId="1" fillId="3" borderId="0" xfId="0" applyNumberFormat="1" applyFont="1" applyFill="1" applyBorder="1" applyAlignment="1">
      <alignment vertical="top"/>
    </xf>
    <xf numFmtId="164" fontId="1" fillId="3" borderId="17" xfId="0" applyNumberFormat="1" applyFont="1" applyFill="1" applyBorder="1" applyAlignment="1">
      <alignment horizontal="center" vertical="top" wrapText="1"/>
    </xf>
    <xf numFmtId="164" fontId="1" fillId="0" borderId="42" xfId="0" applyNumberFormat="1" applyFont="1" applyFill="1" applyBorder="1" applyAlignment="1">
      <alignment horizontal="center" vertical="top"/>
    </xf>
    <xf numFmtId="164" fontId="1" fillId="0" borderId="49" xfId="0" applyNumberFormat="1" applyFont="1" applyFill="1" applyBorder="1" applyAlignment="1">
      <alignment horizontal="center" vertical="top"/>
    </xf>
    <xf numFmtId="164" fontId="1" fillId="3" borderId="71" xfId="0" applyNumberFormat="1" applyFont="1" applyFill="1" applyBorder="1" applyAlignment="1">
      <alignment horizontal="center" vertical="top" wrapText="1"/>
    </xf>
    <xf numFmtId="164" fontId="1" fillId="3" borderId="54" xfId="0" applyNumberFormat="1" applyFont="1" applyFill="1" applyBorder="1" applyAlignment="1">
      <alignment horizontal="center" vertical="top"/>
    </xf>
    <xf numFmtId="3" fontId="4" fillId="0" borderId="41" xfId="0" applyNumberFormat="1" applyFont="1" applyBorder="1" applyAlignment="1">
      <alignment vertical="center" textRotation="90"/>
    </xf>
    <xf numFmtId="0" fontId="4" fillId="0" borderId="41" xfId="0" applyFont="1" applyFill="1" applyBorder="1" applyAlignment="1">
      <alignment vertical="top" wrapText="1"/>
    </xf>
    <xf numFmtId="164" fontId="4" fillId="0" borderId="0" xfId="0" applyNumberFormat="1" applyFont="1" applyAlignment="1">
      <alignment vertical="top"/>
    </xf>
    <xf numFmtId="164" fontId="1" fillId="3" borderId="41" xfId="0" applyNumberFormat="1" applyFont="1" applyFill="1" applyBorder="1" applyAlignment="1">
      <alignment horizontal="center" vertical="top" wrapText="1"/>
    </xf>
    <xf numFmtId="165" fontId="3" fillId="5" borderId="55" xfId="0" applyNumberFormat="1" applyFont="1" applyFill="1" applyBorder="1" applyAlignment="1">
      <alignment horizontal="center" vertical="top" wrapText="1"/>
    </xf>
    <xf numFmtId="3" fontId="1" fillId="4" borderId="30" xfId="0" applyNumberFormat="1" applyFont="1" applyFill="1" applyBorder="1" applyAlignment="1">
      <alignment horizontal="center" vertical="top" wrapText="1"/>
    </xf>
    <xf numFmtId="164" fontId="1" fillId="3" borderId="19" xfId="0" applyNumberFormat="1" applyFont="1" applyFill="1" applyBorder="1" applyAlignment="1">
      <alignment horizontal="center" vertical="top" wrapText="1"/>
    </xf>
    <xf numFmtId="3" fontId="1" fillId="3" borderId="46" xfId="0" applyNumberFormat="1" applyFont="1" applyFill="1" applyBorder="1" applyAlignment="1">
      <alignment horizontal="center" vertical="top" wrapText="1"/>
    </xf>
    <xf numFmtId="3" fontId="1" fillId="0" borderId="22" xfId="0" applyNumberFormat="1" applyFont="1" applyBorder="1" applyAlignment="1">
      <alignment horizontal="center" vertical="center" textRotation="90"/>
    </xf>
    <xf numFmtId="3" fontId="4" fillId="3" borderId="79" xfId="0" applyNumberFormat="1" applyFont="1" applyFill="1" applyBorder="1" applyAlignment="1">
      <alignment horizontal="center" vertical="top" wrapText="1"/>
    </xf>
    <xf numFmtId="3" fontId="1" fillId="3" borderId="25" xfId="0" applyNumberFormat="1" applyFont="1" applyFill="1" applyBorder="1" applyAlignment="1">
      <alignment vertical="top" wrapText="1"/>
    </xf>
    <xf numFmtId="164" fontId="1" fillId="3" borderId="27" xfId="0" applyNumberFormat="1" applyFont="1" applyFill="1" applyBorder="1" applyAlignment="1">
      <alignment horizontal="center" vertical="top"/>
    </xf>
    <xf numFmtId="165" fontId="6" fillId="2" borderId="8" xfId="0" applyNumberFormat="1" applyFont="1" applyFill="1" applyBorder="1" applyAlignment="1">
      <alignment horizontal="center" vertical="top"/>
    </xf>
    <xf numFmtId="164" fontId="1" fillId="3" borderId="39" xfId="0" applyNumberFormat="1" applyFont="1" applyFill="1" applyBorder="1" applyAlignment="1">
      <alignment horizontal="center" vertical="top"/>
    </xf>
    <xf numFmtId="164" fontId="1" fillId="3" borderId="39" xfId="0" applyNumberFormat="1" applyFont="1" applyFill="1" applyBorder="1" applyAlignment="1">
      <alignment horizontal="center" vertical="top" wrapText="1"/>
    </xf>
    <xf numFmtId="164" fontId="1" fillId="3" borderId="54" xfId="0" applyNumberFormat="1" applyFont="1" applyFill="1" applyBorder="1" applyAlignment="1">
      <alignment horizontal="center" vertical="top" wrapText="1"/>
    </xf>
    <xf numFmtId="165" fontId="6" fillId="5" borderId="55" xfId="0" applyNumberFormat="1" applyFont="1" applyFill="1" applyBorder="1" applyAlignment="1">
      <alignment horizontal="center" vertical="top" wrapText="1"/>
    </xf>
    <xf numFmtId="49" fontId="7" fillId="3" borderId="18" xfId="0" applyNumberFormat="1" applyFont="1" applyFill="1" applyBorder="1" applyAlignment="1">
      <alignment horizontal="center" vertical="top"/>
    </xf>
    <xf numFmtId="3" fontId="1" fillId="0" borderId="18" xfId="0" applyNumberFormat="1" applyFont="1" applyFill="1" applyBorder="1" applyAlignment="1">
      <alignment horizontal="center" vertical="top"/>
    </xf>
    <xf numFmtId="164" fontId="1" fillId="3" borderId="0" xfId="0" applyNumberFormat="1" applyFont="1" applyFill="1" applyBorder="1" applyAlignment="1">
      <alignment horizontal="center" vertical="top" wrapText="1"/>
    </xf>
    <xf numFmtId="49" fontId="17" fillId="0" borderId="31" xfId="0" applyNumberFormat="1" applyFont="1" applyFill="1" applyBorder="1" applyAlignment="1">
      <alignment horizontal="center" vertical="top" wrapText="1"/>
    </xf>
    <xf numFmtId="49" fontId="17" fillId="0" borderId="69" xfId="0" applyNumberFormat="1" applyFont="1" applyFill="1" applyBorder="1" applyAlignment="1">
      <alignment horizontal="center" vertical="top" wrapText="1"/>
    </xf>
    <xf numFmtId="49" fontId="17" fillId="0" borderId="45" xfId="0" applyNumberFormat="1" applyFont="1" applyFill="1" applyBorder="1" applyAlignment="1">
      <alignment horizontal="center" vertical="top" wrapText="1"/>
    </xf>
    <xf numFmtId="3" fontId="17" fillId="3" borderId="16" xfId="0" applyNumberFormat="1" applyFont="1" applyFill="1" applyBorder="1" applyAlignment="1">
      <alignment vertical="top" wrapText="1"/>
    </xf>
    <xf numFmtId="3" fontId="1" fillId="0" borderId="77" xfId="0" applyNumberFormat="1" applyFont="1" applyFill="1" applyBorder="1" applyAlignment="1">
      <alignment vertical="center" textRotation="90" wrapText="1"/>
    </xf>
    <xf numFmtId="3" fontId="4" fillId="0" borderId="16" xfId="0" applyNumberFormat="1" applyFont="1" applyBorder="1" applyAlignment="1">
      <alignment vertical="top"/>
    </xf>
    <xf numFmtId="3" fontId="4" fillId="0" borderId="14" xfId="0" applyNumberFormat="1" applyFont="1" applyBorder="1" applyAlignment="1">
      <alignment vertical="top"/>
    </xf>
    <xf numFmtId="3" fontId="4" fillId="3" borderId="48" xfId="0" applyNumberFormat="1" applyFont="1" applyFill="1" applyBorder="1" applyAlignment="1">
      <alignment horizontal="center" vertical="top"/>
    </xf>
    <xf numFmtId="3" fontId="4" fillId="0" borderId="73" xfId="0" applyNumberFormat="1" applyFont="1" applyFill="1" applyBorder="1" applyAlignment="1">
      <alignment horizontal="center" vertical="top" wrapText="1"/>
    </xf>
    <xf numFmtId="3" fontId="4" fillId="0" borderId="66" xfId="0" applyNumberFormat="1" applyFont="1" applyFill="1" applyBorder="1" applyAlignment="1">
      <alignment horizontal="center" vertical="top" wrapText="1"/>
    </xf>
    <xf numFmtId="3" fontId="4" fillId="3" borderId="60" xfId="0" applyNumberFormat="1" applyFont="1" applyFill="1" applyBorder="1" applyAlignment="1">
      <alignment horizontal="center" vertical="top" wrapText="1"/>
    </xf>
    <xf numFmtId="0" fontId="1" fillId="0" borderId="71" xfId="0" applyFont="1" applyFill="1" applyBorder="1" applyAlignment="1">
      <alignment horizontal="center" vertical="top" wrapText="1"/>
    </xf>
    <xf numFmtId="0" fontId="1" fillId="0" borderId="53" xfId="0" applyFont="1" applyFill="1" applyBorder="1" applyAlignment="1">
      <alignment horizontal="center" vertical="top" wrapText="1"/>
    </xf>
    <xf numFmtId="3" fontId="4" fillId="0" borderId="74" xfId="0" applyNumberFormat="1" applyFont="1" applyFill="1" applyBorder="1" applyAlignment="1">
      <alignment horizontal="center" vertical="top" wrapText="1"/>
    </xf>
    <xf numFmtId="3" fontId="4" fillId="0" borderId="26" xfId="0" applyNumberFormat="1" applyFont="1" applyFill="1" applyBorder="1" applyAlignment="1">
      <alignment horizontal="center" vertical="top" wrapText="1"/>
    </xf>
    <xf numFmtId="165" fontId="4" fillId="0" borderId="35" xfId="0" applyNumberFormat="1" applyFont="1" applyBorder="1" applyAlignment="1">
      <alignment horizontal="center" vertical="top" wrapText="1"/>
    </xf>
    <xf numFmtId="164" fontId="4" fillId="0" borderId="0" xfId="0" applyNumberFormat="1" applyFont="1" applyBorder="1" applyAlignment="1">
      <alignment vertical="top" wrapText="1"/>
    </xf>
    <xf numFmtId="3" fontId="1" fillId="0" borderId="12" xfId="0" applyNumberFormat="1" applyFont="1" applyFill="1" applyBorder="1" applyAlignment="1">
      <alignment horizontal="center" vertical="top" wrapText="1"/>
    </xf>
    <xf numFmtId="3" fontId="1" fillId="0" borderId="19" xfId="0" applyNumberFormat="1" applyFont="1" applyFill="1" applyBorder="1" applyAlignment="1">
      <alignment horizontal="center" vertical="top" wrapText="1"/>
    </xf>
    <xf numFmtId="0" fontId="1" fillId="3" borderId="69" xfId="0" applyFont="1" applyFill="1" applyBorder="1" applyAlignment="1">
      <alignment horizontal="center" vertical="top" wrapText="1"/>
    </xf>
    <xf numFmtId="3" fontId="1" fillId="0" borderId="23" xfId="0" applyNumberFormat="1" applyFont="1" applyFill="1" applyBorder="1" applyAlignment="1">
      <alignment horizontal="center" vertical="top"/>
    </xf>
    <xf numFmtId="3" fontId="1" fillId="3" borderId="46" xfId="0" applyNumberFormat="1" applyFont="1" applyFill="1" applyBorder="1" applyAlignment="1">
      <alignment horizontal="left" vertical="top" wrapText="1"/>
    </xf>
    <xf numFmtId="164" fontId="4" fillId="3" borderId="3" xfId="0" applyNumberFormat="1" applyFont="1" applyFill="1" applyBorder="1" applyAlignment="1">
      <alignment horizontal="center" vertical="top"/>
    </xf>
    <xf numFmtId="0" fontId="1" fillId="3" borderId="14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/>
    </xf>
    <xf numFmtId="0" fontId="4" fillId="3" borderId="41" xfId="0" applyFont="1" applyFill="1" applyBorder="1" applyAlignment="1">
      <alignment horizontal="center" vertical="top"/>
    </xf>
    <xf numFmtId="3" fontId="3" fillId="3" borderId="41" xfId="0" applyNumberFormat="1" applyFont="1" applyFill="1" applyBorder="1" applyAlignment="1">
      <alignment horizontal="center" vertical="top"/>
    </xf>
    <xf numFmtId="3" fontId="1" fillId="0" borderId="18" xfId="0" applyNumberFormat="1" applyFont="1" applyFill="1" applyBorder="1" applyAlignment="1">
      <alignment horizontal="center" vertical="top" wrapText="1"/>
    </xf>
    <xf numFmtId="3" fontId="1" fillId="0" borderId="17" xfId="0" applyNumberFormat="1" applyFont="1" applyFill="1" applyBorder="1" applyAlignment="1">
      <alignment horizontal="center" vertical="top" wrapText="1"/>
    </xf>
    <xf numFmtId="164" fontId="1" fillId="3" borderId="53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3" fontId="4" fillId="0" borderId="75" xfId="0" applyNumberFormat="1" applyFont="1" applyFill="1" applyBorder="1" applyAlignment="1">
      <alignment horizontal="center" vertical="top" wrapText="1"/>
    </xf>
    <xf numFmtId="164" fontId="1" fillId="4" borderId="35" xfId="0" applyNumberFormat="1" applyFont="1" applyFill="1" applyBorder="1" applyAlignment="1">
      <alignment horizontal="center" vertical="top" wrapText="1"/>
    </xf>
    <xf numFmtId="164" fontId="1" fillId="0" borderId="39" xfId="0" applyNumberFormat="1" applyFont="1" applyBorder="1" applyAlignment="1">
      <alignment horizontal="center" vertical="top" wrapText="1"/>
    </xf>
    <xf numFmtId="164" fontId="4" fillId="4" borderId="36" xfId="0" applyNumberFormat="1" applyFont="1" applyFill="1" applyBorder="1" applyAlignment="1">
      <alignment horizontal="center" vertical="top" wrapText="1"/>
    </xf>
    <xf numFmtId="164" fontId="1" fillId="3" borderId="43" xfId="0" applyNumberFormat="1" applyFont="1" applyFill="1" applyBorder="1" applyAlignment="1">
      <alignment horizontal="center" vertical="top"/>
    </xf>
    <xf numFmtId="164" fontId="3" fillId="5" borderId="43" xfId="0" applyNumberFormat="1" applyFont="1" applyFill="1" applyBorder="1" applyAlignment="1">
      <alignment horizontal="center" vertical="top"/>
    </xf>
    <xf numFmtId="164" fontId="1" fillId="0" borderId="36" xfId="0" applyNumberFormat="1" applyFont="1" applyFill="1" applyBorder="1" applyAlignment="1">
      <alignment horizontal="center" vertical="top"/>
    </xf>
    <xf numFmtId="164" fontId="6" fillId="5" borderId="20" xfId="0" applyNumberFormat="1" applyFont="1" applyFill="1" applyBorder="1" applyAlignment="1">
      <alignment horizontal="center" vertical="top"/>
    </xf>
    <xf numFmtId="164" fontId="1" fillId="4" borderId="36" xfId="0" applyNumberFormat="1" applyFont="1" applyFill="1" applyBorder="1" applyAlignment="1">
      <alignment horizontal="center" vertical="top" wrapText="1"/>
    </xf>
    <xf numFmtId="164" fontId="4" fillId="4" borderId="39" xfId="0" applyNumberFormat="1" applyFont="1" applyFill="1" applyBorder="1" applyAlignment="1">
      <alignment horizontal="center" vertical="top" wrapText="1"/>
    </xf>
    <xf numFmtId="164" fontId="4" fillId="3" borderId="36" xfId="0" applyNumberFormat="1" applyFont="1" applyFill="1" applyBorder="1" applyAlignment="1">
      <alignment horizontal="center" vertical="top" wrapText="1"/>
    </xf>
    <xf numFmtId="164" fontId="4" fillId="0" borderId="36" xfId="0" applyNumberFormat="1" applyFont="1" applyBorder="1" applyAlignment="1">
      <alignment horizontal="center" vertical="top" wrapText="1"/>
    </xf>
    <xf numFmtId="164" fontId="1" fillId="0" borderId="39" xfId="0" applyNumberFormat="1" applyFont="1" applyFill="1" applyBorder="1" applyAlignment="1">
      <alignment horizontal="center" vertical="top"/>
    </xf>
    <xf numFmtId="164" fontId="1" fillId="0" borderId="52" xfId="0" applyNumberFormat="1" applyFont="1" applyFill="1" applyBorder="1" applyAlignment="1">
      <alignment horizontal="center" vertical="top"/>
    </xf>
    <xf numFmtId="164" fontId="3" fillId="5" borderId="11" xfId="0" applyNumberFormat="1" applyFont="1" applyFill="1" applyBorder="1" applyAlignment="1">
      <alignment horizontal="center" vertical="top"/>
    </xf>
    <xf numFmtId="3" fontId="4" fillId="3" borderId="54" xfId="0" applyNumberFormat="1" applyFont="1" applyFill="1" applyBorder="1" applyAlignment="1">
      <alignment horizontal="center" vertical="top" wrapText="1"/>
    </xf>
    <xf numFmtId="3" fontId="4" fillId="0" borderId="47" xfId="0" applyNumberFormat="1" applyFont="1" applyFill="1" applyBorder="1" applyAlignment="1">
      <alignment horizontal="center" vertical="top"/>
    </xf>
    <xf numFmtId="3" fontId="6" fillId="0" borderId="54" xfId="0" applyNumberFormat="1" applyFont="1" applyBorder="1" applyAlignment="1">
      <alignment horizontal="center" vertical="top" wrapText="1"/>
    </xf>
    <xf numFmtId="3" fontId="1" fillId="3" borderId="32" xfId="0" applyNumberFormat="1" applyFont="1" applyFill="1" applyBorder="1" applyAlignment="1">
      <alignment horizontal="center" vertical="top"/>
    </xf>
    <xf numFmtId="3" fontId="3" fillId="9" borderId="23" xfId="0" applyNumberFormat="1" applyFont="1" applyFill="1" applyBorder="1" applyAlignment="1">
      <alignment horizontal="center" vertical="top"/>
    </xf>
    <xf numFmtId="3" fontId="3" fillId="7" borderId="11" xfId="0" applyNumberFormat="1" applyFont="1" applyFill="1" applyBorder="1" applyAlignment="1">
      <alignment horizontal="center" vertical="top" wrapText="1"/>
    </xf>
    <xf numFmtId="164" fontId="1" fillId="5" borderId="12" xfId="0" applyNumberFormat="1" applyFont="1" applyFill="1" applyBorder="1" applyAlignment="1">
      <alignment horizontal="center" vertical="top" wrapText="1"/>
    </xf>
    <xf numFmtId="164" fontId="1" fillId="5" borderId="21" xfId="0" applyNumberFormat="1" applyFont="1" applyFill="1" applyBorder="1" applyAlignment="1">
      <alignment horizontal="center" vertical="top" wrapText="1"/>
    </xf>
    <xf numFmtId="164" fontId="1" fillId="5" borderId="30" xfId="0" applyNumberFormat="1" applyFont="1" applyFill="1" applyBorder="1" applyAlignment="1">
      <alignment horizontal="center" vertical="top" wrapText="1"/>
    </xf>
    <xf numFmtId="164" fontId="1" fillId="5" borderId="19" xfId="0" applyNumberFormat="1" applyFont="1" applyFill="1" applyBorder="1" applyAlignment="1">
      <alignment horizontal="center" vertical="top" wrapText="1"/>
    </xf>
    <xf numFmtId="164" fontId="6" fillId="5" borderId="12" xfId="0" applyNumberFormat="1" applyFont="1" applyFill="1" applyBorder="1" applyAlignment="1">
      <alignment horizontal="center" vertical="top" wrapText="1"/>
    </xf>
    <xf numFmtId="164" fontId="6" fillId="8" borderId="80" xfId="0" applyNumberFormat="1" applyFont="1" applyFill="1" applyBorder="1" applyAlignment="1">
      <alignment horizontal="center" vertical="top" wrapText="1"/>
    </xf>
    <xf numFmtId="164" fontId="1" fillId="5" borderId="57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textRotation="90"/>
    </xf>
    <xf numFmtId="3" fontId="4" fillId="3" borderId="0" xfId="0" applyNumberFormat="1" applyFont="1" applyFill="1" applyBorder="1" applyAlignment="1">
      <alignment vertical="top"/>
    </xf>
    <xf numFmtId="3" fontId="4" fillId="3" borderId="0" xfId="0" applyNumberFormat="1" applyFont="1" applyFill="1" applyAlignment="1">
      <alignment vertical="top"/>
    </xf>
    <xf numFmtId="3" fontId="4" fillId="3" borderId="30" xfId="0" applyNumberFormat="1" applyFont="1" applyFill="1" applyBorder="1" applyAlignment="1">
      <alignment horizontal="center" vertical="top" wrapText="1"/>
    </xf>
    <xf numFmtId="164" fontId="1" fillId="5" borderId="18" xfId="0" applyNumberFormat="1" applyFont="1" applyFill="1" applyBorder="1" applyAlignment="1">
      <alignment horizontal="center" vertical="top" wrapText="1"/>
    </xf>
    <xf numFmtId="164" fontId="1" fillId="3" borderId="18" xfId="0" applyNumberFormat="1" applyFont="1" applyFill="1" applyBorder="1" applyAlignment="1">
      <alignment horizontal="center" vertical="top" wrapText="1"/>
    </xf>
    <xf numFmtId="165" fontId="6" fillId="5" borderId="56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Border="1" applyAlignment="1">
      <alignment horizontal="center" vertical="top" wrapText="1"/>
    </xf>
    <xf numFmtId="164" fontId="6" fillId="5" borderId="18" xfId="0" applyNumberFormat="1" applyFont="1" applyFill="1" applyBorder="1" applyAlignment="1">
      <alignment horizontal="center" vertical="top" wrapText="1"/>
    </xf>
    <xf numFmtId="164" fontId="4" fillId="3" borderId="30" xfId="0" applyNumberFormat="1" applyFont="1" applyFill="1" applyBorder="1" applyAlignment="1">
      <alignment horizontal="center" vertical="top"/>
    </xf>
    <xf numFmtId="164" fontId="4" fillId="3" borderId="27" xfId="0" applyNumberFormat="1" applyFont="1" applyFill="1" applyBorder="1" applyAlignment="1">
      <alignment horizontal="center" vertical="top"/>
    </xf>
    <xf numFmtId="0" fontId="4" fillId="3" borderId="27" xfId="0" applyFont="1" applyFill="1" applyBorder="1" applyAlignment="1">
      <alignment horizontal="center" vertical="top"/>
    </xf>
    <xf numFmtId="164" fontId="4" fillId="3" borderId="19" xfId="0" applyNumberFormat="1" applyFont="1" applyFill="1" applyBorder="1" applyAlignment="1">
      <alignment horizontal="center" vertical="top"/>
    </xf>
    <xf numFmtId="165" fontId="6" fillId="2" borderId="10" xfId="0" applyNumberFormat="1" applyFont="1" applyFill="1" applyBorder="1" applyAlignment="1">
      <alignment horizontal="center" vertical="top"/>
    </xf>
    <xf numFmtId="164" fontId="4" fillId="3" borderId="29" xfId="0" applyNumberFormat="1" applyFont="1" applyFill="1" applyBorder="1" applyAlignment="1">
      <alignment horizontal="center" vertical="top"/>
    </xf>
    <xf numFmtId="0" fontId="4" fillId="3" borderId="29" xfId="0" applyFont="1" applyFill="1" applyBorder="1" applyAlignment="1">
      <alignment horizontal="center" vertical="top"/>
    </xf>
    <xf numFmtId="164" fontId="1" fillId="11" borderId="49" xfId="1" applyNumberFormat="1" applyFont="1" applyFill="1" applyBorder="1" applyAlignment="1">
      <alignment horizontal="center" vertical="top"/>
    </xf>
    <xf numFmtId="164" fontId="6" fillId="5" borderId="46" xfId="0" applyNumberFormat="1" applyFont="1" applyFill="1" applyBorder="1" applyAlignment="1">
      <alignment horizontal="center" vertical="top" wrapText="1"/>
    </xf>
    <xf numFmtId="164" fontId="1" fillId="3" borderId="16" xfId="0" applyNumberFormat="1" applyFont="1" applyFill="1" applyBorder="1" applyAlignment="1">
      <alignment horizontal="center" vertical="top" wrapText="1"/>
    </xf>
    <xf numFmtId="164" fontId="1" fillId="0" borderId="46" xfId="0" applyNumberFormat="1" applyFont="1" applyBorder="1" applyAlignment="1">
      <alignment horizontal="center" vertical="top" wrapText="1"/>
    </xf>
    <xf numFmtId="164" fontId="1" fillId="0" borderId="40" xfId="0" applyNumberFormat="1" applyFont="1" applyBorder="1" applyAlignment="1">
      <alignment horizontal="center" vertical="top" wrapText="1"/>
    </xf>
    <xf numFmtId="164" fontId="1" fillId="5" borderId="46" xfId="0" applyNumberFormat="1" applyFont="1" applyFill="1" applyBorder="1" applyAlignment="1">
      <alignment horizontal="center" vertical="top" wrapText="1"/>
    </xf>
    <xf numFmtId="164" fontId="1" fillId="0" borderId="48" xfId="0" applyNumberFormat="1" applyFont="1" applyBorder="1" applyAlignment="1">
      <alignment horizontal="center" vertical="top" wrapText="1"/>
    </xf>
    <xf numFmtId="164" fontId="1" fillId="0" borderId="16" xfId="0" applyNumberFormat="1" applyFont="1" applyBorder="1" applyAlignment="1">
      <alignment horizontal="center" vertical="top" wrapText="1"/>
    </xf>
    <xf numFmtId="164" fontId="4" fillId="4" borderId="7" xfId="0" applyNumberFormat="1" applyFont="1" applyFill="1" applyBorder="1" applyAlignment="1">
      <alignment horizontal="center" vertical="top" wrapText="1"/>
    </xf>
    <xf numFmtId="164" fontId="1" fillId="3" borderId="40" xfId="0" applyNumberFormat="1" applyFont="1" applyFill="1" applyBorder="1" applyAlignment="1">
      <alignment horizontal="center" vertical="top"/>
    </xf>
    <xf numFmtId="164" fontId="3" fillId="5" borderId="40" xfId="0" applyNumberFormat="1" applyFont="1" applyFill="1" applyBorder="1" applyAlignment="1">
      <alignment horizontal="center" vertical="top"/>
    </xf>
    <xf numFmtId="164" fontId="1" fillId="3" borderId="46" xfId="0" applyNumberFormat="1" applyFont="1" applyFill="1" applyBorder="1" applyAlignment="1">
      <alignment horizontal="center" vertical="top"/>
    </xf>
    <xf numFmtId="164" fontId="4" fillId="0" borderId="40" xfId="0" applyNumberFormat="1" applyFont="1" applyFill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top"/>
    </xf>
    <xf numFmtId="164" fontId="3" fillId="5" borderId="58" xfId="0" applyNumberFormat="1" applyFont="1" applyFill="1" applyBorder="1" applyAlignment="1">
      <alignment horizontal="center" vertical="top"/>
    </xf>
    <xf numFmtId="164" fontId="6" fillId="2" borderId="80" xfId="0" applyNumberFormat="1" applyFont="1" applyFill="1" applyBorder="1" applyAlignment="1">
      <alignment horizontal="center" vertical="top"/>
    </xf>
    <xf numFmtId="164" fontId="3" fillId="7" borderId="80" xfId="0" applyNumberFormat="1" applyFont="1" applyFill="1" applyBorder="1" applyAlignment="1">
      <alignment horizontal="center" vertical="top"/>
    </xf>
    <xf numFmtId="164" fontId="3" fillId="8" borderId="25" xfId="0" applyNumberFormat="1" applyFont="1" applyFill="1" applyBorder="1" applyAlignment="1">
      <alignment horizontal="center" vertical="top" wrapText="1"/>
    </xf>
    <xf numFmtId="164" fontId="4" fillId="3" borderId="38" xfId="0" applyNumberFormat="1" applyFont="1" applyFill="1" applyBorder="1" applyAlignment="1">
      <alignment horizontal="center" vertical="top" wrapText="1"/>
    </xf>
    <xf numFmtId="164" fontId="1" fillId="3" borderId="40" xfId="0" applyNumberFormat="1" applyFont="1" applyFill="1" applyBorder="1" applyAlignment="1">
      <alignment horizontal="center" vertical="top" wrapText="1"/>
    </xf>
    <xf numFmtId="164" fontId="1" fillId="3" borderId="46" xfId="0" applyNumberFormat="1" applyFont="1" applyFill="1" applyBorder="1" applyAlignment="1">
      <alignment horizontal="center" vertical="top" wrapText="1"/>
    </xf>
    <xf numFmtId="164" fontId="4" fillId="3" borderId="16" xfId="0" applyNumberFormat="1" applyFont="1" applyFill="1" applyBorder="1" applyAlignment="1">
      <alignment horizontal="center" vertical="top"/>
    </xf>
    <xf numFmtId="164" fontId="4" fillId="3" borderId="48" xfId="0" applyNumberFormat="1" applyFont="1" applyFill="1" applyBorder="1" applyAlignment="1">
      <alignment horizontal="center" vertical="top" wrapText="1"/>
    </xf>
    <xf numFmtId="164" fontId="1" fillId="3" borderId="16" xfId="0" applyNumberFormat="1" applyFont="1" applyFill="1" applyBorder="1" applyAlignment="1">
      <alignment horizontal="center" vertical="top"/>
    </xf>
    <xf numFmtId="164" fontId="1" fillId="4" borderId="7" xfId="0" applyNumberFormat="1" applyFont="1" applyFill="1" applyBorder="1" applyAlignment="1">
      <alignment horizontal="center" vertical="top"/>
    </xf>
    <xf numFmtId="164" fontId="4" fillId="3" borderId="16" xfId="0" applyNumberFormat="1" applyFont="1" applyFill="1" applyBorder="1" applyAlignment="1">
      <alignment horizontal="center" vertical="top" wrapText="1"/>
    </xf>
    <xf numFmtId="165" fontId="6" fillId="5" borderId="58" xfId="0" applyNumberFormat="1" applyFont="1" applyFill="1" applyBorder="1" applyAlignment="1">
      <alignment horizontal="center" vertical="top" wrapText="1"/>
    </xf>
    <xf numFmtId="164" fontId="6" fillId="5" borderId="40" xfId="0" applyNumberFormat="1" applyFont="1" applyFill="1" applyBorder="1" applyAlignment="1">
      <alignment horizontal="center" vertical="top"/>
    </xf>
    <xf numFmtId="164" fontId="1" fillId="4" borderId="7" xfId="0" applyNumberFormat="1" applyFont="1" applyFill="1" applyBorder="1" applyAlignment="1">
      <alignment horizontal="center" vertical="top" wrapText="1"/>
    </xf>
    <xf numFmtId="164" fontId="4" fillId="4" borderId="16" xfId="0" applyNumberFormat="1" applyFont="1" applyFill="1" applyBorder="1" applyAlignment="1">
      <alignment horizontal="center" vertical="top" wrapText="1"/>
    </xf>
    <xf numFmtId="165" fontId="4" fillId="0" borderId="7" xfId="0" applyNumberFormat="1" applyFont="1" applyBorder="1" applyAlignment="1">
      <alignment horizontal="center" vertical="top" wrapText="1"/>
    </xf>
    <xf numFmtId="165" fontId="4" fillId="0" borderId="40" xfId="0" applyNumberFormat="1" applyFont="1" applyBorder="1" applyAlignment="1">
      <alignment horizontal="center" vertical="top" wrapText="1"/>
    </xf>
    <xf numFmtId="164" fontId="6" fillId="5" borderId="58" xfId="0" applyNumberFormat="1" applyFont="1" applyFill="1" applyBorder="1" applyAlignment="1">
      <alignment horizontal="center" vertical="top"/>
    </xf>
    <xf numFmtId="164" fontId="4" fillId="3" borderId="7" xfId="0" applyNumberFormat="1" applyFont="1" applyFill="1" applyBorder="1" applyAlignment="1">
      <alignment horizontal="center" vertical="top" wrapText="1"/>
    </xf>
    <xf numFmtId="164" fontId="4" fillId="3" borderId="40" xfId="0" applyNumberFormat="1" applyFont="1" applyFill="1" applyBorder="1" applyAlignment="1">
      <alignment horizontal="center" vertical="top"/>
    </xf>
    <xf numFmtId="164" fontId="4" fillId="0" borderId="7" xfId="0" applyNumberFormat="1" applyFont="1" applyBorder="1" applyAlignment="1">
      <alignment horizontal="center" vertical="top" wrapText="1"/>
    </xf>
    <xf numFmtId="164" fontId="4" fillId="3" borderId="46" xfId="0" applyNumberFormat="1" applyFont="1" applyFill="1" applyBorder="1" applyAlignment="1">
      <alignment horizontal="center" vertical="top" wrapText="1"/>
    </xf>
    <xf numFmtId="164" fontId="4" fillId="3" borderId="40" xfId="0" applyNumberFormat="1" applyFont="1" applyFill="1" applyBorder="1" applyAlignment="1">
      <alignment horizontal="center" vertical="top" wrapText="1"/>
    </xf>
    <xf numFmtId="164" fontId="4" fillId="4" borderId="48" xfId="0" applyNumberFormat="1" applyFont="1" applyFill="1" applyBorder="1" applyAlignment="1">
      <alignment horizontal="center" vertical="top" wrapText="1"/>
    </xf>
    <xf numFmtId="164" fontId="3" fillId="5" borderId="16" xfId="0" applyNumberFormat="1" applyFont="1" applyFill="1" applyBorder="1" applyAlignment="1">
      <alignment horizontal="center" vertical="top"/>
    </xf>
    <xf numFmtId="164" fontId="1" fillId="3" borderId="7" xfId="0" applyNumberFormat="1" applyFont="1" applyFill="1" applyBorder="1" applyAlignment="1">
      <alignment horizontal="center" vertical="top"/>
    </xf>
    <xf numFmtId="3" fontId="1" fillId="0" borderId="30" xfId="0" applyNumberFormat="1" applyFont="1" applyFill="1" applyBorder="1" applyAlignment="1">
      <alignment horizontal="center" vertical="top"/>
    </xf>
    <xf numFmtId="3" fontId="1" fillId="3" borderId="41" xfId="0" applyNumberFormat="1" applyFont="1" applyFill="1" applyBorder="1" applyAlignment="1">
      <alignment horizontal="center" vertical="top"/>
    </xf>
    <xf numFmtId="3" fontId="4" fillId="0" borderId="15" xfId="0" applyNumberFormat="1" applyFont="1" applyBorder="1" applyAlignment="1">
      <alignment vertical="top"/>
    </xf>
    <xf numFmtId="0" fontId="4" fillId="3" borderId="50" xfId="0" applyFont="1" applyFill="1" applyBorder="1" applyAlignment="1">
      <alignment horizontal="center" vertical="top" wrapText="1"/>
    </xf>
    <xf numFmtId="3" fontId="3" fillId="7" borderId="39" xfId="0" applyNumberFormat="1" applyFont="1" applyFill="1" applyBorder="1" applyAlignment="1">
      <alignment vertical="top"/>
    </xf>
    <xf numFmtId="3" fontId="4" fillId="3" borderId="7" xfId="0" applyNumberFormat="1" applyFont="1" applyFill="1" applyBorder="1" applyAlignment="1">
      <alignment vertical="top" wrapText="1"/>
    </xf>
    <xf numFmtId="3" fontId="4" fillId="3" borderId="25" xfId="0" applyNumberFormat="1" applyFont="1" applyFill="1" applyBorder="1" applyAlignment="1">
      <alignment vertical="top" wrapText="1"/>
    </xf>
    <xf numFmtId="3" fontId="1" fillId="3" borderId="46" xfId="0" applyNumberFormat="1" applyFont="1" applyFill="1" applyBorder="1" applyAlignment="1">
      <alignment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4" fillId="0" borderId="61" xfId="0" applyNumberFormat="1" applyFont="1" applyBorder="1" applyAlignment="1">
      <alignment horizontal="center" vertical="top" wrapText="1"/>
    </xf>
    <xf numFmtId="49" fontId="4" fillId="0" borderId="54" xfId="0" applyNumberFormat="1" applyFont="1" applyBorder="1" applyAlignment="1">
      <alignment horizontal="center" vertical="top" wrapText="1"/>
    </xf>
    <xf numFmtId="49" fontId="4" fillId="0" borderId="45" xfId="0" applyNumberFormat="1" applyFont="1" applyBorder="1" applyAlignment="1">
      <alignment horizontal="center" vertical="top" wrapText="1"/>
    </xf>
    <xf numFmtId="49" fontId="4" fillId="0" borderId="53" xfId="0" applyNumberFormat="1" applyFont="1" applyBorder="1" applyAlignment="1">
      <alignment horizontal="center" vertical="top" wrapText="1"/>
    </xf>
    <xf numFmtId="49" fontId="4" fillId="0" borderId="54" xfId="0" applyNumberFormat="1" applyFont="1" applyBorder="1" applyAlignment="1">
      <alignment horizontal="center" vertical="top"/>
    </xf>
    <xf numFmtId="49" fontId="4" fillId="0" borderId="53" xfId="0" applyNumberFormat="1" applyFont="1" applyBorder="1" applyAlignment="1">
      <alignment horizontal="center" vertical="top"/>
    </xf>
    <xf numFmtId="49" fontId="4" fillId="0" borderId="60" xfId="0" applyNumberFormat="1" applyFont="1" applyBorder="1" applyAlignment="1">
      <alignment horizontal="center" vertical="top"/>
    </xf>
    <xf numFmtId="49" fontId="4" fillId="0" borderId="60" xfId="0" applyNumberFormat="1" applyFont="1" applyBorder="1" applyAlignment="1">
      <alignment horizontal="center" vertical="top" wrapText="1"/>
    </xf>
    <xf numFmtId="49" fontId="4" fillId="0" borderId="61" xfId="0" applyNumberFormat="1" applyFont="1" applyBorder="1" applyAlignment="1">
      <alignment horizontal="center" vertical="top"/>
    </xf>
    <xf numFmtId="49" fontId="4" fillId="0" borderId="45" xfId="0" applyNumberFormat="1" applyFont="1" applyBorder="1" applyAlignment="1">
      <alignment horizontal="center" vertical="top"/>
    </xf>
    <xf numFmtId="49" fontId="4" fillId="0" borderId="47" xfId="0" applyNumberFormat="1" applyFont="1" applyBorder="1" applyAlignment="1">
      <alignment horizontal="center" vertical="top"/>
    </xf>
    <xf numFmtId="49" fontId="1" fillId="0" borderId="61" xfId="0" applyNumberFormat="1" applyFont="1" applyBorder="1" applyAlignment="1">
      <alignment horizontal="center" vertical="top"/>
    </xf>
    <xf numFmtId="49" fontId="1" fillId="0" borderId="54" xfId="0" applyNumberFormat="1" applyFont="1" applyBorder="1" applyAlignment="1">
      <alignment horizontal="center" vertical="top"/>
    </xf>
    <xf numFmtId="49" fontId="1" fillId="0" borderId="60" xfId="0" applyNumberFormat="1" applyFont="1" applyBorder="1" applyAlignment="1">
      <alignment horizontal="center" vertical="top"/>
    </xf>
    <xf numFmtId="49" fontId="4" fillId="0" borderId="47" xfId="0" applyNumberFormat="1" applyFont="1" applyBorder="1" applyAlignment="1">
      <alignment horizontal="center" vertical="top" wrapText="1"/>
    </xf>
    <xf numFmtId="49" fontId="6" fillId="4" borderId="5" xfId="0" applyNumberFormat="1" applyFont="1" applyFill="1" applyBorder="1" applyAlignment="1">
      <alignment horizontal="center" vertical="top" wrapText="1"/>
    </xf>
    <xf numFmtId="49" fontId="4" fillId="4" borderId="54" xfId="0" applyNumberFormat="1" applyFont="1" applyFill="1" applyBorder="1" applyAlignment="1">
      <alignment horizontal="center" vertical="top"/>
    </xf>
    <xf numFmtId="49" fontId="4" fillId="4" borderId="60" xfId="0" applyNumberFormat="1" applyFont="1" applyFill="1" applyBorder="1" applyAlignment="1">
      <alignment horizontal="center" vertical="top"/>
    </xf>
    <xf numFmtId="49" fontId="4" fillId="4" borderId="53" xfId="0" applyNumberFormat="1" applyFont="1" applyFill="1" applyBorder="1" applyAlignment="1">
      <alignment horizontal="center" vertical="top"/>
    </xf>
    <xf numFmtId="49" fontId="4" fillId="4" borderId="45" xfId="0" applyNumberFormat="1" applyFont="1" applyFill="1" applyBorder="1" applyAlignment="1">
      <alignment horizontal="center" vertical="top"/>
    </xf>
    <xf numFmtId="49" fontId="4" fillId="4" borderId="47" xfId="0" applyNumberFormat="1" applyFont="1" applyFill="1" applyBorder="1" applyAlignment="1">
      <alignment horizontal="center" vertical="top"/>
    </xf>
    <xf numFmtId="164" fontId="4" fillId="3" borderId="70" xfId="0" applyNumberFormat="1" applyFont="1" applyFill="1" applyBorder="1" applyAlignment="1">
      <alignment horizontal="center" vertical="top" wrapText="1"/>
    </xf>
    <xf numFmtId="3" fontId="4" fillId="3" borderId="7" xfId="0" applyNumberFormat="1" applyFont="1" applyFill="1" applyBorder="1" applyAlignment="1">
      <alignment horizontal="center" vertical="top"/>
    </xf>
    <xf numFmtId="3" fontId="4" fillId="3" borderId="46" xfId="0" applyNumberFormat="1" applyFont="1" applyFill="1" applyBorder="1" applyAlignment="1">
      <alignment horizontal="center" vertical="top"/>
    </xf>
    <xf numFmtId="3" fontId="4" fillId="3" borderId="40" xfId="0" applyNumberFormat="1" applyFont="1" applyFill="1" applyBorder="1" applyAlignment="1">
      <alignment horizontal="center" vertical="top"/>
    </xf>
    <xf numFmtId="3" fontId="4" fillId="0" borderId="48" xfId="0" applyNumberFormat="1" applyFont="1" applyBorder="1" applyAlignment="1">
      <alignment horizontal="center" vertical="top" wrapText="1"/>
    </xf>
    <xf numFmtId="3" fontId="4" fillId="0" borderId="41" xfId="0" applyNumberFormat="1" applyFont="1" applyFill="1" applyBorder="1" applyAlignment="1">
      <alignment horizontal="center" vertical="top" textRotation="180" wrapText="1"/>
    </xf>
    <xf numFmtId="3" fontId="2" fillId="3" borderId="1" xfId="0" applyNumberFormat="1" applyFont="1" applyFill="1" applyBorder="1" applyAlignment="1">
      <alignment horizontal="center" vertical="top" wrapText="1"/>
    </xf>
    <xf numFmtId="3" fontId="4" fillId="3" borderId="1" xfId="0" applyNumberFormat="1" applyFont="1" applyFill="1" applyBorder="1" applyAlignment="1">
      <alignment horizontal="center" vertical="top" wrapText="1"/>
    </xf>
    <xf numFmtId="0" fontId="7" fillId="3" borderId="28" xfId="0" applyFont="1" applyFill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horizontal="center" vertical="top" wrapText="1"/>
    </xf>
    <xf numFmtId="3" fontId="1" fillId="0" borderId="26" xfId="0" applyNumberFormat="1" applyFont="1" applyBorder="1" applyAlignment="1">
      <alignment horizontal="center" vertical="center" textRotation="90"/>
    </xf>
    <xf numFmtId="3" fontId="4" fillId="0" borderId="31" xfId="0" applyNumberFormat="1" applyFont="1" applyFill="1" applyBorder="1" applyAlignment="1">
      <alignment horizontal="center" vertical="top" wrapText="1"/>
    </xf>
    <xf numFmtId="3" fontId="2" fillId="3" borderId="60" xfId="0" applyNumberFormat="1" applyFont="1" applyFill="1" applyBorder="1" applyAlignment="1">
      <alignment horizontal="center" vertical="top" wrapText="1"/>
    </xf>
    <xf numFmtId="0" fontId="7" fillId="3" borderId="66" xfId="0" applyFont="1" applyFill="1" applyBorder="1" applyAlignment="1">
      <alignment horizontal="center" vertical="top" wrapText="1"/>
    </xf>
    <xf numFmtId="0" fontId="7" fillId="3" borderId="54" xfId="0" applyFont="1" applyFill="1" applyBorder="1" applyAlignment="1">
      <alignment horizontal="center" vertical="top" wrapText="1"/>
    </xf>
    <xf numFmtId="0" fontId="10" fillId="3" borderId="60" xfId="0" applyFont="1" applyFill="1" applyBorder="1" applyAlignment="1">
      <alignment horizontal="center" vertical="top" wrapText="1"/>
    </xf>
    <xf numFmtId="3" fontId="4" fillId="3" borderId="78" xfId="0" applyNumberFormat="1" applyFont="1" applyFill="1" applyBorder="1" applyAlignment="1">
      <alignment horizontal="center" vertical="top" wrapText="1"/>
    </xf>
    <xf numFmtId="3" fontId="4" fillId="3" borderId="77" xfId="0" applyNumberFormat="1" applyFont="1" applyFill="1" applyBorder="1" applyAlignment="1">
      <alignment horizontal="center" vertical="top" wrapText="1"/>
    </xf>
    <xf numFmtId="49" fontId="4" fillId="0" borderId="77" xfId="0" applyNumberFormat="1" applyFont="1" applyFill="1" applyBorder="1" applyAlignment="1">
      <alignment horizontal="center" vertical="top"/>
    </xf>
    <xf numFmtId="3" fontId="2" fillId="3" borderId="75" xfId="0" applyNumberFormat="1" applyFont="1" applyFill="1" applyBorder="1" applyAlignment="1">
      <alignment horizontal="center" vertical="top" wrapText="1"/>
    </xf>
    <xf numFmtId="3" fontId="4" fillId="3" borderId="75" xfId="0" applyNumberFormat="1" applyFont="1" applyFill="1" applyBorder="1" applyAlignment="1">
      <alignment horizontal="center" vertical="top" wrapText="1"/>
    </xf>
    <xf numFmtId="0" fontId="7" fillId="3" borderId="72" xfId="0" applyFont="1" applyFill="1" applyBorder="1" applyAlignment="1">
      <alignment horizontal="center" vertical="top" wrapText="1"/>
    </xf>
    <xf numFmtId="0" fontId="7" fillId="3" borderId="77" xfId="0" applyFont="1" applyFill="1" applyBorder="1" applyAlignment="1">
      <alignment horizontal="center" vertical="top" wrapText="1"/>
    </xf>
    <xf numFmtId="0" fontId="10" fillId="3" borderId="75" xfId="0" applyFont="1" applyFill="1" applyBorder="1" applyAlignment="1">
      <alignment horizontal="center" vertical="top" wrapText="1"/>
    </xf>
    <xf numFmtId="49" fontId="4" fillId="0" borderId="48" xfId="0" applyNumberFormat="1" applyFont="1" applyFill="1" applyBorder="1" applyAlignment="1">
      <alignment horizontal="center" vertical="top"/>
    </xf>
    <xf numFmtId="49" fontId="4" fillId="0" borderId="16" xfId="0" applyNumberFormat="1" applyFont="1" applyFill="1" applyBorder="1" applyAlignment="1">
      <alignment horizontal="center" vertical="top"/>
    </xf>
    <xf numFmtId="3" fontId="4" fillId="0" borderId="40" xfId="0" applyNumberFormat="1" applyFont="1" applyFill="1" applyBorder="1" applyAlignment="1">
      <alignment horizontal="center" vertical="top"/>
    </xf>
    <xf numFmtId="3" fontId="1" fillId="0" borderId="48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Fill="1" applyBorder="1" applyAlignment="1">
      <alignment horizontal="center" vertical="top" wrapText="1"/>
    </xf>
    <xf numFmtId="3" fontId="4" fillId="0" borderId="25" xfId="0" applyNumberFormat="1" applyFont="1" applyFill="1" applyBorder="1" applyAlignment="1">
      <alignment horizontal="center" vertical="top" wrapText="1"/>
    </xf>
    <xf numFmtId="3" fontId="4" fillId="0" borderId="25" xfId="0" applyNumberFormat="1" applyFont="1" applyFill="1" applyBorder="1" applyAlignment="1">
      <alignment horizontal="center" vertical="top"/>
    </xf>
    <xf numFmtId="49" fontId="1" fillId="3" borderId="25" xfId="0" applyNumberFormat="1" applyFont="1" applyFill="1" applyBorder="1" applyAlignment="1">
      <alignment horizontal="center" vertical="top" textRotation="1" wrapText="1"/>
    </xf>
    <xf numFmtId="3" fontId="2" fillId="3" borderId="25" xfId="0" applyNumberFormat="1" applyFont="1" applyFill="1" applyBorder="1" applyAlignment="1">
      <alignment horizontal="center" vertical="top"/>
    </xf>
    <xf numFmtId="3" fontId="19" fillId="3" borderId="38" xfId="0" applyNumberFormat="1" applyFont="1" applyFill="1" applyBorder="1" applyAlignment="1">
      <alignment horizontal="center" vertical="top"/>
    </xf>
    <xf numFmtId="3" fontId="19" fillId="3" borderId="16" xfId="0" applyNumberFormat="1" applyFont="1" applyFill="1" applyBorder="1" applyAlignment="1">
      <alignment horizontal="center" vertical="top"/>
    </xf>
    <xf numFmtId="3" fontId="2" fillId="0" borderId="25" xfId="0" applyNumberFormat="1" applyFont="1" applyFill="1" applyBorder="1" applyAlignment="1">
      <alignment horizontal="center" vertical="top"/>
    </xf>
    <xf numFmtId="164" fontId="1" fillId="0" borderId="51" xfId="0" applyNumberFormat="1" applyFont="1" applyFill="1" applyBorder="1" applyAlignment="1">
      <alignment horizontal="center" vertical="top"/>
    </xf>
    <xf numFmtId="164" fontId="1" fillId="0" borderId="53" xfId="0" applyNumberFormat="1" applyFont="1" applyFill="1" applyBorder="1" applyAlignment="1">
      <alignment horizontal="center" vertical="top"/>
    </xf>
    <xf numFmtId="164" fontId="1" fillId="3" borderId="17" xfId="0" applyNumberFormat="1" applyFont="1" applyFill="1" applyBorder="1" applyAlignment="1">
      <alignment horizontal="center" vertical="top"/>
    </xf>
    <xf numFmtId="164" fontId="4" fillId="3" borderId="53" xfId="0" applyNumberFormat="1" applyFont="1" applyFill="1" applyBorder="1" applyAlignment="1">
      <alignment horizontal="center" vertical="top"/>
    </xf>
    <xf numFmtId="164" fontId="1" fillId="3" borderId="45" xfId="0" applyNumberFormat="1" applyFont="1" applyFill="1" applyBorder="1" applyAlignment="1">
      <alignment horizontal="center" vertical="top" wrapText="1"/>
    </xf>
    <xf numFmtId="164" fontId="6" fillId="5" borderId="45" xfId="0" applyNumberFormat="1" applyFont="1" applyFill="1" applyBorder="1" applyAlignment="1">
      <alignment horizontal="center" vertical="top"/>
    </xf>
    <xf numFmtId="164" fontId="1" fillId="0" borderId="79" xfId="0" applyNumberFormat="1" applyFont="1" applyFill="1" applyBorder="1" applyAlignment="1">
      <alignment horizontal="center" vertical="top"/>
    </xf>
    <xf numFmtId="164" fontId="3" fillId="5" borderId="68" xfId="0" applyNumberFormat="1" applyFont="1" applyFill="1" applyBorder="1" applyAlignment="1">
      <alignment horizontal="center" vertical="top"/>
    </xf>
    <xf numFmtId="164" fontId="1" fillId="3" borderId="70" xfId="0" applyNumberFormat="1" applyFont="1" applyFill="1" applyBorder="1" applyAlignment="1">
      <alignment horizontal="center" vertical="top"/>
    </xf>
    <xf numFmtId="164" fontId="1" fillId="3" borderId="68" xfId="0" applyNumberFormat="1" applyFont="1" applyFill="1" applyBorder="1" applyAlignment="1">
      <alignment horizontal="center" vertical="top"/>
    </xf>
    <xf numFmtId="164" fontId="3" fillId="5" borderId="70" xfId="0" applyNumberFormat="1" applyFont="1" applyFill="1" applyBorder="1" applyAlignment="1">
      <alignment horizontal="center" vertical="top"/>
    </xf>
    <xf numFmtId="164" fontId="4" fillId="3" borderId="77" xfId="0" applyNumberFormat="1" applyFont="1" applyFill="1" applyBorder="1" applyAlignment="1">
      <alignment horizontal="center" vertical="top" wrapText="1"/>
    </xf>
    <xf numFmtId="164" fontId="4" fillId="3" borderId="70" xfId="0" applyNumberFormat="1" applyFont="1" applyFill="1" applyBorder="1" applyAlignment="1">
      <alignment horizontal="center" vertical="top"/>
    </xf>
    <xf numFmtId="164" fontId="1" fillId="3" borderId="70" xfId="0" applyNumberFormat="1" applyFont="1" applyFill="1" applyBorder="1" applyAlignment="1">
      <alignment horizontal="center" vertical="top" wrapText="1"/>
    </xf>
    <xf numFmtId="164" fontId="1" fillId="3" borderId="72" xfId="0" applyNumberFormat="1" applyFont="1" applyFill="1" applyBorder="1" applyAlignment="1">
      <alignment horizontal="center" vertical="top"/>
    </xf>
    <xf numFmtId="164" fontId="1" fillId="0" borderId="7" xfId="0" applyNumberFormat="1" applyFont="1" applyFill="1" applyBorder="1" applyAlignment="1">
      <alignment horizontal="center" vertical="top"/>
    </xf>
    <xf numFmtId="164" fontId="1" fillId="0" borderId="16" xfId="0" applyNumberFormat="1" applyFont="1" applyFill="1" applyBorder="1" applyAlignment="1">
      <alignment horizontal="center" vertical="top"/>
    </xf>
    <xf numFmtId="164" fontId="1" fillId="3" borderId="48" xfId="0" applyNumberFormat="1" applyFont="1" applyFill="1" applyBorder="1" applyAlignment="1">
      <alignment horizontal="center" vertical="top"/>
    </xf>
    <xf numFmtId="164" fontId="4" fillId="3" borderId="7" xfId="0" applyNumberFormat="1" applyFont="1" applyFill="1" applyBorder="1" applyAlignment="1">
      <alignment horizontal="center" vertical="top"/>
    </xf>
    <xf numFmtId="0" fontId="4" fillId="3" borderId="16" xfId="0" applyFont="1" applyFill="1" applyBorder="1" applyAlignment="1">
      <alignment horizontal="center" vertical="top"/>
    </xf>
    <xf numFmtId="164" fontId="1" fillId="3" borderId="38" xfId="0" applyNumberFormat="1" applyFont="1" applyFill="1" applyBorder="1" applyAlignment="1">
      <alignment horizontal="center" vertical="top"/>
    </xf>
    <xf numFmtId="165" fontId="6" fillId="2" borderId="80" xfId="0" applyNumberFormat="1" applyFont="1" applyFill="1" applyBorder="1" applyAlignment="1">
      <alignment horizontal="center" vertical="top"/>
    </xf>
    <xf numFmtId="164" fontId="1" fillId="4" borderId="79" xfId="0" applyNumberFormat="1" applyFont="1" applyFill="1" applyBorder="1" applyAlignment="1">
      <alignment horizontal="center" vertical="top"/>
    </xf>
    <xf numFmtId="164" fontId="1" fillId="3" borderId="77" xfId="0" applyNumberFormat="1" applyFont="1" applyFill="1" applyBorder="1" applyAlignment="1">
      <alignment horizontal="center" vertical="top"/>
    </xf>
    <xf numFmtId="164" fontId="1" fillId="3" borderId="77" xfId="0" applyNumberFormat="1" applyFont="1" applyFill="1" applyBorder="1" applyAlignment="1">
      <alignment horizontal="center" vertical="top" wrapText="1"/>
    </xf>
    <xf numFmtId="164" fontId="4" fillId="3" borderId="77" xfId="0" applyNumberFormat="1" applyFont="1" applyFill="1" applyBorder="1" applyAlignment="1">
      <alignment horizontal="center" vertical="top"/>
    </xf>
    <xf numFmtId="164" fontId="6" fillId="5" borderId="67" xfId="0" applyNumberFormat="1" applyFont="1" applyFill="1" applyBorder="1" applyAlignment="1">
      <alignment horizontal="center" vertical="top"/>
    </xf>
    <xf numFmtId="164" fontId="1" fillId="4" borderId="79" xfId="0" applyNumberFormat="1" applyFont="1" applyFill="1" applyBorder="1" applyAlignment="1">
      <alignment horizontal="center" vertical="top" wrapText="1"/>
    </xf>
    <xf numFmtId="164" fontId="4" fillId="4" borderId="77" xfId="0" applyNumberFormat="1" applyFont="1" applyFill="1" applyBorder="1" applyAlignment="1">
      <alignment horizontal="center" vertical="top" wrapText="1"/>
    </xf>
    <xf numFmtId="164" fontId="1" fillId="0" borderId="77" xfId="0" applyNumberFormat="1" applyFont="1" applyBorder="1" applyAlignment="1">
      <alignment horizontal="center" vertical="top" wrapText="1"/>
    </xf>
    <xf numFmtId="165" fontId="4" fillId="0" borderId="79" xfId="0" applyNumberFormat="1" applyFont="1" applyBorder="1" applyAlignment="1">
      <alignment horizontal="center" vertical="top" wrapText="1"/>
    </xf>
    <xf numFmtId="164" fontId="4" fillId="0" borderId="79" xfId="0" applyNumberFormat="1" applyFont="1" applyBorder="1" applyAlignment="1">
      <alignment horizontal="center" vertical="top" wrapText="1"/>
    </xf>
    <xf numFmtId="164" fontId="4" fillId="4" borderId="79" xfId="0" applyNumberFormat="1" applyFont="1" applyFill="1" applyBorder="1" applyAlignment="1">
      <alignment horizontal="center" vertical="top" wrapText="1"/>
    </xf>
    <xf numFmtId="164" fontId="4" fillId="0" borderId="70" xfId="0" applyNumberFormat="1" applyFont="1" applyFill="1" applyBorder="1" applyAlignment="1">
      <alignment horizontal="center" vertical="top"/>
    </xf>
    <xf numFmtId="164" fontId="4" fillId="3" borderId="78" xfId="0" applyNumberFormat="1" applyFont="1" applyFill="1" applyBorder="1" applyAlignment="1">
      <alignment horizontal="center" vertical="top" wrapText="1"/>
    </xf>
    <xf numFmtId="3" fontId="1" fillId="3" borderId="16" xfId="0" applyNumberFormat="1" applyFont="1" applyFill="1" applyBorder="1" applyAlignment="1">
      <alignment vertical="top"/>
    </xf>
    <xf numFmtId="164" fontId="1" fillId="3" borderId="14" xfId="0" applyNumberFormat="1" applyFont="1" applyFill="1" applyBorder="1" applyAlignment="1">
      <alignment horizontal="center" vertical="top"/>
    </xf>
    <xf numFmtId="164" fontId="4" fillId="4" borderId="51" xfId="0" applyNumberFormat="1" applyFont="1" applyFill="1" applyBorder="1" applyAlignment="1">
      <alignment horizontal="center" vertical="top" wrapText="1"/>
    </xf>
    <xf numFmtId="164" fontId="1" fillId="4" borderId="61" xfId="0" applyNumberFormat="1" applyFont="1" applyFill="1" applyBorder="1" applyAlignment="1">
      <alignment horizontal="center" vertical="top"/>
    </xf>
    <xf numFmtId="164" fontId="4" fillId="3" borderId="54" xfId="0" applyNumberFormat="1" applyFont="1" applyFill="1" applyBorder="1" applyAlignment="1">
      <alignment horizontal="center" vertical="top"/>
    </xf>
    <xf numFmtId="164" fontId="1" fillId="0" borderId="61" xfId="0" applyNumberFormat="1" applyFont="1" applyBorder="1" applyAlignment="1">
      <alignment horizontal="center" vertical="top" wrapText="1"/>
    </xf>
    <xf numFmtId="164" fontId="1" fillId="4" borderId="61" xfId="0" applyNumberFormat="1" applyFont="1" applyFill="1" applyBorder="1" applyAlignment="1">
      <alignment horizontal="center" vertical="top" wrapText="1"/>
    </xf>
    <xf numFmtId="164" fontId="4" fillId="4" borderId="54" xfId="0" applyNumberFormat="1" applyFont="1" applyFill="1" applyBorder="1" applyAlignment="1">
      <alignment horizontal="center" vertical="top" wrapText="1"/>
    </xf>
    <xf numFmtId="165" fontId="4" fillId="0" borderId="61" xfId="0" applyNumberFormat="1" applyFont="1" applyBorder="1" applyAlignment="1">
      <alignment horizontal="center" vertical="top" wrapText="1"/>
    </xf>
    <xf numFmtId="164" fontId="4" fillId="0" borderId="61" xfId="0" applyNumberFormat="1" applyFont="1" applyBorder="1" applyAlignment="1">
      <alignment horizontal="center" vertical="top" wrapText="1"/>
    </xf>
    <xf numFmtId="164" fontId="4" fillId="4" borderId="61" xfId="0" applyNumberFormat="1" applyFont="1" applyFill="1" applyBorder="1" applyAlignment="1">
      <alignment horizontal="center" vertical="top" wrapText="1"/>
    </xf>
    <xf numFmtId="164" fontId="4" fillId="4" borderId="47" xfId="0" applyNumberFormat="1" applyFont="1" applyFill="1" applyBorder="1" applyAlignment="1">
      <alignment horizontal="center" vertical="top" wrapText="1"/>
    </xf>
    <xf numFmtId="164" fontId="4" fillId="3" borderId="47" xfId="0" applyNumberFormat="1" applyFont="1" applyFill="1" applyBorder="1" applyAlignment="1">
      <alignment horizontal="center" vertical="top" wrapText="1"/>
    </xf>
    <xf numFmtId="164" fontId="4" fillId="4" borderId="53" xfId="0" applyNumberFormat="1" applyFont="1" applyFill="1" applyBorder="1" applyAlignment="1">
      <alignment horizontal="center" vertical="top" wrapText="1"/>
    </xf>
    <xf numFmtId="164" fontId="4" fillId="3" borderId="53" xfId="0" applyNumberFormat="1" applyFont="1" applyFill="1" applyBorder="1" applyAlignment="1">
      <alignment horizontal="center" vertical="top" wrapText="1"/>
    </xf>
    <xf numFmtId="164" fontId="4" fillId="3" borderId="72" xfId="0" applyNumberFormat="1" applyFont="1" applyFill="1" applyBorder="1" applyAlignment="1">
      <alignment horizontal="center" vertical="top" wrapText="1"/>
    </xf>
    <xf numFmtId="164" fontId="1" fillId="3" borderId="68" xfId="0" applyNumberFormat="1" applyFont="1" applyFill="1" applyBorder="1" applyAlignment="1">
      <alignment horizontal="center" vertical="top" wrapText="1"/>
    </xf>
    <xf numFmtId="0" fontId="4" fillId="3" borderId="31" xfId="0" applyFont="1" applyFill="1" applyBorder="1" applyAlignment="1">
      <alignment horizontal="center" vertical="top" wrapText="1"/>
    </xf>
    <xf numFmtId="164" fontId="4" fillId="3" borderId="66" xfId="0" applyNumberFormat="1" applyFont="1" applyFill="1" applyBorder="1" applyAlignment="1">
      <alignment horizontal="center" vertical="top" wrapText="1"/>
    </xf>
    <xf numFmtId="164" fontId="1" fillId="3" borderId="47" xfId="0" applyNumberFormat="1" applyFont="1" applyFill="1" applyBorder="1" applyAlignment="1">
      <alignment horizontal="center" vertical="top" wrapText="1"/>
    </xf>
    <xf numFmtId="164" fontId="4" fillId="0" borderId="77" xfId="0" applyNumberFormat="1" applyFont="1" applyFill="1" applyBorder="1" applyAlignment="1">
      <alignment horizontal="center" vertical="top"/>
    </xf>
    <xf numFmtId="164" fontId="6" fillId="2" borderId="63" xfId="0" applyNumberFormat="1" applyFont="1" applyFill="1" applyBorder="1" applyAlignment="1">
      <alignment horizontal="center" vertical="top"/>
    </xf>
    <xf numFmtId="164" fontId="3" fillId="7" borderId="63" xfId="0" applyNumberFormat="1" applyFont="1" applyFill="1" applyBorder="1" applyAlignment="1">
      <alignment horizontal="center" vertical="top"/>
    </xf>
    <xf numFmtId="164" fontId="3" fillId="8" borderId="75" xfId="0" applyNumberFormat="1" applyFont="1" applyFill="1" applyBorder="1" applyAlignment="1">
      <alignment horizontal="center" vertical="top" wrapText="1"/>
    </xf>
    <xf numFmtId="164" fontId="4" fillId="0" borderId="45" xfId="0" applyNumberFormat="1" applyFont="1" applyFill="1" applyBorder="1" applyAlignment="1">
      <alignment horizontal="center" vertical="top"/>
    </xf>
    <xf numFmtId="164" fontId="4" fillId="0" borderId="54" xfId="0" applyNumberFormat="1" applyFont="1" applyFill="1" applyBorder="1" applyAlignment="1">
      <alignment horizontal="center" vertical="top"/>
    </xf>
    <xf numFmtId="164" fontId="1" fillId="0" borderId="68" xfId="0" applyNumberFormat="1" applyFont="1" applyBorder="1" applyAlignment="1">
      <alignment horizontal="center" vertical="top" wrapText="1"/>
    </xf>
    <xf numFmtId="164" fontId="19" fillId="0" borderId="80" xfId="0" applyNumberFormat="1" applyFont="1" applyBorder="1" applyAlignment="1">
      <alignment horizontal="center" vertical="center" wrapText="1"/>
    </xf>
    <xf numFmtId="164" fontId="1" fillId="5" borderId="58" xfId="0" applyNumberFormat="1" applyFont="1" applyFill="1" applyBorder="1" applyAlignment="1">
      <alignment horizontal="center" vertical="top" wrapText="1"/>
    </xf>
    <xf numFmtId="164" fontId="1" fillId="0" borderId="38" xfId="0" applyNumberFormat="1" applyFont="1" applyBorder="1" applyAlignment="1">
      <alignment horizontal="center" vertical="top" wrapText="1"/>
    </xf>
    <xf numFmtId="164" fontId="6" fillId="5" borderId="80" xfId="0" applyNumberFormat="1" applyFont="1" applyFill="1" applyBorder="1" applyAlignment="1">
      <alignment horizontal="center" vertical="top" wrapText="1"/>
    </xf>
    <xf numFmtId="164" fontId="7" fillId="0" borderId="35" xfId="0" applyNumberFormat="1" applyFont="1" applyBorder="1" applyAlignment="1">
      <alignment horizontal="center" vertical="center" wrapText="1"/>
    </xf>
    <xf numFmtId="164" fontId="1" fillId="5" borderId="56" xfId="0" applyNumberFormat="1" applyFont="1" applyFill="1" applyBorder="1" applyAlignment="1">
      <alignment horizontal="center" vertical="top" wrapText="1"/>
    </xf>
    <xf numFmtId="164" fontId="1" fillId="0" borderId="28" xfId="0" applyNumberFormat="1" applyFont="1" applyBorder="1" applyAlignment="1">
      <alignment horizontal="center" vertical="top" wrapText="1"/>
    </xf>
    <xf numFmtId="3" fontId="1" fillId="4" borderId="31" xfId="0" applyNumberFormat="1" applyFont="1" applyFill="1" applyBorder="1" applyAlignment="1">
      <alignment horizontal="center" vertical="top" wrapText="1"/>
    </xf>
    <xf numFmtId="3" fontId="1" fillId="4" borderId="70" xfId="0" applyNumberFormat="1" applyFont="1" applyFill="1" applyBorder="1" applyAlignment="1">
      <alignment horizontal="center" vertical="top" wrapText="1"/>
    </xf>
    <xf numFmtId="3" fontId="1" fillId="4" borderId="78" xfId="0" applyNumberFormat="1" applyFont="1" applyFill="1" applyBorder="1" applyAlignment="1">
      <alignment horizontal="center" vertical="top" wrapText="1"/>
    </xf>
    <xf numFmtId="3" fontId="4" fillId="4" borderId="7" xfId="0" applyNumberFormat="1" applyFont="1" applyFill="1" applyBorder="1" applyAlignment="1">
      <alignment horizontal="center" vertical="top" wrapText="1"/>
    </xf>
    <xf numFmtId="3" fontId="1" fillId="4" borderId="40" xfId="0" applyNumberFormat="1" applyFont="1" applyFill="1" applyBorder="1" applyAlignment="1">
      <alignment horizontal="center" vertical="top" wrapText="1"/>
    </xf>
    <xf numFmtId="3" fontId="1" fillId="4" borderId="48" xfId="0" applyNumberFormat="1" applyFont="1" applyFill="1" applyBorder="1" applyAlignment="1">
      <alignment horizontal="center" vertical="top" wrapText="1"/>
    </xf>
    <xf numFmtId="3" fontId="4" fillId="0" borderId="70" xfId="0" applyNumberFormat="1" applyFont="1" applyBorder="1" applyAlignment="1">
      <alignment horizontal="center" vertical="top" wrapText="1"/>
    </xf>
    <xf numFmtId="3" fontId="4" fillId="0" borderId="77" xfId="0" applyNumberFormat="1" applyFont="1" applyBorder="1" applyAlignment="1">
      <alignment horizontal="center" vertical="top" wrapText="1"/>
    </xf>
    <xf numFmtId="3" fontId="3" fillId="0" borderId="77" xfId="0" applyNumberFormat="1" applyFont="1" applyFill="1" applyBorder="1" applyAlignment="1">
      <alignment horizontal="center" vertical="top"/>
    </xf>
    <xf numFmtId="3" fontId="3" fillId="0" borderId="1" xfId="0" applyNumberFormat="1" applyFont="1" applyFill="1" applyBorder="1" applyAlignment="1">
      <alignment horizontal="center" vertical="top"/>
    </xf>
    <xf numFmtId="3" fontId="4" fillId="0" borderId="7" xfId="0" applyNumberFormat="1" applyFont="1" applyFill="1" applyBorder="1" applyAlignment="1">
      <alignment horizontal="center" vertical="top"/>
    </xf>
    <xf numFmtId="3" fontId="1" fillId="0" borderId="25" xfId="0" applyNumberFormat="1" applyFont="1" applyFill="1" applyBorder="1" applyAlignment="1">
      <alignment horizontal="center" vertical="top"/>
    </xf>
    <xf numFmtId="3" fontId="10" fillId="3" borderId="7" xfId="0" applyNumberFormat="1" applyFont="1" applyFill="1" applyBorder="1" applyAlignment="1">
      <alignment horizontal="center" vertical="top" wrapText="1"/>
    </xf>
    <xf numFmtId="3" fontId="10" fillId="3" borderId="79" xfId="0" applyNumberFormat="1" applyFont="1" applyFill="1" applyBorder="1" applyAlignment="1">
      <alignment horizontal="center" vertical="top" wrapText="1"/>
    </xf>
    <xf numFmtId="3" fontId="10" fillId="3" borderId="35" xfId="0" applyNumberFormat="1" applyFont="1" applyFill="1" applyBorder="1" applyAlignment="1">
      <alignment horizontal="center" vertical="top" wrapText="1"/>
    </xf>
    <xf numFmtId="3" fontId="10" fillId="3" borderId="61" xfId="0" applyNumberFormat="1" applyFont="1" applyFill="1" applyBorder="1" applyAlignment="1">
      <alignment horizontal="center" vertical="top" wrapText="1"/>
    </xf>
    <xf numFmtId="164" fontId="2" fillId="0" borderId="0" xfId="0" applyNumberFormat="1" applyFont="1"/>
    <xf numFmtId="3" fontId="4" fillId="3" borderId="46" xfId="0" applyNumberFormat="1" applyFont="1" applyFill="1" applyBorder="1" applyAlignment="1">
      <alignment horizontal="center" vertical="top" wrapText="1"/>
    </xf>
    <xf numFmtId="3" fontId="4" fillId="3" borderId="68" xfId="0" applyNumberFormat="1" applyFont="1" applyFill="1" applyBorder="1" applyAlignment="1">
      <alignment horizontal="center" vertical="top" wrapText="1"/>
    </xf>
    <xf numFmtId="164" fontId="1" fillId="3" borderId="78" xfId="0" applyNumberFormat="1" applyFont="1" applyFill="1" applyBorder="1" applyAlignment="1">
      <alignment horizontal="center" vertical="top"/>
    </xf>
    <xf numFmtId="3" fontId="4" fillId="0" borderId="48" xfId="0" applyNumberFormat="1" applyFont="1" applyBorder="1" applyAlignment="1">
      <alignment horizontal="center" vertical="top"/>
    </xf>
    <xf numFmtId="164" fontId="1" fillId="3" borderId="71" xfId="0" applyNumberFormat="1" applyFont="1" applyFill="1" applyBorder="1" applyAlignment="1">
      <alignment horizontal="center" vertical="top"/>
    </xf>
    <xf numFmtId="165" fontId="4" fillId="3" borderId="68" xfId="0" applyNumberFormat="1" applyFont="1" applyFill="1" applyBorder="1" applyAlignment="1">
      <alignment horizontal="center" vertical="top" wrapText="1"/>
    </xf>
    <xf numFmtId="165" fontId="4" fillId="0" borderId="16" xfId="0" applyNumberFormat="1" applyFont="1" applyBorder="1" applyAlignment="1">
      <alignment vertical="top"/>
    </xf>
    <xf numFmtId="165" fontId="17" fillId="0" borderId="14" xfId="0" applyNumberFormat="1" applyFont="1" applyFill="1" applyBorder="1" applyAlignment="1">
      <alignment horizontal="center" vertical="top"/>
    </xf>
    <xf numFmtId="165" fontId="17" fillId="3" borderId="16" xfId="0" applyNumberFormat="1" applyFont="1" applyFill="1" applyBorder="1" applyAlignment="1">
      <alignment horizontal="center" vertical="top"/>
    </xf>
    <xf numFmtId="165" fontId="1" fillId="3" borderId="77" xfId="0" applyNumberFormat="1" applyFont="1" applyFill="1" applyBorder="1" applyAlignment="1">
      <alignment horizontal="center" vertical="top" wrapText="1"/>
    </xf>
    <xf numFmtId="165" fontId="1" fillId="3" borderId="14" xfId="0" applyNumberFormat="1" applyFont="1" applyFill="1" applyBorder="1" applyAlignment="1">
      <alignment horizontal="center" vertical="top" wrapText="1"/>
    </xf>
    <xf numFmtId="165" fontId="1" fillId="3" borderId="16" xfId="0" applyNumberFormat="1" applyFont="1" applyFill="1" applyBorder="1" applyAlignment="1">
      <alignment horizontal="center" vertical="top" wrapText="1"/>
    </xf>
    <xf numFmtId="164" fontId="1" fillId="3" borderId="48" xfId="0" applyNumberFormat="1" applyFont="1" applyFill="1" applyBorder="1" applyAlignment="1">
      <alignment horizontal="center" vertical="top" wrapText="1"/>
    </xf>
    <xf numFmtId="164" fontId="1" fillId="3" borderId="78" xfId="0" applyNumberFormat="1" applyFont="1" applyFill="1" applyBorder="1" applyAlignment="1">
      <alignment horizontal="center" vertical="top" wrapText="1"/>
    </xf>
    <xf numFmtId="3" fontId="1" fillId="0" borderId="41" xfId="0" applyNumberFormat="1" applyFont="1" applyFill="1" applyBorder="1" applyAlignment="1">
      <alignment vertical="center" textRotation="90" wrapText="1"/>
    </xf>
    <xf numFmtId="164" fontId="17" fillId="3" borderId="48" xfId="0" applyNumberFormat="1" applyFont="1" applyFill="1" applyBorder="1" applyAlignment="1">
      <alignment horizontal="center" vertical="top"/>
    </xf>
    <xf numFmtId="164" fontId="17" fillId="3" borderId="78" xfId="0" applyNumberFormat="1" applyFont="1" applyFill="1" applyBorder="1" applyAlignment="1">
      <alignment horizontal="center" vertical="top"/>
    </xf>
    <xf numFmtId="164" fontId="17" fillId="3" borderId="71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vertical="top"/>
    </xf>
    <xf numFmtId="0" fontId="10" fillId="0" borderId="51" xfId="0" applyFont="1" applyFill="1" applyBorder="1" applyAlignment="1">
      <alignment horizontal="center" vertical="top" wrapText="1"/>
    </xf>
    <xf numFmtId="0" fontId="10" fillId="3" borderId="18" xfId="0" applyFont="1" applyFill="1" applyBorder="1" applyAlignment="1">
      <alignment horizontal="center" vertical="top" wrapText="1"/>
    </xf>
    <xf numFmtId="0" fontId="10" fillId="3" borderId="5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3" borderId="28" xfId="0" applyFont="1" applyFill="1" applyBorder="1" applyAlignment="1">
      <alignment horizontal="center" vertical="top" wrapText="1"/>
    </xf>
    <xf numFmtId="0" fontId="4" fillId="3" borderId="51" xfId="0" applyFont="1" applyFill="1" applyBorder="1" applyAlignment="1">
      <alignment horizontal="center" vertical="top" wrapText="1"/>
    </xf>
    <xf numFmtId="0" fontId="4" fillId="3" borderId="23" xfId="0" applyFont="1" applyFill="1" applyBorder="1" applyAlignment="1">
      <alignment vertical="top" wrapText="1"/>
    </xf>
    <xf numFmtId="3" fontId="4" fillId="0" borderId="1" xfId="0" applyNumberFormat="1" applyFont="1" applyFill="1" applyBorder="1" applyAlignment="1">
      <alignment vertical="top"/>
    </xf>
    <xf numFmtId="3" fontId="1" fillId="3" borderId="7" xfId="0" applyNumberFormat="1" applyFont="1" applyFill="1" applyBorder="1" applyAlignment="1">
      <alignment horizontal="center" vertical="top"/>
    </xf>
    <xf numFmtId="3" fontId="4" fillId="3" borderId="40" xfId="0" applyNumberFormat="1" applyFont="1" applyFill="1" applyBorder="1" applyAlignment="1">
      <alignment horizontal="center" vertical="top" wrapText="1"/>
    </xf>
    <xf numFmtId="49" fontId="7" fillId="3" borderId="46" xfId="0" applyNumberFormat="1" applyFont="1" applyFill="1" applyBorder="1" applyAlignment="1">
      <alignment horizontal="center" vertical="top"/>
    </xf>
    <xf numFmtId="49" fontId="17" fillId="0" borderId="40" xfId="0" applyNumberFormat="1" applyFont="1" applyFill="1" applyBorder="1" applyAlignment="1">
      <alignment horizontal="center" vertical="top" wrapText="1"/>
    </xf>
    <xf numFmtId="49" fontId="1" fillId="3" borderId="48" xfId="0" applyNumberFormat="1" applyFont="1" applyFill="1" applyBorder="1" applyAlignment="1">
      <alignment horizontal="center" vertical="top"/>
    </xf>
    <xf numFmtId="49" fontId="1" fillId="3" borderId="16" xfId="0" applyNumberFormat="1" applyFont="1" applyFill="1" applyBorder="1" applyAlignment="1">
      <alignment horizontal="center" vertical="top"/>
    </xf>
    <xf numFmtId="3" fontId="4" fillId="0" borderId="46" xfId="0" applyNumberFormat="1" applyFont="1" applyFill="1" applyBorder="1" applyAlignment="1">
      <alignment horizontal="center" vertical="top"/>
    </xf>
    <xf numFmtId="3" fontId="4" fillId="0" borderId="48" xfId="0" applyNumberFormat="1" applyFont="1" applyFill="1" applyBorder="1" applyAlignment="1">
      <alignment horizontal="center" vertical="top" wrapText="1"/>
    </xf>
    <xf numFmtId="0" fontId="4" fillId="3" borderId="16" xfId="0" applyFont="1" applyFill="1" applyBorder="1" applyAlignment="1">
      <alignment horizontal="center" vertical="top" wrapText="1"/>
    </xf>
    <xf numFmtId="49" fontId="4" fillId="0" borderId="25" xfId="0" applyNumberFormat="1" applyFont="1" applyFill="1" applyBorder="1" applyAlignment="1">
      <alignment horizontal="center" vertical="top"/>
    </xf>
    <xf numFmtId="3" fontId="4" fillId="0" borderId="25" xfId="0" applyNumberFormat="1" applyFont="1" applyFill="1" applyBorder="1" applyAlignment="1">
      <alignment vertical="top"/>
    </xf>
    <xf numFmtId="3" fontId="1" fillId="3" borderId="50" xfId="0" applyNumberFormat="1" applyFont="1" applyFill="1" applyBorder="1" applyAlignment="1">
      <alignment horizontal="center" vertical="top" wrapText="1"/>
    </xf>
    <xf numFmtId="164" fontId="4" fillId="4" borderId="78" xfId="0" applyNumberFormat="1" applyFont="1" applyFill="1" applyBorder="1" applyAlignment="1">
      <alignment horizontal="center" vertical="top" wrapText="1"/>
    </xf>
    <xf numFmtId="3" fontId="1" fillId="0" borderId="30" xfId="0" applyNumberFormat="1" applyFont="1" applyBorder="1" applyAlignment="1">
      <alignment horizontal="center" vertical="top" wrapText="1"/>
    </xf>
    <xf numFmtId="3" fontId="1" fillId="0" borderId="42" xfId="0" applyNumberFormat="1" applyFont="1" applyBorder="1" applyAlignment="1">
      <alignment horizontal="center" vertical="top" wrapText="1"/>
    </xf>
    <xf numFmtId="3" fontId="1" fillId="3" borderId="49" xfId="0" applyNumberFormat="1" applyFont="1" applyFill="1" applyBorder="1" applyAlignment="1">
      <alignment horizontal="center" vertical="top" wrapText="1"/>
    </xf>
    <xf numFmtId="164" fontId="1" fillId="0" borderId="68" xfId="0" applyNumberFormat="1" applyFont="1" applyFill="1" applyBorder="1" applyAlignment="1">
      <alignment horizontal="center" vertical="top"/>
    </xf>
    <xf numFmtId="49" fontId="3" fillId="3" borderId="5" xfId="0" applyNumberFormat="1" applyFont="1" applyFill="1" applyBorder="1" applyAlignment="1">
      <alignment horizontal="center" vertical="top"/>
    </xf>
    <xf numFmtId="49" fontId="4" fillId="3" borderId="61" xfId="0" applyNumberFormat="1" applyFont="1" applyFill="1" applyBorder="1" applyAlignment="1">
      <alignment horizontal="center" vertical="top"/>
    </xf>
    <xf numFmtId="164" fontId="4" fillId="3" borderId="79" xfId="0" applyNumberFormat="1" applyFont="1" applyFill="1" applyBorder="1" applyAlignment="1">
      <alignment horizontal="center" vertical="top" wrapText="1"/>
    </xf>
    <xf numFmtId="164" fontId="4" fillId="3" borderId="61" xfId="0" applyNumberFormat="1" applyFont="1" applyFill="1" applyBorder="1" applyAlignment="1">
      <alignment horizontal="center" vertical="top" wrapText="1"/>
    </xf>
    <xf numFmtId="49" fontId="3" fillId="3" borderId="14" xfId="0" applyNumberFormat="1" applyFont="1" applyFill="1" applyBorder="1" applyAlignment="1">
      <alignment horizontal="center" vertical="top"/>
    </xf>
    <xf numFmtId="49" fontId="4" fillId="3" borderId="54" xfId="0" applyNumberFormat="1" applyFont="1" applyFill="1" applyBorder="1" applyAlignment="1">
      <alignment horizontal="center" vertical="top"/>
    </xf>
    <xf numFmtId="49" fontId="4" fillId="3" borderId="17" xfId="0" applyNumberFormat="1" applyFont="1" applyFill="1" applyBorder="1" applyAlignment="1">
      <alignment horizontal="center" vertical="top" wrapText="1"/>
    </xf>
    <xf numFmtId="0" fontId="7" fillId="3" borderId="51" xfId="0" applyFont="1" applyFill="1" applyBorder="1" applyAlignment="1">
      <alignment horizontal="center" vertical="top" wrapText="1"/>
    </xf>
    <xf numFmtId="165" fontId="4" fillId="3" borderId="70" xfId="0" applyNumberFormat="1" applyFont="1" applyFill="1" applyBorder="1" applyAlignment="1">
      <alignment horizontal="center" vertical="top" wrapText="1"/>
    </xf>
    <xf numFmtId="164" fontId="4" fillId="0" borderId="48" xfId="0" applyNumberFormat="1" applyFont="1" applyFill="1" applyBorder="1" applyAlignment="1">
      <alignment horizontal="center" vertical="top"/>
    </xf>
    <xf numFmtId="164" fontId="4" fillId="0" borderId="78" xfId="0" applyNumberFormat="1" applyFont="1" applyFill="1" applyBorder="1" applyAlignment="1">
      <alignment horizontal="center" vertical="top"/>
    </xf>
    <xf numFmtId="164" fontId="4" fillId="0" borderId="51" xfId="0" applyNumberFormat="1" applyFont="1" applyFill="1" applyBorder="1" applyAlignment="1">
      <alignment horizontal="center" vertical="top"/>
    </xf>
    <xf numFmtId="164" fontId="4" fillId="0" borderId="53" xfId="0" applyNumberFormat="1" applyFont="1" applyFill="1" applyBorder="1" applyAlignment="1">
      <alignment horizontal="center" vertical="top"/>
    </xf>
    <xf numFmtId="164" fontId="4" fillId="0" borderId="46" xfId="0" applyNumberFormat="1" applyFont="1" applyFill="1" applyBorder="1" applyAlignment="1">
      <alignment horizontal="center" vertical="top"/>
    </xf>
    <xf numFmtId="164" fontId="4" fillId="0" borderId="68" xfId="0" applyNumberFormat="1" applyFont="1" applyFill="1" applyBorder="1" applyAlignment="1">
      <alignment horizontal="center" vertical="top"/>
    </xf>
    <xf numFmtId="164" fontId="4" fillId="0" borderId="47" xfId="0" applyNumberFormat="1" applyFont="1" applyFill="1" applyBorder="1" applyAlignment="1">
      <alignment horizontal="center" vertical="top"/>
    </xf>
    <xf numFmtId="164" fontId="4" fillId="4" borderId="40" xfId="0" applyNumberFormat="1" applyFont="1" applyFill="1" applyBorder="1" applyAlignment="1">
      <alignment horizontal="center" vertical="top" wrapText="1"/>
    </xf>
    <xf numFmtId="164" fontId="4" fillId="4" borderId="45" xfId="0" applyNumberFormat="1" applyFont="1" applyFill="1" applyBorder="1" applyAlignment="1">
      <alignment horizontal="center" vertical="top" wrapText="1"/>
    </xf>
    <xf numFmtId="165" fontId="4" fillId="3" borderId="16" xfId="0" applyNumberFormat="1" applyFont="1" applyFill="1" applyBorder="1" applyAlignment="1">
      <alignment horizontal="center" vertical="top" wrapText="1"/>
    </xf>
    <xf numFmtId="165" fontId="4" fillId="3" borderId="77" xfId="0" applyNumberFormat="1" applyFont="1" applyFill="1" applyBorder="1" applyAlignment="1">
      <alignment horizontal="center" vertical="top" wrapText="1"/>
    </xf>
    <xf numFmtId="165" fontId="4" fillId="3" borderId="0" xfId="0" applyNumberFormat="1" applyFont="1" applyFill="1" applyBorder="1" applyAlignment="1">
      <alignment horizontal="center" vertical="top" wrapText="1"/>
    </xf>
    <xf numFmtId="165" fontId="4" fillId="3" borderId="54" xfId="0" applyNumberFormat="1" applyFont="1" applyFill="1" applyBorder="1" applyAlignment="1">
      <alignment horizontal="center" vertical="top" wrapText="1"/>
    </xf>
    <xf numFmtId="165" fontId="1" fillId="0" borderId="71" xfId="0" applyNumberFormat="1" applyFont="1" applyFill="1" applyBorder="1" applyAlignment="1">
      <alignment horizontal="center" vertical="top" wrapText="1"/>
    </xf>
    <xf numFmtId="1" fontId="1" fillId="3" borderId="17" xfId="0" applyNumberFormat="1" applyFont="1" applyFill="1" applyBorder="1" applyAlignment="1">
      <alignment horizontal="center" vertical="top" wrapText="1"/>
    </xf>
    <xf numFmtId="0" fontId="4" fillId="0" borderId="69" xfId="0" applyFont="1" applyFill="1" applyBorder="1" applyAlignment="1">
      <alignment horizontal="center" vertical="top" wrapText="1"/>
    </xf>
    <xf numFmtId="3" fontId="10" fillId="0" borderId="17" xfId="0" applyNumberFormat="1" applyFont="1" applyFill="1" applyBorder="1" applyAlignment="1">
      <alignment horizontal="center" vertical="top" wrapText="1"/>
    </xf>
    <xf numFmtId="1" fontId="1" fillId="3" borderId="47" xfId="0" applyNumberFormat="1" applyFont="1" applyFill="1" applyBorder="1" applyAlignment="1">
      <alignment horizontal="center" vertical="top" wrapText="1"/>
    </xf>
    <xf numFmtId="49" fontId="17" fillId="0" borderId="47" xfId="0" applyNumberFormat="1" applyFont="1" applyFill="1" applyBorder="1" applyAlignment="1">
      <alignment horizontal="center" vertical="top" wrapText="1"/>
    </xf>
    <xf numFmtId="165" fontId="1" fillId="0" borderId="53" xfId="0" applyNumberFormat="1" applyFont="1" applyFill="1" applyBorder="1" applyAlignment="1">
      <alignment horizontal="center" vertical="top" wrapText="1"/>
    </xf>
    <xf numFmtId="0" fontId="4" fillId="0" borderId="45" xfId="0" applyFont="1" applyFill="1" applyBorder="1" applyAlignment="1">
      <alignment horizontal="center" vertical="top" wrapText="1"/>
    </xf>
    <xf numFmtId="3" fontId="10" fillId="0" borderId="47" xfId="0" applyNumberFormat="1" applyFont="1" applyFill="1" applyBorder="1" applyAlignment="1">
      <alignment horizontal="center" vertical="top" wrapText="1"/>
    </xf>
    <xf numFmtId="49" fontId="4" fillId="3" borderId="47" xfId="0" applyNumberFormat="1" applyFont="1" applyFill="1" applyBorder="1" applyAlignment="1">
      <alignment horizontal="center" vertical="top" wrapText="1"/>
    </xf>
    <xf numFmtId="0" fontId="10" fillId="0" borderId="53" xfId="0" applyFont="1" applyFill="1" applyBorder="1" applyAlignment="1">
      <alignment horizontal="center" vertical="top" wrapText="1"/>
    </xf>
    <xf numFmtId="0" fontId="10" fillId="3" borderId="47" xfId="0" applyFont="1" applyFill="1" applyBorder="1" applyAlignment="1">
      <alignment horizontal="center" vertical="top" wrapText="1"/>
    </xf>
    <xf numFmtId="0" fontId="7" fillId="3" borderId="53" xfId="0" applyFont="1" applyFill="1" applyBorder="1" applyAlignment="1">
      <alignment horizontal="center" vertical="top" wrapText="1"/>
    </xf>
    <xf numFmtId="0" fontId="10" fillId="3" borderId="53" xfId="0" applyFont="1" applyFill="1" applyBorder="1" applyAlignment="1">
      <alignment horizontal="center" vertical="top" wrapText="1"/>
    </xf>
    <xf numFmtId="0" fontId="4" fillId="3" borderId="60" xfId="0" applyFont="1" applyFill="1" applyBorder="1" applyAlignment="1">
      <alignment horizontal="center" vertical="top" wrapText="1"/>
    </xf>
    <xf numFmtId="0" fontId="4" fillId="0" borderId="54" xfId="0" applyFont="1" applyFill="1" applyBorder="1" applyAlignment="1">
      <alignment horizontal="center" vertical="top" wrapText="1"/>
    </xf>
    <xf numFmtId="0" fontId="4" fillId="3" borderId="66" xfId="0" applyFont="1" applyFill="1" applyBorder="1" applyAlignment="1">
      <alignment horizontal="center" vertical="top" wrapText="1"/>
    </xf>
    <xf numFmtId="0" fontId="4" fillId="3" borderId="53" xfId="0" applyFont="1" applyFill="1" applyBorder="1" applyAlignment="1">
      <alignment horizontal="center" vertical="top" wrapText="1"/>
    </xf>
    <xf numFmtId="3" fontId="1" fillId="0" borderId="37" xfId="0" applyNumberFormat="1" applyFont="1" applyBorder="1" applyAlignment="1">
      <alignment vertical="top" wrapText="1"/>
    </xf>
    <xf numFmtId="3" fontId="1" fillId="0" borderId="41" xfId="0" applyNumberFormat="1" applyFont="1" applyBorder="1" applyAlignment="1">
      <alignment vertical="top" wrapText="1"/>
    </xf>
    <xf numFmtId="0" fontId="1" fillId="0" borderId="49" xfId="0" applyFont="1" applyFill="1" applyBorder="1" applyAlignment="1">
      <alignment vertical="top" wrapText="1"/>
    </xf>
    <xf numFmtId="0" fontId="1" fillId="3" borderId="30" xfId="0" applyFont="1" applyFill="1" applyBorder="1" applyAlignment="1">
      <alignment vertical="top" wrapText="1"/>
    </xf>
    <xf numFmtId="0" fontId="1" fillId="3" borderId="49" xfId="0" applyFont="1" applyFill="1" applyBorder="1" applyAlignment="1">
      <alignment vertical="top" wrapText="1"/>
    </xf>
    <xf numFmtId="0" fontId="4" fillId="3" borderId="49" xfId="0" applyFont="1" applyFill="1" applyBorder="1" applyAlignment="1">
      <alignment vertical="top" wrapText="1"/>
    </xf>
    <xf numFmtId="3" fontId="4" fillId="0" borderId="28" xfId="0" applyNumberFormat="1" applyFont="1" applyFill="1" applyBorder="1" applyAlignment="1">
      <alignment horizontal="center" vertical="top" wrapText="1"/>
    </xf>
    <xf numFmtId="1" fontId="1" fillId="3" borderId="18" xfId="0" applyNumberFormat="1" applyFont="1" applyFill="1" applyBorder="1" applyAlignment="1">
      <alignment horizontal="center" vertical="top" wrapText="1"/>
    </xf>
    <xf numFmtId="165" fontId="1" fillId="0" borderId="51" xfId="0" applyNumberFormat="1" applyFont="1" applyFill="1" applyBorder="1" applyAlignment="1">
      <alignment horizontal="center" vertical="top" wrapText="1"/>
    </xf>
    <xf numFmtId="0" fontId="1" fillId="0" borderId="51" xfId="0" applyFont="1" applyFill="1" applyBorder="1" applyAlignment="1">
      <alignment horizontal="center" vertical="top" wrapText="1"/>
    </xf>
    <xf numFmtId="0" fontId="4" fillId="0" borderId="51" xfId="0" applyFont="1" applyFill="1" applyBorder="1" applyAlignment="1">
      <alignment horizontal="center" vertical="top" wrapText="1"/>
    </xf>
    <xf numFmtId="0" fontId="4" fillId="0" borderId="18" xfId="0" applyFont="1" applyFill="1" applyBorder="1" applyAlignment="1">
      <alignment horizontal="center" vertical="top" wrapText="1"/>
    </xf>
    <xf numFmtId="3" fontId="10" fillId="0" borderId="18" xfId="0" applyNumberFormat="1" applyFont="1" applyFill="1" applyBorder="1" applyAlignment="1">
      <alignment horizontal="center" vertical="top" wrapText="1"/>
    </xf>
    <xf numFmtId="49" fontId="4" fillId="3" borderId="18" xfId="0" applyNumberFormat="1" applyFont="1" applyFill="1" applyBorder="1" applyAlignment="1">
      <alignment horizontal="center" vertical="top" wrapText="1"/>
    </xf>
    <xf numFmtId="0" fontId="1" fillId="3" borderId="70" xfId="0" applyFont="1" applyFill="1" applyBorder="1" applyAlignment="1">
      <alignment horizontal="center" vertical="top" wrapText="1"/>
    </xf>
    <xf numFmtId="0" fontId="1" fillId="3" borderId="68" xfId="0" applyFont="1" applyFill="1" applyBorder="1" applyAlignment="1">
      <alignment horizontal="center" vertical="top" wrapText="1"/>
    </xf>
    <xf numFmtId="3" fontId="4" fillId="0" borderId="56" xfId="0" applyNumberFormat="1" applyFont="1" applyFill="1" applyBorder="1" applyAlignment="1">
      <alignment horizontal="center" vertical="top" wrapText="1"/>
    </xf>
    <xf numFmtId="3" fontId="1" fillId="0" borderId="79" xfId="0" applyNumberFormat="1" applyFont="1" applyFill="1" applyBorder="1" applyAlignment="1">
      <alignment horizontal="center" vertical="top" wrapText="1"/>
    </xf>
    <xf numFmtId="3" fontId="1" fillId="0" borderId="77" xfId="0" applyNumberFormat="1" applyFont="1" applyFill="1" applyBorder="1" applyAlignment="1">
      <alignment horizontal="center" vertical="top" wrapText="1"/>
    </xf>
    <xf numFmtId="0" fontId="10" fillId="3" borderId="68" xfId="0" applyFont="1" applyFill="1" applyBorder="1" applyAlignment="1">
      <alignment horizontal="center" vertical="top" wrapText="1"/>
    </xf>
    <xf numFmtId="0" fontId="4" fillId="3" borderId="77" xfId="0" applyFont="1" applyFill="1" applyBorder="1" applyAlignment="1">
      <alignment horizontal="center" vertical="top" wrapText="1"/>
    </xf>
    <xf numFmtId="49" fontId="4" fillId="0" borderId="75" xfId="0" applyNumberFormat="1" applyFont="1" applyFill="1" applyBorder="1" applyAlignment="1">
      <alignment horizontal="center" vertical="top"/>
    </xf>
    <xf numFmtId="0" fontId="4" fillId="3" borderId="72" xfId="0" applyFont="1" applyFill="1" applyBorder="1" applyAlignment="1">
      <alignment horizontal="center" vertical="top" wrapText="1"/>
    </xf>
    <xf numFmtId="0" fontId="4" fillId="3" borderId="78" xfId="0" applyFont="1" applyFill="1" applyBorder="1" applyAlignment="1">
      <alignment horizontal="center" vertical="top" wrapText="1"/>
    </xf>
    <xf numFmtId="0" fontId="4" fillId="3" borderId="70" xfId="0" applyFont="1" applyFill="1" applyBorder="1" applyAlignment="1">
      <alignment horizontal="center" vertical="top" wrapText="1"/>
    </xf>
    <xf numFmtId="0" fontId="4" fillId="3" borderId="75" xfId="0" applyFont="1" applyFill="1" applyBorder="1" applyAlignment="1">
      <alignment vertical="top" wrapText="1"/>
    </xf>
    <xf numFmtId="3" fontId="4" fillId="0" borderId="67" xfId="0" applyNumberFormat="1" applyFont="1" applyFill="1" applyBorder="1" applyAlignment="1">
      <alignment horizontal="center" vertical="top"/>
    </xf>
    <xf numFmtId="3" fontId="4" fillId="3" borderId="38" xfId="0" applyNumberFormat="1" applyFont="1" applyFill="1" applyBorder="1" applyAlignment="1">
      <alignment horizontal="center" vertical="top" wrapText="1"/>
    </xf>
    <xf numFmtId="1" fontId="1" fillId="3" borderId="46" xfId="0" applyNumberFormat="1" applyFont="1" applyFill="1" applyBorder="1" applyAlignment="1">
      <alignment horizontal="center" vertical="top"/>
    </xf>
    <xf numFmtId="3" fontId="1" fillId="0" borderId="46" xfId="0" applyNumberFormat="1" applyFont="1" applyBorder="1" applyAlignment="1">
      <alignment vertical="top"/>
    </xf>
    <xf numFmtId="165" fontId="1" fillId="0" borderId="48" xfId="0" applyNumberFormat="1" applyFont="1" applyFill="1" applyBorder="1" applyAlignment="1">
      <alignment horizontal="center" vertical="top"/>
    </xf>
    <xf numFmtId="49" fontId="4" fillId="0" borderId="48" xfId="0" applyNumberFormat="1" applyFont="1" applyFill="1" applyBorder="1" applyAlignment="1">
      <alignment horizontal="center" vertical="top" wrapText="1"/>
    </xf>
    <xf numFmtId="49" fontId="4" fillId="0" borderId="46" xfId="0" applyNumberFormat="1" applyFont="1" applyFill="1" applyBorder="1" applyAlignment="1">
      <alignment horizontal="center" vertical="top" wrapText="1"/>
    </xf>
    <xf numFmtId="3" fontId="1" fillId="0" borderId="40" xfId="0" applyNumberFormat="1" applyFont="1" applyBorder="1" applyAlignment="1">
      <alignment vertical="top"/>
    </xf>
    <xf numFmtId="49" fontId="10" fillId="0" borderId="46" xfId="0" applyNumberFormat="1" applyFont="1" applyFill="1" applyBorder="1" applyAlignment="1">
      <alignment horizontal="center" vertical="top"/>
    </xf>
    <xf numFmtId="3" fontId="4" fillId="0" borderId="38" xfId="0" applyNumberFormat="1" applyFont="1" applyFill="1" applyBorder="1" applyAlignment="1">
      <alignment horizontal="center" vertical="top"/>
    </xf>
    <xf numFmtId="3" fontId="4" fillId="0" borderId="58" xfId="0" applyNumberFormat="1" applyFont="1" applyFill="1" applyBorder="1" applyAlignment="1">
      <alignment horizontal="center" vertical="top"/>
    </xf>
    <xf numFmtId="3" fontId="1" fillId="3" borderId="48" xfId="0" applyNumberFormat="1" applyFont="1" applyFill="1" applyBorder="1" applyAlignment="1">
      <alignment horizontal="center" vertical="top" wrapText="1"/>
    </xf>
    <xf numFmtId="1" fontId="4" fillId="3" borderId="16" xfId="0" applyNumberFormat="1" applyFont="1" applyFill="1" applyBorder="1" applyAlignment="1">
      <alignment horizontal="center" vertical="top"/>
    </xf>
    <xf numFmtId="3" fontId="4" fillId="3" borderId="25" xfId="0" applyNumberFormat="1" applyFont="1" applyFill="1" applyBorder="1" applyAlignment="1">
      <alignment horizontal="center" vertical="top"/>
    </xf>
    <xf numFmtId="0" fontId="4" fillId="3" borderId="38" xfId="0" applyNumberFormat="1" applyFont="1" applyFill="1" applyBorder="1" applyAlignment="1">
      <alignment horizontal="center" vertical="top"/>
    </xf>
    <xf numFmtId="0" fontId="4" fillId="3" borderId="48" xfId="0" applyNumberFormat="1" applyFont="1" applyFill="1" applyBorder="1" applyAlignment="1">
      <alignment horizontal="center" vertical="top"/>
    </xf>
    <xf numFmtId="0" fontId="1" fillId="3" borderId="31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0" fontId="4" fillId="0" borderId="3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3" borderId="47" xfId="0" applyFont="1" applyFill="1" applyBorder="1" applyAlignment="1">
      <alignment horizontal="center" vertical="top" wrapText="1"/>
    </xf>
    <xf numFmtId="0" fontId="1" fillId="3" borderId="45" xfId="0" applyFont="1" applyFill="1" applyBorder="1" applyAlignment="1">
      <alignment horizontal="center" vertical="top" wrapText="1"/>
    </xf>
    <xf numFmtId="0" fontId="1" fillId="3" borderId="54" xfId="0" applyFont="1" applyFill="1" applyBorder="1" applyAlignment="1">
      <alignment horizontal="center" vertical="top" wrapText="1"/>
    </xf>
    <xf numFmtId="0" fontId="4" fillId="0" borderId="60" xfId="0" applyFont="1" applyFill="1" applyBorder="1" applyAlignment="1">
      <alignment horizontal="center" vertical="top" wrapText="1"/>
    </xf>
    <xf numFmtId="0" fontId="1" fillId="3" borderId="77" xfId="0" applyFont="1" applyFill="1" applyBorder="1" applyAlignment="1">
      <alignment horizontal="center" vertical="top" wrapText="1"/>
    </xf>
    <xf numFmtId="3" fontId="3" fillId="0" borderId="75" xfId="0" applyNumberFormat="1" applyFont="1" applyFill="1" applyBorder="1" applyAlignment="1">
      <alignment horizontal="center" vertical="top"/>
    </xf>
    <xf numFmtId="0" fontId="4" fillId="0" borderId="70" xfId="0" applyFont="1" applyFill="1" applyBorder="1" applyAlignment="1">
      <alignment horizontal="center" vertical="top" wrapText="1"/>
    </xf>
    <xf numFmtId="0" fontId="4" fillId="0" borderId="77" xfId="0" applyFont="1" applyFill="1" applyBorder="1" applyAlignment="1">
      <alignment horizontal="center" vertical="top" wrapText="1"/>
    </xf>
    <xf numFmtId="0" fontId="4" fillId="0" borderId="75" xfId="0" applyFont="1" applyFill="1" applyBorder="1" applyAlignment="1">
      <alignment horizontal="center" vertical="top" wrapText="1"/>
    </xf>
    <xf numFmtId="0" fontId="1" fillId="3" borderId="40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4" fillId="3" borderId="40" xfId="0" applyFont="1" applyFill="1" applyBorder="1" applyAlignment="1">
      <alignment horizontal="center" vertical="top"/>
    </xf>
    <xf numFmtId="0" fontId="4" fillId="0" borderId="16" xfId="0" applyFont="1" applyFill="1" applyBorder="1" applyAlignment="1">
      <alignment horizontal="center" vertical="top"/>
    </xf>
    <xf numFmtId="164" fontId="1" fillId="3" borderId="69" xfId="0" applyNumberFormat="1" applyFont="1" applyFill="1" applyBorder="1" applyAlignment="1">
      <alignment horizontal="center" vertical="top"/>
    </xf>
    <xf numFmtId="164" fontId="4" fillId="3" borderId="18" xfId="0" applyNumberFormat="1" applyFont="1" applyFill="1" applyBorder="1" applyAlignment="1">
      <alignment horizontal="center" vertical="top"/>
    </xf>
    <xf numFmtId="165" fontId="4" fillId="0" borderId="40" xfId="0" applyNumberFormat="1" applyFont="1" applyBorder="1" applyAlignment="1">
      <alignment horizontal="center" vertical="top"/>
    </xf>
    <xf numFmtId="165" fontId="4" fillId="3" borderId="69" xfId="0" applyNumberFormat="1" applyFont="1" applyFill="1" applyBorder="1" applyAlignment="1">
      <alignment horizontal="center" vertical="top" wrapText="1"/>
    </xf>
    <xf numFmtId="165" fontId="1" fillId="3" borderId="48" xfId="0" applyNumberFormat="1" applyFont="1" applyFill="1" applyBorder="1" applyAlignment="1">
      <alignment horizontal="center" vertical="top"/>
    </xf>
    <xf numFmtId="165" fontId="1" fillId="3" borderId="78" xfId="0" applyNumberFormat="1" applyFont="1" applyFill="1" applyBorder="1" applyAlignment="1">
      <alignment horizontal="center" vertical="top"/>
    </xf>
    <xf numFmtId="165" fontId="1" fillId="3" borderId="71" xfId="0" applyNumberFormat="1" applyFont="1" applyFill="1" applyBorder="1" applyAlignment="1">
      <alignment horizontal="center" vertical="top"/>
    </xf>
    <xf numFmtId="165" fontId="1" fillId="3" borderId="40" xfId="0" applyNumberFormat="1" applyFont="1" applyFill="1" applyBorder="1" applyAlignment="1">
      <alignment horizontal="center" vertical="top"/>
    </xf>
    <xf numFmtId="165" fontId="1" fillId="3" borderId="70" xfId="0" applyNumberFormat="1" applyFont="1" applyFill="1" applyBorder="1" applyAlignment="1">
      <alignment horizontal="center" vertical="top"/>
    </xf>
    <xf numFmtId="164" fontId="4" fillId="0" borderId="18" xfId="0" applyNumberFormat="1" applyFont="1" applyBorder="1" applyAlignment="1">
      <alignment horizontal="center" vertical="top" wrapText="1"/>
    </xf>
    <xf numFmtId="164" fontId="4" fillId="0" borderId="47" xfId="0" applyNumberFormat="1" applyFont="1" applyBorder="1" applyAlignment="1">
      <alignment horizontal="center" vertical="top" wrapText="1"/>
    </xf>
    <xf numFmtId="3" fontId="4" fillId="0" borderId="30" xfId="0" applyNumberFormat="1" applyFont="1" applyBorder="1" applyAlignment="1">
      <alignment horizontal="center" vertical="top" wrapText="1"/>
    </xf>
    <xf numFmtId="165" fontId="4" fillId="3" borderId="46" xfId="0" applyNumberFormat="1" applyFont="1" applyFill="1" applyBorder="1" applyAlignment="1">
      <alignment horizontal="center" vertical="top" wrapText="1"/>
    </xf>
    <xf numFmtId="165" fontId="4" fillId="0" borderId="16" xfId="0" applyNumberFormat="1" applyFont="1" applyBorder="1" applyAlignment="1">
      <alignment horizontal="center" vertical="top" wrapText="1"/>
    </xf>
    <xf numFmtId="165" fontId="4" fillId="3" borderId="32" xfId="0" applyNumberFormat="1" applyFont="1" applyFill="1" applyBorder="1" applyAlignment="1">
      <alignment horizontal="center" vertical="top" wrapText="1"/>
    </xf>
    <xf numFmtId="0" fontId="4" fillId="3" borderId="42" xfId="0" applyFont="1" applyFill="1" applyBorder="1" applyAlignment="1">
      <alignment horizontal="center" vertical="top"/>
    </xf>
    <xf numFmtId="0" fontId="15" fillId="0" borderId="0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54" xfId="0" applyFont="1" applyBorder="1" applyAlignment="1">
      <alignment horizontal="center" vertical="top" wrapText="1"/>
    </xf>
    <xf numFmtId="49" fontId="1" fillId="4" borderId="14" xfId="0" applyNumberFormat="1" applyFont="1" applyFill="1" applyBorder="1" applyAlignment="1">
      <alignment horizontal="center" vertical="top" wrapText="1"/>
    </xf>
    <xf numFmtId="49" fontId="1" fillId="4" borderId="5" xfId="0" applyNumberFormat="1" applyFont="1" applyFill="1" applyBorder="1" applyAlignment="1">
      <alignment horizontal="center" vertical="top" wrapText="1"/>
    </xf>
    <xf numFmtId="49" fontId="1" fillId="4" borderId="69" xfId="0" applyNumberFormat="1" applyFont="1" applyFill="1" applyBorder="1" applyAlignment="1">
      <alignment horizontal="center" vertical="top"/>
    </xf>
    <xf numFmtId="49" fontId="1" fillId="4" borderId="71" xfId="0" applyNumberFormat="1" applyFont="1" applyFill="1" applyBorder="1" applyAlignment="1">
      <alignment horizontal="center" vertical="top"/>
    </xf>
    <xf numFmtId="49" fontId="4" fillId="4" borderId="14" xfId="0" applyNumberFormat="1" applyFont="1" applyFill="1" applyBorder="1" applyAlignment="1">
      <alignment horizontal="center" vertical="top"/>
    </xf>
    <xf numFmtId="49" fontId="4" fillId="4" borderId="69" xfId="0" applyNumberFormat="1" applyFont="1" applyFill="1" applyBorder="1" applyAlignment="1">
      <alignment horizontal="center" vertical="top"/>
    </xf>
    <xf numFmtId="49" fontId="4" fillId="0" borderId="14" xfId="0" applyNumberFormat="1" applyFont="1" applyBorder="1" applyAlignment="1">
      <alignment horizontal="center" vertical="top"/>
    </xf>
    <xf numFmtId="3" fontId="6" fillId="0" borderId="69" xfId="0" applyNumberFormat="1" applyFont="1" applyBorder="1" applyAlignment="1">
      <alignment horizontal="center" vertical="top"/>
    </xf>
    <xf numFmtId="3" fontId="6" fillId="0" borderId="73" xfId="0" applyNumberFormat="1" applyFont="1" applyBorder="1" applyAlignment="1">
      <alignment horizontal="center" vertical="top"/>
    </xf>
    <xf numFmtId="3" fontId="3" fillId="3" borderId="69" xfId="0" applyNumberFormat="1" applyFont="1" applyFill="1" applyBorder="1" applyAlignment="1">
      <alignment horizontal="center" vertical="top"/>
    </xf>
    <xf numFmtId="3" fontId="3" fillId="3" borderId="14" xfId="0" applyNumberFormat="1" applyFont="1" applyFill="1" applyBorder="1" applyAlignment="1">
      <alignment horizontal="center" vertical="top"/>
    </xf>
    <xf numFmtId="3" fontId="3" fillId="3" borderId="14" xfId="0" applyNumberFormat="1" applyFont="1" applyFill="1" applyBorder="1" applyAlignment="1">
      <alignment vertical="top"/>
    </xf>
    <xf numFmtId="3" fontId="1" fillId="0" borderId="38" xfId="0" applyNumberFormat="1" applyFont="1" applyBorder="1" applyAlignment="1">
      <alignment horizontal="center" vertical="top"/>
    </xf>
    <xf numFmtId="3" fontId="4" fillId="0" borderId="62" xfId="0" applyNumberFormat="1" applyFont="1" applyFill="1" applyBorder="1" applyAlignment="1">
      <alignment horizontal="center" vertical="top"/>
    </xf>
    <xf numFmtId="0" fontId="17" fillId="0" borderId="25" xfId="0" applyFont="1" applyBorder="1" applyAlignment="1">
      <alignment vertical="top" wrapText="1"/>
    </xf>
    <xf numFmtId="164" fontId="1" fillId="10" borderId="49" xfId="1" applyNumberFormat="1" applyFont="1" applyFill="1" applyBorder="1" applyAlignment="1">
      <alignment horizontal="center" vertical="top"/>
    </xf>
    <xf numFmtId="0" fontId="1" fillId="3" borderId="40" xfId="0" applyFont="1" applyFill="1" applyBorder="1" applyAlignment="1">
      <alignment vertical="top" wrapText="1"/>
    </xf>
    <xf numFmtId="0" fontId="1" fillId="3" borderId="41" xfId="0" applyFont="1" applyFill="1" applyBorder="1" applyAlignment="1">
      <alignment vertical="top" wrapText="1"/>
    </xf>
    <xf numFmtId="0" fontId="4" fillId="3" borderId="40" xfId="0" applyFont="1" applyFill="1" applyBorder="1" applyAlignment="1">
      <alignment vertical="top" wrapText="1"/>
    </xf>
    <xf numFmtId="0" fontId="4" fillId="3" borderId="25" xfId="0" applyFont="1" applyFill="1" applyBorder="1" applyAlignment="1">
      <alignment vertical="top" wrapText="1"/>
    </xf>
    <xf numFmtId="1" fontId="4" fillId="3" borderId="40" xfId="0" applyNumberFormat="1" applyFont="1" applyFill="1" applyBorder="1" applyAlignment="1">
      <alignment horizontal="center" vertical="top"/>
    </xf>
    <xf numFmtId="0" fontId="15" fillId="0" borderId="16" xfId="0" applyFont="1" applyBorder="1" applyAlignment="1">
      <alignment horizontal="center" vertical="top"/>
    </xf>
    <xf numFmtId="3" fontId="4" fillId="4" borderId="41" xfId="0" applyNumberFormat="1" applyFont="1" applyFill="1" applyBorder="1" applyAlignment="1">
      <alignment horizontal="left" vertical="top" wrapText="1"/>
    </xf>
    <xf numFmtId="3" fontId="1" fillId="0" borderId="43" xfId="0" applyNumberFormat="1" applyFont="1" applyFill="1" applyBorder="1" applyAlignment="1">
      <alignment horizontal="center" vertical="center" textRotation="90" wrapText="1"/>
    </xf>
    <xf numFmtId="164" fontId="1" fillId="4" borderId="48" xfId="0" applyNumberFormat="1" applyFont="1" applyFill="1" applyBorder="1" applyAlignment="1">
      <alignment horizontal="center" vertical="top"/>
    </xf>
    <xf numFmtId="164" fontId="1" fillId="4" borderId="51" xfId="0" applyNumberFormat="1" applyFont="1" applyFill="1" applyBorder="1" applyAlignment="1">
      <alignment horizontal="center" vertical="top"/>
    </xf>
    <xf numFmtId="164" fontId="1" fillId="4" borderId="53" xfId="0" applyNumberFormat="1" applyFont="1" applyFill="1" applyBorder="1" applyAlignment="1">
      <alignment horizontal="center" vertical="top"/>
    </xf>
    <xf numFmtId="0" fontId="10" fillId="3" borderId="31" xfId="0" applyFont="1" applyFill="1" applyBorder="1" applyAlignment="1">
      <alignment horizontal="center" vertical="top" wrapText="1"/>
    </xf>
    <xf numFmtId="0" fontId="10" fillId="3" borderId="45" xfId="0" applyFont="1" applyFill="1" applyBorder="1" applyAlignment="1">
      <alignment horizontal="center" vertical="top" wrapText="1"/>
    </xf>
    <xf numFmtId="3" fontId="1" fillId="4" borderId="16" xfId="0" applyNumberFormat="1" applyFont="1" applyFill="1" applyBorder="1" applyAlignment="1">
      <alignment horizontal="center" vertical="top" wrapText="1"/>
    </xf>
    <xf numFmtId="3" fontId="1" fillId="4" borderId="54" xfId="0" applyNumberFormat="1" applyFont="1" applyFill="1" applyBorder="1" applyAlignment="1">
      <alignment horizontal="center" vertical="top" wrapText="1"/>
    </xf>
    <xf numFmtId="3" fontId="4" fillId="3" borderId="42" xfId="0" applyNumberFormat="1" applyFont="1" applyFill="1" applyBorder="1" applyAlignment="1">
      <alignment vertical="top" wrapText="1"/>
    </xf>
    <xf numFmtId="3" fontId="3" fillId="0" borderId="32" xfId="0" applyNumberFormat="1" applyFont="1" applyBorder="1" applyAlignment="1">
      <alignment horizontal="center" vertical="top" wrapText="1"/>
    </xf>
    <xf numFmtId="164" fontId="4" fillId="3" borderId="68" xfId="0" applyNumberFormat="1" applyFont="1" applyFill="1" applyBorder="1" applyAlignment="1">
      <alignment horizontal="center" vertical="top"/>
    </xf>
    <xf numFmtId="3" fontId="4" fillId="0" borderId="5" xfId="0" applyNumberFormat="1" applyFont="1" applyFill="1" applyBorder="1" applyAlignment="1">
      <alignment horizontal="center" vertical="top" wrapText="1"/>
    </xf>
    <xf numFmtId="3" fontId="1" fillId="4" borderId="35" xfId="0" applyNumberFormat="1" applyFont="1" applyFill="1" applyBorder="1" applyAlignment="1">
      <alignment horizontal="center" vertical="top"/>
    </xf>
    <xf numFmtId="3" fontId="1" fillId="4" borderId="6" xfId="0" applyNumberFormat="1" applyFont="1" applyFill="1" applyBorder="1" applyAlignment="1">
      <alignment horizontal="center" vertical="top"/>
    </xf>
    <xf numFmtId="3" fontId="1" fillId="4" borderId="15" xfId="0" applyNumberFormat="1" applyFont="1" applyFill="1" applyBorder="1" applyAlignment="1">
      <alignment horizontal="center" vertical="top"/>
    </xf>
    <xf numFmtId="3" fontId="1" fillId="4" borderId="65" xfId="0" applyNumberFormat="1" applyFont="1" applyFill="1" applyBorder="1" applyAlignment="1">
      <alignment horizontal="center" vertical="top"/>
    </xf>
    <xf numFmtId="3" fontId="1" fillId="0" borderId="19" xfId="0" applyNumberFormat="1" applyFont="1" applyFill="1" applyBorder="1" applyAlignment="1">
      <alignment horizontal="center" vertical="top"/>
    </xf>
    <xf numFmtId="3" fontId="1" fillId="4" borderId="19" xfId="0" applyNumberFormat="1" applyFont="1" applyFill="1" applyBorder="1" applyAlignment="1">
      <alignment horizontal="center" vertical="top"/>
    </xf>
    <xf numFmtId="3" fontId="1" fillId="3" borderId="19" xfId="0" applyNumberFormat="1" applyFont="1" applyFill="1" applyBorder="1" applyAlignment="1">
      <alignment horizontal="center" vertical="top"/>
    </xf>
    <xf numFmtId="3" fontId="1" fillId="3" borderId="65" xfId="0" applyNumberFormat="1" applyFont="1" applyFill="1" applyBorder="1" applyAlignment="1">
      <alignment horizontal="center" vertical="top" wrapText="1"/>
    </xf>
    <xf numFmtId="3" fontId="1" fillId="3" borderId="19" xfId="0" applyNumberFormat="1" applyFont="1" applyFill="1" applyBorder="1" applyAlignment="1">
      <alignment horizontal="center" vertical="top" wrapText="1"/>
    </xf>
    <xf numFmtId="3" fontId="1" fillId="0" borderId="32" xfId="0" applyNumberFormat="1" applyFont="1" applyFill="1" applyBorder="1" applyAlignment="1">
      <alignment horizontal="center" vertical="top"/>
    </xf>
    <xf numFmtId="3" fontId="1" fillId="4" borderId="32" xfId="0" applyNumberFormat="1" applyFont="1" applyFill="1" applyBorder="1" applyAlignment="1">
      <alignment horizontal="center" vertical="top"/>
    </xf>
    <xf numFmtId="3" fontId="17" fillId="0" borderId="15" xfId="0" applyNumberFormat="1" applyFont="1" applyFill="1" applyBorder="1" applyAlignment="1">
      <alignment horizontal="center" vertical="top"/>
    </xf>
    <xf numFmtId="3" fontId="1" fillId="3" borderId="15" xfId="0" applyNumberFormat="1" applyFont="1" applyFill="1" applyBorder="1" applyAlignment="1">
      <alignment horizontal="center" vertical="top" wrapText="1"/>
    </xf>
    <xf numFmtId="3" fontId="1" fillId="0" borderId="65" xfId="0" applyNumberFormat="1" applyFont="1" applyFill="1" applyBorder="1" applyAlignment="1">
      <alignment horizontal="center" vertical="top"/>
    </xf>
    <xf numFmtId="3" fontId="4" fillId="3" borderId="65" xfId="0" applyNumberFormat="1" applyFont="1" applyFill="1" applyBorder="1" applyAlignment="1">
      <alignment horizontal="center" vertical="top"/>
    </xf>
    <xf numFmtId="3" fontId="1" fillId="3" borderId="51" xfId="0" applyNumberFormat="1" applyFont="1" applyFill="1" applyBorder="1" applyAlignment="1">
      <alignment horizontal="center" vertical="top"/>
    </xf>
    <xf numFmtId="3" fontId="1" fillId="0" borderId="16" xfId="0" applyNumberFormat="1" applyFont="1" applyBorder="1" applyAlignment="1">
      <alignment horizontal="center" vertical="top"/>
    </xf>
    <xf numFmtId="164" fontId="1" fillId="3" borderId="36" xfId="0" applyNumberFormat="1" applyFont="1" applyFill="1" applyBorder="1" applyAlignment="1">
      <alignment horizontal="center" vertical="top"/>
    </xf>
    <xf numFmtId="164" fontId="1" fillId="3" borderId="5" xfId="0" applyNumberFormat="1" applyFont="1" applyFill="1" applyBorder="1" applyAlignment="1">
      <alignment horizontal="center" vertical="top"/>
    </xf>
    <xf numFmtId="3" fontId="1" fillId="3" borderId="37" xfId="0" applyNumberFormat="1" applyFont="1" applyFill="1" applyBorder="1" applyAlignment="1">
      <alignment horizontal="center" vertical="top"/>
    </xf>
    <xf numFmtId="0" fontId="1" fillId="3" borderId="36" xfId="0" applyFont="1" applyFill="1" applyBorder="1" applyAlignment="1">
      <alignment horizontal="center" vertical="top" wrapText="1"/>
    </xf>
    <xf numFmtId="0" fontId="1" fillId="3" borderId="39" xfId="0" applyFont="1" applyFill="1" applyBorder="1" applyAlignment="1">
      <alignment horizontal="center" vertical="top" wrapText="1"/>
    </xf>
    <xf numFmtId="0" fontId="1" fillId="3" borderId="18" xfId="0" applyFont="1" applyFill="1" applyBorder="1" applyAlignment="1">
      <alignment horizontal="center" vertical="top" wrapText="1"/>
    </xf>
    <xf numFmtId="3" fontId="1" fillId="0" borderId="70" xfId="0" applyNumberFormat="1" applyFont="1" applyFill="1" applyBorder="1" applyAlignment="1">
      <alignment horizontal="center" vertical="top" wrapText="1"/>
    </xf>
    <xf numFmtId="3" fontId="1" fillId="0" borderId="44" xfId="0" applyNumberFormat="1" applyFont="1" applyFill="1" applyBorder="1" applyAlignment="1">
      <alignment horizontal="center" vertical="top" wrapText="1"/>
    </xf>
    <xf numFmtId="3" fontId="1" fillId="0" borderId="32" xfId="0" applyNumberFormat="1" applyFont="1" applyFill="1" applyBorder="1" applyAlignment="1">
      <alignment horizontal="center" vertical="top" wrapText="1"/>
    </xf>
    <xf numFmtId="164" fontId="4" fillId="10" borderId="81" xfId="1" applyNumberFormat="1" applyFont="1" applyFill="1" applyBorder="1" applyAlignment="1">
      <alignment horizontal="center" vertical="top"/>
    </xf>
    <xf numFmtId="164" fontId="4" fillId="11" borderId="30" xfId="1" applyNumberFormat="1" applyFont="1" applyFill="1" applyBorder="1" applyAlignment="1">
      <alignment horizontal="center" vertical="top"/>
    </xf>
    <xf numFmtId="0" fontId="4" fillId="3" borderId="46" xfId="0" applyFont="1" applyFill="1" applyBorder="1" applyAlignment="1">
      <alignment horizontal="center" vertical="top" wrapText="1"/>
    </xf>
    <xf numFmtId="0" fontId="4" fillId="3" borderId="68" xfId="0" applyFont="1" applyFill="1" applyBorder="1" applyAlignment="1">
      <alignment horizontal="center" vertical="top" wrapText="1"/>
    </xf>
    <xf numFmtId="0" fontId="4" fillId="3" borderId="18" xfId="0" applyFont="1" applyFill="1" applyBorder="1" applyAlignment="1">
      <alignment horizontal="center" vertical="top" wrapText="1"/>
    </xf>
    <xf numFmtId="164" fontId="4" fillId="11" borderId="49" xfId="1" applyNumberFormat="1" applyFont="1" applyFill="1" applyBorder="1" applyAlignment="1">
      <alignment horizontal="center" vertical="top"/>
    </xf>
    <xf numFmtId="0" fontId="4" fillId="3" borderId="41" xfId="0" applyFont="1" applyFill="1" applyBorder="1" applyAlignment="1">
      <alignment vertical="top" wrapText="1"/>
    </xf>
    <xf numFmtId="0" fontId="4" fillId="3" borderId="40" xfId="0" applyFont="1" applyFill="1" applyBorder="1" applyAlignment="1">
      <alignment horizontal="center" vertical="top" wrapText="1"/>
    </xf>
    <xf numFmtId="164" fontId="4" fillId="10" borderId="49" xfId="1" applyNumberFormat="1" applyFont="1" applyFill="1" applyBorder="1" applyAlignment="1">
      <alignment horizontal="center" vertical="top"/>
    </xf>
    <xf numFmtId="164" fontId="4" fillId="10" borderId="82" xfId="1" applyNumberFormat="1" applyFont="1" applyFill="1" applyBorder="1" applyAlignment="1">
      <alignment horizontal="center" vertical="top"/>
    </xf>
    <xf numFmtId="164" fontId="4" fillId="11" borderId="42" xfId="1" applyNumberFormat="1" applyFont="1" applyFill="1" applyBorder="1" applyAlignment="1">
      <alignment horizontal="center" vertical="top"/>
    </xf>
    <xf numFmtId="0" fontId="4" fillId="3" borderId="47" xfId="0" applyFont="1" applyFill="1" applyBorder="1" applyAlignment="1">
      <alignment horizontal="center" vertical="top" wrapText="1"/>
    </xf>
    <xf numFmtId="164" fontId="4" fillId="10" borderId="30" xfId="1" applyNumberFormat="1" applyFont="1" applyFill="1" applyBorder="1" applyAlignment="1">
      <alignment horizontal="center" vertical="top"/>
    </xf>
    <xf numFmtId="3" fontId="1" fillId="0" borderId="49" xfId="0" applyNumberFormat="1" applyFont="1" applyBorder="1" applyAlignment="1">
      <alignment horizontal="center" vertical="top" wrapText="1"/>
    </xf>
    <xf numFmtId="0" fontId="4" fillId="3" borderId="42" xfId="0" applyFont="1" applyFill="1" applyBorder="1" applyAlignment="1">
      <alignment vertical="top" wrapText="1"/>
    </xf>
    <xf numFmtId="3" fontId="6" fillId="3" borderId="41" xfId="0" applyNumberFormat="1" applyFont="1" applyFill="1" applyBorder="1" applyAlignment="1">
      <alignment horizontal="center" vertical="center" wrapText="1"/>
    </xf>
    <xf numFmtId="3" fontId="4" fillId="0" borderId="68" xfId="0" applyNumberFormat="1" applyFont="1" applyFill="1" applyBorder="1" applyAlignment="1">
      <alignment horizontal="center" vertical="top"/>
    </xf>
    <xf numFmtId="164" fontId="1" fillId="0" borderId="70" xfId="0" applyNumberFormat="1" applyFont="1" applyBorder="1" applyAlignment="1">
      <alignment horizontal="center" vertical="top" wrapText="1"/>
    </xf>
    <xf numFmtId="164" fontId="1" fillId="0" borderId="32" xfId="0" applyNumberFormat="1" applyFont="1" applyBorder="1" applyAlignment="1">
      <alignment horizontal="center" vertical="top" wrapText="1"/>
    </xf>
    <xf numFmtId="0" fontId="1" fillId="0" borderId="42" xfId="0" applyFont="1" applyFill="1" applyBorder="1" applyAlignment="1">
      <alignment vertical="top" wrapText="1"/>
    </xf>
    <xf numFmtId="3" fontId="4" fillId="0" borderId="40" xfId="0" applyNumberFormat="1" applyFont="1" applyBorder="1" applyAlignment="1">
      <alignment horizontal="center" vertical="top"/>
    </xf>
    <xf numFmtId="0" fontId="10" fillId="0" borderId="31" xfId="0" applyFont="1" applyFill="1" applyBorder="1" applyAlignment="1">
      <alignment horizontal="center" vertical="top" wrapText="1"/>
    </xf>
    <xf numFmtId="0" fontId="10" fillId="0" borderId="45" xfId="0" applyFont="1" applyFill="1" applyBorder="1" applyAlignment="1">
      <alignment horizontal="center" vertical="top" wrapText="1"/>
    </xf>
    <xf numFmtId="3" fontId="13" fillId="0" borderId="0" xfId="0" applyNumberFormat="1" applyFont="1" applyAlignment="1">
      <alignment vertical="top"/>
    </xf>
    <xf numFmtId="164" fontId="1" fillId="3" borderId="79" xfId="0" applyNumberFormat="1" applyFont="1" applyFill="1" applyBorder="1" applyAlignment="1">
      <alignment horizontal="center" vertical="top"/>
    </xf>
    <xf numFmtId="3" fontId="1" fillId="12" borderId="16" xfId="0" applyNumberFormat="1" applyFont="1" applyFill="1" applyBorder="1" applyAlignment="1">
      <alignment vertical="top" wrapText="1"/>
    </xf>
    <xf numFmtId="3" fontId="6" fillId="12" borderId="39" xfId="0" applyNumberFormat="1" applyFont="1" applyFill="1" applyBorder="1" applyAlignment="1">
      <alignment horizontal="center" vertical="top" wrapText="1"/>
    </xf>
    <xf numFmtId="3" fontId="6" fillId="12" borderId="43" xfId="0" applyNumberFormat="1" applyFont="1" applyFill="1" applyBorder="1" applyAlignment="1">
      <alignment horizontal="center" vertical="top" wrapText="1"/>
    </xf>
    <xf numFmtId="3" fontId="6" fillId="12" borderId="77" xfId="0" applyNumberFormat="1" applyFont="1" applyFill="1" applyBorder="1" applyAlignment="1">
      <alignment vertical="top" wrapText="1"/>
    </xf>
    <xf numFmtId="3" fontId="6" fillId="12" borderId="43" xfId="0" applyNumberFormat="1" applyFont="1" applyFill="1" applyBorder="1" applyAlignment="1">
      <alignment vertical="top" wrapText="1"/>
    </xf>
    <xf numFmtId="3" fontId="10" fillId="12" borderId="52" xfId="0" applyNumberFormat="1" applyFont="1" applyFill="1" applyBorder="1" applyAlignment="1">
      <alignment horizontal="center" vertical="center" textRotation="90" wrapText="1"/>
    </xf>
    <xf numFmtId="3" fontId="4" fillId="12" borderId="11" xfId="0" applyNumberFormat="1" applyFont="1" applyFill="1" applyBorder="1" applyAlignment="1">
      <alignment horizontal="center" vertical="center" textRotation="90" wrapText="1"/>
    </xf>
    <xf numFmtId="3" fontId="6" fillId="12" borderId="11" xfId="0" applyNumberFormat="1" applyFont="1" applyFill="1" applyBorder="1" applyAlignment="1">
      <alignment horizontal="center" vertical="top" wrapText="1"/>
    </xf>
    <xf numFmtId="3" fontId="4" fillId="12" borderId="46" xfId="0" applyNumberFormat="1" applyFont="1" applyFill="1" applyBorder="1" applyAlignment="1">
      <alignment vertical="top" wrapText="1"/>
    </xf>
    <xf numFmtId="3" fontId="3" fillId="9" borderId="4" xfId="0" applyNumberFormat="1" applyFont="1" applyFill="1" applyBorder="1" applyAlignment="1">
      <alignment horizontal="center" vertical="top"/>
    </xf>
    <xf numFmtId="3" fontId="3" fillId="9" borderId="13" xfId="0" applyNumberFormat="1" applyFont="1" applyFill="1" applyBorder="1" applyAlignment="1">
      <alignment vertical="top"/>
    </xf>
    <xf numFmtId="3" fontId="3" fillId="9" borderId="13" xfId="0" applyNumberFormat="1" applyFont="1" applyFill="1" applyBorder="1" applyAlignment="1">
      <alignment horizontal="center" vertical="top"/>
    </xf>
    <xf numFmtId="3" fontId="6" fillId="12" borderId="11" xfId="0" applyNumberFormat="1" applyFont="1" applyFill="1" applyBorder="1" applyAlignment="1">
      <alignment vertical="top" wrapText="1"/>
    </xf>
    <xf numFmtId="3" fontId="6" fillId="12" borderId="49" xfId="0" applyNumberFormat="1" applyFont="1" applyFill="1" applyBorder="1" applyAlignment="1">
      <alignment vertical="center" wrapText="1"/>
    </xf>
    <xf numFmtId="3" fontId="3" fillId="12" borderId="43" xfId="0" applyNumberFormat="1" applyFont="1" applyFill="1" applyBorder="1" applyAlignment="1">
      <alignment horizontal="center" vertical="top" wrapText="1"/>
    </xf>
    <xf numFmtId="3" fontId="4" fillId="12" borderId="16" xfId="0" applyNumberFormat="1" applyFont="1" applyFill="1" applyBorder="1" applyAlignment="1">
      <alignment vertical="top" wrapText="1"/>
    </xf>
    <xf numFmtId="164" fontId="1" fillId="0" borderId="11" xfId="0" applyNumberFormat="1" applyFont="1" applyFill="1" applyBorder="1" applyAlignment="1">
      <alignment horizontal="center" vertical="top"/>
    </xf>
    <xf numFmtId="0" fontId="10" fillId="0" borderId="43" xfId="0" applyFont="1" applyFill="1" applyBorder="1" applyAlignment="1">
      <alignment horizontal="center" vertical="top" wrapText="1"/>
    </xf>
    <xf numFmtId="0" fontId="10" fillId="0" borderId="52" xfId="0" applyFont="1" applyFill="1" applyBorder="1" applyAlignment="1">
      <alignment horizontal="center" vertical="top" wrapText="1"/>
    </xf>
    <xf numFmtId="0" fontId="10" fillId="3" borderId="11" xfId="0" applyFont="1" applyFill="1" applyBorder="1" applyAlignment="1">
      <alignment horizontal="center" vertical="top" wrapText="1"/>
    </xf>
    <xf numFmtId="0" fontId="10" fillId="3" borderId="43" xfId="0" applyFont="1" applyFill="1" applyBorder="1" applyAlignment="1">
      <alignment horizontal="center" vertical="top" wrapText="1"/>
    </xf>
    <xf numFmtId="0" fontId="10" fillId="3" borderId="52" xfId="0" applyFont="1" applyFill="1" applyBorder="1" applyAlignment="1">
      <alignment horizontal="center" vertical="top" wrapText="1"/>
    </xf>
    <xf numFmtId="0" fontId="4" fillId="3" borderId="59" xfId="0" applyFont="1" applyFill="1" applyBorder="1" applyAlignment="1">
      <alignment horizontal="center" vertical="top" wrapText="1"/>
    </xf>
    <xf numFmtId="49" fontId="1" fillId="0" borderId="70" xfId="0" applyNumberFormat="1" applyFont="1" applyFill="1" applyBorder="1" applyAlignment="1">
      <alignment horizontal="center" vertical="top" wrapText="1"/>
    </xf>
    <xf numFmtId="49" fontId="1" fillId="0" borderId="68" xfId="0" applyNumberFormat="1" applyFont="1" applyFill="1" applyBorder="1" applyAlignment="1">
      <alignment horizontal="center" vertical="top" wrapText="1"/>
    </xf>
    <xf numFmtId="3" fontId="4" fillId="0" borderId="18" xfId="0" applyNumberFormat="1" applyFont="1" applyFill="1" applyBorder="1" applyAlignment="1">
      <alignment vertical="top" wrapText="1"/>
    </xf>
    <xf numFmtId="3" fontId="4" fillId="4" borderId="31" xfId="0" applyNumberFormat="1" applyFont="1" applyFill="1" applyBorder="1" applyAlignment="1">
      <alignment vertical="top" wrapText="1"/>
    </xf>
    <xf numFmtId="3" fontId="1" fillId="3" borderId="31" xfId="0" applyNumberFormat="1" applyFont="1" applyFill="1" applyBorder="1" applyAlignment="1">
      <alignment horizontal="center" vertical="top" wrapText="1"/>
    </xf>
    <xf numFmtId="3" fontId="1" fillId="3" borderId="57" xfId="0" applyNumberFormat="1" applyFont="1" applyFill="1" applyBorder="1" applyAlignment="1">
      <alignment horizontal="center" vertical="top"/>
    </xf>
    <xf numFmtId="3" fontId="1" fillId="3" borderId="28" xfId="0" applyNumberFormat="1" applyFont="1" applyFill="1" applyBorder="1" applyAlignment="1">
      <alignment horizontal="center" vertical="top"/>
    </xf>
    <xf numFmtId="3" fontId="17" fillId="3" borderId="19" xfId="0" applyNumberFormat="1" applyFont="1" applyFill="1" applyBorder="1" applyAlignment="1">
      <alignment horizontal="center" vertical="top"/>
    </xf>
    <xf numFmtId="164" fontId="17" fillId="3" borderId="46" xfId="0" applyNumberFormat="1" applyFont="1" applyFill="1" applyBorder="1" applyAlignment="1">
      <alignment horizontal="center" vertical="top"/>
    </xf>
    <xf numFmtId="164" fontId="17" fillId="3" borderId="68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Border="1" applyAlignment="1">
      <alignment vertical="top"/>
    </xf>
    <xf numFmtId="3" fontId="6" fillId="3" borderId="43" xfId="0" applyNumberFormat="1" applyFont="1" applyFill="1" applyBorder="1" applyAlignment="1">
      <alignment horizontal="center" vertical="top" wrapText="1"/>
    </xf>
    <xf numFmtId="3" fontId="6" fillId="3" borderId="69" xfId="0" applyNumberFormat="1" applyFont="1" applyFill="1" applyBorder="1" applyAlignment="1">
      <alignment horizontal="center" vertical="top"/>
    </xf>
    <xf numFmtId="3" fontId="6" fillId="3" borderId="52" xfId="0" applyNumberFormat="1" applyFont="1" applyFill="1" applyBorder="1" applyAlignment="1">
      <alignment horizontal="center" vertical="top" wrapText="1"/>
    </xf>
    <xf numFmtId="3" fontId="6" fillId="3" borderId="39" xfId="0" applyNumberFormat="1" applyFont="1" applyFill="1" applyBorder="1" applyAlignment="1">
      <alignment horizontal="center" vertical="top" wrapText="1"/>
    </xf>
    <xf numFmtId="164" fontId="1" fillId="10" borderId="82" xfId="1" applyNumberFormat="1" applyFont="1" applyFill="1" applyBorder="1" applyAlignment="1">
      <alignment horizontal="center" vertical="top"/>
    </xf>
    <xf numFmtId="164" fontId="1" fillId="11" borderId="42" xfId="1" applyNumberFormat="1" applyFont="1" applyFill="1" applyBorder="1" applyAlignment="1">
      <alignment horizontal="center" vertical="top"/>
    </xf>
    <xf numFmtId="3" fontId="6" fillId="12" borderId="39" xfId="0" applyNumberFormat="1" applyFont="1" applyFill="1" applyBorder="1" applyAlignment="1">
      <alignment vertical="top" wrapText="1"/>
    </xf>
    <xf numFmtId="49" fontId="1" fillId="4" borderId="45" xfId="0" applyNumberFormat="1" applyFont="1" applyFill="1" applyBorder="1" applyAlignment="1">
      <alignment horizontal="center" vertical="top" wrapText="1"/>
    </xf>
    <xf numFmtId="49" fontId="1" fillId="0" borderId="17" xfId="0" applyNumberFormat="1" applyFont="1" applyFill="1" applyBorder="1" applyAlignment="1">
      <alignment horizontal="center" vertical="top" wrapText="1"/>
    </xf>
    <xf numFmtId="3" fontId="4" fillId="3" borderId="41" xfId="0" applyNumberFormat="1" applyFont="1" applyFill="1" applyBorder="1" applyAlignment="1">
      <alignment horizontal="center" vertical="top" textRotation="90"/>
    </xf>
    <xf numFmtId="3" fontId="4" fillId="3" borderId="39" xfId="0" applyNumberFormat="1" applyFont="1" applyFill="1" applyBorder="1" applyAlignment="1">
      <alignment horizontal="center" vertical="top" textRotation="90"/>
    </xf>
    <xf numFmtId="0" fontId="7" fillId="3" borderId="11" xfId="0" applyFont="1" applyFill="1" applyBorder="1" applyAlignment="1">
      <alignment horizontal="center" vertical="top" wrapText="1"/>
    </xf>
    <xf numFmtId="165" fontId="17" fillId="3" borderId="77" xfId="0" applyNumberFormat="1" applyFont="1" applyFill="1" applyBorder="1" applyAlignment="1">
      <alignment horizontal="center" vertical="top"/>
    </xf>
    <xf numFmtId="165" fontId="1" fillId="3" borderId="70" xfId="0" applyNumberFormat="1" applyFont="1" applyFill="1" applyBorder="1" applyAlignment="1">
      <alignment horizontal="center" vertical="top" wrapText="1"/>
    </xf>
    <xf numFmtId="3" fontId="1" fillId="3" borderId="12" xfId="0" applyNumberFormat="1" applyFont="1" applyFill="1" applyBorder="1" applyAlignment="1">
      <alignment horizontal="center" vertical="top" wrapText="1"/>
    </xf>
    <xf numFmtId="3" fontId="1" fillId="3" borderId="47" xfId="0" applyNumberFormat="1" applyFont="1" applyFill="1" applyBorder="1" applyAlignment="1">
      <alignment horizontal="center" vertical="top" wrapText="1"/>
    </xf>
    <xf numFmtId="3" fontId="4" fillId="12" borderId="43" xfId="0" applyNumberFormat="1" applyFont="1" applyFill="1" applyBorder="1" applyAlignment="1">
      <alignment vertical="center" textRotation="90"/>
    </xf>
    <xf numFmtId="0" fontId="4" fillId="3" borderId="30" xfId="0" applyFont="1" applyFill="1" applyBorder="1" applyAlignment="1">
      <alignment horizontal="left" vertical="top" wrapText="1"/>
    </xf>
    <xf numFmtId="3" fontId="3" fillId="12" borderId="79" xfId="0" applyNumberFormat="1" applyFont="1" applyFill="1" applyBorder="1" applyAlignment="1">
      <alignment vertical="top"/>
    </xf>
    <xf numFmtId="3" fontId="3" fillId="12" borderId="75" xfId="0" applyNumberFormat="1" applyFont="1" applyFill="1" applyBorder="1" applyAlignment="1">
      <alignment vertical="top"/>
    </xf>
    <xf numFmtId="3" fontId="3" fillId="13" borderId="77" xfId="0" applyNumberFormat="1" applyFont="1" applyFill="1" applyBorder="1" applyAlignment="1">
      <alignment vertical="top"/>
    </xf>
    <xf numFmtId="3" fontId="1" fillId="3" borderId="16" xfId="0" applyNumberFormat="1" applyFont="1" applyFill="1" applyBorder="1" applyAlignment="1">
      <alignment horizontal="left" vertical="top" wrapText="1"/>
    </xf>
    <xf numFmtId="3" fontId="4" fillId="3" borderId="0" xfId="0" applyNumberFormat="1" applyFont="1" applyFill="1" applyBorder="1" applyAlignment="1">
      <alignment horizontal="center" vertical="top" wrapText="1"/>
    </xf>
    <xf numFmtId="3" fontId="4" fillId="3" borderId="41" xfId="0" applyNumberFormat="1" applyFont="1" applyFill="1" applyBorder="1" applyAlignment="1">
      <alignment horizontal="left" vertical="top" wrapText="1"/>
    </xf>
    <xf numFmtId="3" fontId="3" fillId="7" borderId="39" xfId="0" applyNumberFormat="1" applyFont="1" applyFill="1" applyBorder="1" applyAlignment="1">
      <alignment horizontal="center" vertical="top"/>
    </xf>
    <xf numFmtId="3" fontId="3" fillId="2" borderId="13" xfId="0" applyNumberFormat="1" applyFont="1" applyFill="1" applyBorder="1" applyAlignment="1">
      <alignment horizontal="center" vertical="top"/>
    </xf>
    <xf numFmtId="3" fontId="4" fillId="3" borderId="42" xfId="0" applyNumberFormat="1" applyFont="1" applyFill="1" applyBorder="1" applyAlignment="1">
      <alignment horizontal="left" vertical="top" wrapText="1"/>
    </xf>
    <xf numFmtId="3" fontId="4" fillId="3" borderId="49" xfId="0" applyNumberFormat="1" applyFont="1" applyFill="1" applyBorder="1" applyAlignment="1">
      <alignment horizontal="left" vertical="top" wrapText="1"/>
    </xf>
    <xf numFmtId="3" fontId="4" fillId="0" borderId="41" xfId="0" applyNumberFormat="1" applyFont="1" applyFill="1" applyBorder="1" applyAlignment="1">
      <alignment horizontal="center" vertical="center" textRotation="90" wrapText="1"/>
    </xf>
    <xf numFmtId="3" fontId="3" fillId="0" borderId="54" xfId="0" applyNumberFormat="1" applyFont="1" applyBorder="1" applyAlignment="1">
      <alignment horizontal="center" vertical="top"/>
    </xf>
    <xf numFmtId="3" fontId="4" fillId="0" borderId="49" xfId="0" applyNumberFormat="1" applyFont="1" applyFill="1" applyBorder="1" applyAlignment="1">
      <alignment horizontal="center" vertical="center" textRotation="90" wrapText="1"/>
    </xf>
    <xf numFmtId="3" fontId="3" fillId="7" borderId="36" xfId="0" applyNumberFormat="1" applyFont="1" applyFill="1" applyBorder="1" applyAlignment="1">
      <alignment horizontal="center" vertical="top"/>
    </xf>
    <xf numFmtId="3" fontId="3" fillId="7" borderId="59" xfId="0" applyNumberFormat="1" applyFont="1" applyFill="1" applyBorder="1" applyAlignment="1">
      <alignment horizontal="center" vertical="top"/>
    </xf>
    <xf numFmtId="3" fontId="3" fillId="2" borderId="4" xfId="0" applyNumberFormat="1" applyFont="1" applyFill="1" applyBorder="1" applyAlignment="1">
      <alignment horizontal="center" vertical="top"/>
    </xf>
    <xf numFmtId="3" fontId="3" fillId="2" borderId="22" xfId="0" applyNumberFormat="1" applyFont="1" applyFill="1" applyBorder="1" applyAlignment="1">
      <alignment horizontal="center" vertical="top"/>
    </xf>
    <xf numFmtId="3" fontId="4" fillId="3" borderId="16" xfId="0" applyNumberFormat="1" applyFont="1" applyFill="1" applyBorder="1" applyAlignment="1">
      <alignment horizontal="left" vertical="top" wrapText="1"/>
    </xf>
    <xf numFmtId="3" fontId="4" fillId="0" borderId="41" xfId="0" applyNumberFormat="1" applyFont="1" applyFill="1" applyBorder="1" applyAlignment="1">
      <alignment horizontal="center" vertical="top" wrapText="1"/>
    </xf>
    <xf numFmtId="3" fontId="3" fillId="0" borderId="54" xfId="0" applyNumberFormat="1" applyFont="1" applyFill="1" applyBorder="1" applyAlignment="1">
      <alignment horizontal="center" vertical="top" wrapText="1"/>
    </xf>
    <xf numFmtId="3" fontId="3" fillId="0" borderId="60" xfId="0" applyNumberFormat="1" applyFont="1" applyFill="1" applyBorder="1" applyAlignment="1">
      <alignment horizontal="center" vertical="top" wrapText="1"/>
    </xf>
    <xf numFmtId="3" fontId="17" fillId="3" borderId="16" xfId="0" applyNumberFormat="1" applyFont="1" applyFill="1" applyBorder="1" applyAlignment="1">
      <alignment horizontal="left" vertical="top" wrapText="1"/>
    </xf>
    <xf numFmtId="49" fontId="3" fillId="0" borderId="13" xfId="0" applyNumberFormat="1" applyFont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3" fontId="3" fillId="0" borderId="14" xfId="0" applyNumberFormat="1" applyFont="1" applyBorder="1" applyAlignment="1">
      <alignment horizontal="center" vertical="top"/>
    </xf>
    <xf numFmtId="3" fontId="6" fillId="0" borderId="61" xfId="0" applyNumberFormat="1" applyFont="1" applyBorder="1" applyAlignment="1">
      <alignment horizontal="center" vertical="top"/>
    </xf>
    <xf numFmtId="3" fontId="4" fillId="3" borderId="16" xfId="0" applyNumberFormat="1" applyFont="1" applyFill="1" applyBorder="1" applyAlignment="1">
      <alignment vertical="top" wrapText="1"/>
    </xf>
    <xf numFmtId="3" fontId="3" fillId="0" borderId="60" xfId="0" applyNumberFormat="1" applyFont="1" applyBorder="1" applyAlignment="1">
      <alignment horizontal="center" vertical="top"/>
    </xf>
    <xf numFmtId="3" fontId="6" fillId="0" borderId="60" xfId="0" applyNumberFormat="1" applyFont="1" applyBorder="1" applyAlignment="1">
      <alignment horizontal="center" vertical="top" wrapText="1"/>
    </xf>
    <xf numFmtId="3" fontId="4" fillId="3" borderId="40" xfId="0" applyNumberFormat="1" applyFont="1" applyFill="1" applyBorder="1" applyAlignment="1">
      <alignment horizontal="left" vertical="top" wrapText="1"/>
    </xf>
    <xf numFmtId="3" fontId="1" fillId="4" borderId="0" xfId="0" applyNumberFormat="1" applyFont="1" applyFill="1" applyBorder="1" applyAlignment="1">
      <alignment horizontal="center" vertical="center" wrapText="1"/>
    </xf>
    <xf numFmtId="3" fontId="6" fillId="4" borderId="0" xfId="0" applyNumberFormat="1" applyFont="1" applyFill="1" applyBorder="1" applyAlignment="1">
      <alignment horizontal="center" vertical="top" wrapText="1"/>
    </xf>
    <xf numFmtId="164" fontId="1" fillId="4" borderId="0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3" fontId="17" fillId="3" borderId="48" xfId="0" applyNumberFormat="1" applyFont="1" applyFill="1" applyBorder="1" applyAlignment="1">
      <alignment horizontal="left" vertical="top" wrapText="1"/>
    </xf>
    <xf numFmtId="3" fontId="1" fillId="4" borderId="0" xfId="0" applyNumberFormat="1" applyFont="1" applyFill="1" applyBorder="1" applyAlignment="1">
      <alignment horizontal="center" vertical="top" wrapText="1"/>
    </xf>
    <xf numFmtId="0" fontId="1" fillId="3" borderId="42" xfId="0" applyFont="1" applyFill="1" applyBorder="1" applyAlignment="1">
      <alignment horizontal="left" vertical="top" wrapText="1"/>
    </xf>
    <xf numFmtId="0" fontId="1" fillId="3" borderId="41" xfId="0" applyFont="1" applyFill="1" applyBorder="1" applyAlignment="1">
      <alignment horizontal="left" vertical="top" wrapText="1"/>
    </xf>
    <xf numFmtId="0" fontId="1" fillId="3" borderId="40" xfId="0" applyFont="1" applyFill="1" applyBorder="1" applyAlignment="1">
      <alignment horizontal="left" vertical="top" wrapText="1"/>
    </xf>
    <xf numFmtId="3" fontId="4" fillId="0" borderId="40" xfId="0" applyNumberFormat="1" applyFont="1" applyBorder="1" applyAlignment="1">
      <alignment horizontal="center" vertical="top" wrapText="1"/>
    </xf>
    <xf numFmtId="3" fontId="4" fillId="0" borderId="16" xfId="0" applyNumberFormat="1" applyFont="1" applyBorder="1" applyAlignment="1">
      <alignment horizontal="center" vertical="top" wrapText="1"/>
    </xf>
    <xf numFmtId="3" fontId="4" fillId="3" borderId="16" xfId="0" applyNumberFormat="1" applyFont="1" applyFill="1" applyBorder="1" applyAlignment="1">
      <alignment horizontal="center" vertical="top" wrapText="1"/>
    </xf>
    <xf numFmtId="3" fontId="4" fillId="3" borderId="48" xfId="0" applyNumberFormat="1" applyFont="1" applyFill="1" applyBorder="1" applyAlignment="1">
      <alignment horizontal="center" vertical="top" wrapText="1"/>
    </xf>
    <xf numFmtId="3" fontId="4" fillId="12" borderId="39" xfId="0" applyNumberFormat="1" applyFont="1" applyFill="1" applyBorder="1" applyAlignment="1">
      <alignment horizontal="center" vertical="center" textRotation="90" wrapText="1"/>
    </xf>
    <xf numFmtId="49" fontId="3" fillId="0" borderId="14" xfId="0" applyNumberFormat="1" applyFont="1" applyBorder="1" applyAlignment="1">
      <alignment horizontal="center" vertical="top" wrapText="1"/>
    </xf>
    <xf numFmtId="49" fontId="3" fillId="0" borderId="23" xfId="0" applyNumberFormat="1" applyFont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vertical="top" wrapText="1"/>
    </xf>
    <xf numFmtId="49" fontId="3" fillId="0" borderId="5" xfId="0" applyNumberFormat="1" applyFont="1" applyBorder="1" applyAlignment="1">
      <alignment horizontal="center" vertical="top"/>
    </xf>
    <xf numFmtId="49" fontId="3" fillId="0" borderId="23" xfId="0" applyNumberFormat="1" applyFont="1" applyBorder="1" applyAlignment="1">
      <alignment horizontal="center" vertical="top"/>
    </xf>
    <xf numFmtId="49" fontId="6" fillId="0" borderId="5" xfId="0" applyNumberFormat="1" applyFont="1" applyBorder="1" applyAlignment="1">
      <alignment horizontal="center" vertical="top"/>
    </xf>
    <xf numFmtId="3" fontId="4" fillId="3" borderId="48" xfId="0" applyNumberFormat="1" applyFont="1" applyFill="1" applyBorder="1" applyAlignment="1">
      <alignment vertical="top" wrapText="1"/>
    </xf>
    <xf numFmtId="3" fontId="4" fillId="0" borderId="42" xfId="0" applyNumberFormat="1" applyFont="1" applyBorder="1" applyAlignment="1">
      <alignment horizontal="center" vertical="top" wrapText="1"/>
    </xf>
    <xf numFmtId="3" fontId="4" fillId="0" borderId="49" xfId="0" applyNumberFormat="1" applyFont="1" applyBorder="1" applyAlignment="1">
      <alignment horizontal="center" vertical="top" wrapText="1"/>
    </xf>
    <xf numFmtId="3" fontId="4" fillId="0" borderId="7" xfId="0" applyNumberFormat="1" applyFont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left" vertical="top" wrapText="1"/>
    </xf>
    <xf numFmtId="3" fontId="4" fillId="3" borderId="7" xfId="0" applyNumberFormat="1" applyFont="1" applyFill="1" applyBorder="1" applyAlignment="1">
      <alignment horizontal="center" vertical="top" wrapText="1"/>
    </xf>
    <xf numFmtId="3" fontId="1" fillId="12" borderId="16" xfId="0" applyNumberFormat="1" applyFont="1" applyFill="1" applyBorder="1" applyAlignment="1">
      <alignment horizontal="left" vertical="top" wrapText="1"/>
    </xf>
    <xf numFmtId="0" fontId="4" fillId="3" borderId="41" xfId="0" applyFont="1" applyFill="1" applyBorder="1" applyAlignment="1">
      <alignment horizontal="left" vertical="top" wrapText="1"/>
    </xf>
    <xf numFmtId="3" fontId="1" fillId="0" borderId="16" xfId="0" applyNumberFormat="1" applyFont="1" applyFill="1" applyBorder="1" applyAlignment="1">
      <alignment horizontal="center" vertical="top" wrapText="1"/>
    </xf>
    <xf numFmtId="3" fontId="4" fillId="4" borderId="42" xfId="0" applyNumberFormat="1" applyFont="1" applyFill="1" applyBorder="1" applyAlignment="1">
      <alignment horizontal="left" vertical="top" wrapText="1"/>
    </xf>
    <xf numFmtId="3" fontId="4" fillId="4" borderId="49" xfId="0" applyNumberFormat="1" applyFont="1" applyFill="1" applyBorder="1" applyAlignment="1">
      <alignment horizontal="left" vertical="top" wrapText="1"/>
    </xf>
    <xf numFmtId="3" fontId="4" fillId="0" borderId="49" xfId="0" applyNumberFormat="1" applyFont="1" applyFill="1" applyBorder="1" applyAlignment="1">
      <alignment horizontal="left" vertical="top" wrapText="1"/>
    </xf>
    <xf numFmtId="3" fontId="4" fillId="0" borderId="52" xfId="0" applyNumberFormat="1" applyFont="1" applyFill="1" applyBorder="1" applyAlignment="1">
      <alignment horizontal="center" vertical="top" wrapText="1"/>
    </xf>
    <xf numFmtId="3" fontId="4" fillId="0" borderId="14" xfId="0" applyNumberFormat="1" applyFont="1" applyFill="1" applyBorder="1" applyAlignment="1">
      <alignment horizontal="center" vertical="top" wrapText="1"/>
    </xf>
    <xf numFmtId="3" fontId="4" fillId="0" borderId="71" xfId="0" applyNumberFormat="1" applyFont="1" applyFill="1" applyBorder="1" applyAlignment="1">
      <alignment horizontal="center" vertical="top" wrapText="1"/>
    </xf>
    <xf numFmtId="3" fontId="4" fillId="0" borderId="59" xfId="0" applyNumberFormat="1" applyFont="1" applyFill="1" applyBorder="1" applyAlignment="1">
      <alignment horizontal="center" vertical="center" textRotation="90" wrapText="1"/>
    </xf>
    <xf numFmtId="164" fontId="1" fillId="3" borderId="42" xfId="0" applyNumberFormat="1" applyFont="1" applyFill="1" applyBorder="1" applyAlignment="1">
      <alignment horizontal="center" vertical="top" wrapText="1"/>
    </xf>
    <xf numFmtId="164" fontId="1" fillId="3" borderId="51" xfId="0" applyNumberFormat="1" applyFont="1" applyFill="1" applyBorder="1" applyAlignment="1">
      <alignment horizontal="center" vertical="top" wrapText="1"/>
    </xf>
    <xf numFmtId="3" fontId="4" fillId="0" borderId="53" xfId="0" applyNumberFormat="1" applyFont="1" applyFill="1" applyBorder="1" applyAlignment="1">
      <alignment horizontal="center" vertical="top"/>
    </xf>
    <xf numFmtId="3" fontId="4" fillId="0" borderId="61" xfId="0" applyNumberFormat="1" applyFont="1" applyFill="1" applyBorder="1" applyAlignment="1">
      <alignment horizontal="center" vertical="top"/>
    </xf>
    <xf numFmtId="3" fontId="4" fillId="0" borderId="5" xfId="0" applyNumberFormat="1" applyFont="1" applyFill="1" applyBorder="1" applyAlignment="1">
      <alignment horizontal="center" vertical="top"/>
    </xf>
    <xf numFmtId="165" fontId="1" fillId="3" borderId="31" xfId="0" applyNumberFormat="1" applyFont="1" applyFill="1" applyBorder="1" applyAlignment="1">
      <alignment horizontal="center" vertical="top"/>
    </xf>
    <xf numFmtId="164" fontId="1" fillId="3" borderId="14" xfId="0" applyNumberFormat="1" applyFont="1" applyFill="1" applyBorder="1" applyAlignment="1">
      <alignment horizontal="center" vertical="top" wrapText="1"/>
    </xf>
    <xf numFmtId="164" fontId="1" fillId="3" borderId="28" xfId="0" applyNumberFormat="1" applyFont="1" applyFill="1" applyBorder="1" applyAlignment="1">
      <alignment horizontal="center" vertical="top"/>
    </xf>
    <xf numFmtId="3" fontId="4" fillId="0" borderId="38" xfId="0" applyNumberFormat="1" applyFont="1" applyFill="1" applyBorder="1" applyAlignment="1">
      <alignment vertical="top" wrapText="1"/>
    </xf>
    <xf numFmtId="3" fontId="1" fillId="0" borderId="46" xfId="0" applyNumberFormat="1" applyFont="1" applyFill="1" applyBorder="1" applyAlignment="1">
      <alignment horizontal="left" vertical="top" wrapText="1"/>
    </xf>
    <xf numFmtId="165" fontId="1" fillId="0" borderId="46" xfId="0" applyNumberFormat="1" applyFont="1" applyBorder="1" applyAlignment="1">
      <alignment horizontal="left" vertical="top" wrapText="1"/>
    </xf>
    <xf numFmtId="3" fontId="1" fillId="0" borderId="40" xfId="0" applyNumberFormat="1" applyFont="1" applyFill="1" applyBorder="1" applyAlignment="1">
      <alignment horizontal="left" vertical="top" wrapText="1"/>
    </xf>
    <xf numFmtId="3" fontId="1" fillId="0" borderId="46" xfId="0" applyNumberFormat="1" applyFont="1" applyFill="1" applyBorder="1" applyAlignment="1">
      <alignment vertical="top" wrapText="1"/>
    </xf>
    <xf numFmtId="3" fontId="1" fillId="0" borderId="48" xfId="0" applyNumberFormat="1" applyFont="1" applyFill="1" applyBorder="1" applyAlignment="1">
      <alignment horizontal="left" vertical="top" wrapText="1"/>
    </xf>
    <xf numFmtId="0" fontId="1" fillId="0" borderId="48" xfId="0" applyFont="1" applyFill="1" applyBorder="1" applyAlignment="1">
      <alignment horizontal="left" vertical="top" wrapText="1"/>
    </xf>
    <xf numFmtId="0" fontId="4" fillId="0" borderId="46" xfId="0" applyFont="1" applyFill="1" applyBorder="1" applyAlignment="1">
      <alignment horizontal="left" vertical="top" wrapText="1"/>
    </xf>
    <xf numFmtId="3" fontId="1" fillId="0" borderId="40" xfId="0" applyNumberFormat="1" applyFont="1" applyFill="1" applyBorder="1" applyAlignment="1">
      <alignment vertical="top" wrapText="1"/>
    </xf>
    <xf numFmtId="3" fontId="1" fillId="0" borderId="46" xfId="0" applyNumberFormat="1" applyFont="1" applyFill="1" applyBorder="1" applyAlignment="1">
      <alignment vertical="top"/>
    </xf>
    <xf numFmtId="3" fontId="4" fillId="0" borderId="46" xfId="0" applyNumberFormat="1" applyFont="1" applyFill="1" applyBorder="1" applyAlignment="1">
      <alignment horizontal="left" vertical="top" wrapText="1"/>
    </xf>
    <xf numFmtId="0" fontId="1" fillId="3" borderId="46" xfId="0" applyFont="1" applyFill="1" applyBorder="1" applyAlignment="1">
      <alignment horizontal="left" vertical="top" wrapText="1"/>
    </xf>
    <xf numFmtId="0" fontId="1" fillId="0" borderId="46" xfId="0" applyFont="1" applyBorder="1" applyAlignment="1">
      <alignment vertical="top" wrapText="1"/>
    </xf>
    <xf numFmtId="3" fontId="1" fillId="0" borderId="58" xfId="0" applyNumberFormat="1" applyFont="1" applyFill="1" applyBorder="1" applyAlignment="1">
      <alignment vertical="top" wrapText="1"/>
    </xf>
    <xf numFmtId="3" fontId="4" fillId="0" borderId="16" xfId="0" applyNumberFormat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horizontal="left" vertical="top" wrapText="1"/>
    </xf>
    <xf numFmtId="3" fontId="6" fillId="3" borderId="0" xfId="0" applyNumberFormat="1" applyFont="1" applyFill="1" applyBorder="1" applyAlignment="1">
      <alignment vertical="top"/>
    </xf>
    <xf numFmtId="3" fontId="2" fillId="3" borderId="0" xfId="0" applyNumberFormat="1" applyFont="1" applyFill="1"/>
    <xf numFmtId="3" fontId="21" fillId="0" borderId="0" xfId="0" applyNumberFormat="1" applyFont="1" applyBorder="1" applyAlignment="1">
      <alignment vertical="top"/>
    </xf>
    <xf numFmtId="3" fontId="6" fillId="0" borderId="0" xfId="0" applyNumberFormat="1" applyFont="1" applyBorder="1" applyAlignment="1">
      <alignment vertical="top"/>
    </xf>
    <xf numFmtId="164" fontId="6" fillId="0" borderId="0" xfId="0" applyNumberFormat="1" applyFont="1" applyBorder="1" applyAlignment="1">
      <alignment vertical="top" wrapText="1"/>
    </xf>
    <xf numFmtId="3" fontId="6" fillId="0" borderId="0" xfId="0" applyNumberFormat="1" applyFont="1"/>
    <xf numFmtId="0" fontId="7" fillId="3" borderId="52" xfId="0" applyFont="1" applyFill="1" applyBorder="1" applyAlignment="1">
      <alignment horizontal="center" vertical="top" wrapText="1"/>
    </xf>
    <xf numFmtId="165" fontId="20" fillId="3" borderId="0" xfId="0" applyNumberFormat="1" applyFont="1" applyFill="1" applyAlignment="1">
      <alignment vertical="top"/>
    </xf>
    <xf numFmtId="3" fontId="4" fillId="0" borderId="40" xfId="0" applyNumberFormat="1" applyFont="1" applyBorder="1" applyAlignment="1">
      <alignment horizontal="center" vertical="top" wrapText="1"/>
    </xf>
    <xf numFmtId="3" fontId="4" fillId="0" borderId="16" xfId="0" applyNumberFormat="1" applyFont="1" applyBorder="1" applyAlignment="1">
      <alignment horizontal="center" vertical="top" wrapText="1"/>
    </xf>
    <xf numFmtId="3" fontId="1" fillId="0" borderId="7" xfId="0" applyNumberFormat="1" applyFont="1" applyFill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3" fontId="1" fillId="0" borderId="16" xfId="0" applyNumberFormat="1" applyFont="1" applyBorder="1" applyAlignment="1">
      <alignment horizontal="center" vertical="top" wrapText="1"/>
    </xf>
    <xf numFmtId="3" fontId="4" fillId="3" borderId="16" xfId="0" applyNumberFormat="1" applyFont="1" applyFill="1" applyBorder="1" applyAlignment="1">
      <alignment horizontal="center" vertical="top" wrapText="1"/>
    </xf>
    <xf numFmtId="3" fontId="4" fillId="0" borderId="7" xfId="0" applyNumberFormat="1" applyFont="1" applyBorder="1" applyAlignment="1">
      <alignment horizontal="center" vertical="top" wrapText="1"/>
    </xf>
    <xf numFmtId="3" fontId="4" fillId="0" borderId="25" xfId="0" applyNumberFormat="1" applyFont="1" applyBorder="1" applyAlignment="1">
      <alignment horizontal="center" vertical="top"/>
    </xf>
    <xf numFmtId="3" fontId="4" fillId="0" borderId="25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/>
    </xf>
    <xf numFmtId="0" fontId="15" fillId="0" borderId="0" xfId="0" applyFont="1" applyAlignment="1">
      <alignment horizontal="center" vertical="top"/>
    </xf>
    <xf numFmtId="3" fontId="4" fillId="0" borderId="25" xfId="0" applyNumberFormat="1" applyFont="1" applyFill="1" applyBorder="1" applyAlignment="1">
      <alignment horizontal="left" vertical="top" wrapText="1"/>
    </xf>
    <xf numFmtId="164" fontId="15" fillId="3" borderId="0" xfId="0" applyNumberFormat="1" applyFont="1" applyFill="1" applyAlignment="1">
      <alignment horizontal="center"/>
    </xf>
    <xf numFmtId="0" fontId="15" fillId="3" borderId="0" xfId="0" applyFont="1" applyFill="1"/>
    <xf numFmtId="0" fontId="15" fillId="3" borderId="0" xfId="0" applyFont="1" applyFill="1" applyAlignment="1">
      <alignment horizontal="center"/>
    </xf>
    <xf numFmtId="0" fontId="25" fillId="3" borderId="0" xfId="0" applyFont="1" applyFill="1" applyBorder="1"/>
    <xf numFmtId="164" fontId="6" fillId="3" borderId="0" xfId="0" applyNumberFormat="1" applyFont="1" applyFill="1" applyBorder="1" applyAlignment="1">
      <alignment horizontal="center"/>
    </xf>
    <xf numFmtId="164" fontId="18" fillId="3" borderId="0" xfId="0" applyNumberFormat="1" applyFont="1" applyFill="1" applyAlignment="1">
      <alignment horizontal="center"/>
    </xf>
    <xf numFmtId="3" fontId="3" fillId="2" borderId="13" xfId="0" applyNumberFormat="1" applyFont="1" applyFill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3" fontId="3" fillId="0" borderId="14" xfId="0" applyNumberFormat="1" applyFont="1" applyBorder="1" applyAlignment="1">
      <alignment horizontal="center" vertical="top"/>
    </xf>
    <xf numFmtId="3" fontId="4" fillId="0" borderId="71" xfId="0" applyNumberFormat="1" applyFont="1" applyFill="1" applyBorder="1" applyAlignment="1">
      <alignment horizontal="center" vertical="top" wrapText="1"/>
    </xf>
    <xf numFmtId="3" fontId="1" fillId="0" borderId="16" xfId="0" applyNumberFormat="1" applyFont="1" applyFill="1" applyBorder="1" applyAlignment="1">
      <alignment horizontal="center" vertical="top" wrapText="1"/>
    </xf>
    <xf numFmtId="3" fontId="1" fillId="3" borderId="30" xfId="0" applyNumberFormat="1" applyFont="1" applyFill="1" applyBorder="1" applyAlignment="1">
      <alignment horizontal="left" vertical="top" wrapText="1"/>
    </xf>
    <xf numFmtId="3" fontId="3" fillId="7" borderId="39" xfId="0" applyNumberFormat="1" applyFont="1" applyFill="1" applyBorder="1" applyAlignment="1">
      <alignment horizontal="center" vertical="top"/>
    </xf>
    <xf numFmtId="3" fontId="3" fillId="2" borderId="13" xfId="0" applyNumberFormat="1" applyFont="1" applyFill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3" fontId="1" fillId="0" borderId="49" xfId="0" applyNumberFormat="1" applyFont="1" applyFill="1" applyBorder="1" applyAlignment="1">
      <alignment vertical="top" wrapText="1"/>
    </xf>
    <xf numFmtId="0" fontId="1" fillId="3" borderId="46" xfId="0" applyFont="1" applyFill="1" applyBorder="1" applyAlignment="1">
      <alignment horizontal="center" vertical="top"/>
    </xf>
    <xf numFmtId="0" fontId="1" fillId="3" borderId="46" xfId="0" applyFont="1" applyFill="1" applyBorder="1" applyAlignment="1">
      <alignment horizontal="center" vertical="top" wrapText="1"/>
    </xf>
    <xf numFmtId="164" fontId="4" fillId="3" borderId="78" xfId="0" applyNumberFormat="1" applyFont="1" applyFill="1" applyBorder="1" applyAlignment="1">
      <alignment horizontal="center" vertical="top"/>
    </xf>
    <xf numFmtId="164" fontId="4" fillId="10" borderId="83" xfId="1" applyNumberFormat="1" applyFont="1" applyFill="1" applyBorder="1" applyAlignment="1">
      <alignment horizontal="center" vertical="top"/>
    </xf>
    <xf numFmtId="164" fontId="4" fillId="10" borderId="16" xfId="1" applyNumberFormat="1" applyFont="1" applyFill="1" applyBorder="1" applyAlignment="1">
      <alignment horizontal="center" vertical="top"/>
    </xf>
    <xf numFmtId="3" fontId="6" fillId="3" borderId="52" xfId="0" applyNumberFormat="1" applyFont="1" applyFill="1" applyBorder="1" applyAlignment="1">
      <alignment vertical="top" wrapText="1"/>
    </xf>
    <xf numFmtId="3" fontId="4" fillId="12" borderId="16" xfId="0" applyNumberFormat="1" applyFont="1" applyFill="1" applyBorder="1" applyAlignment="1">
      <alignment horizontal="left" vertical="top" wrapText="1"/>
    </xf>
    <xf numFmtId="164" fontId="1" fillId="3" borderId="44" xfId="0" applyNumberFormat="1" applyFont="1" applyFill="1" applyBorder="1" applyAlignment="1">
      <alignment horizontal="center" vertical="top" wrapText="1"/>
    </xf>
    <xf numFmtId="164" fontId="1" fillId="3" borderId="42" xfId="0" applyNumberFormat="1" applyFont="1" applyFill="1" applyBorder="1" applyAlignment="1">
      <alignment horizontal="center" vertical="top" wrapText="1"/>
    </xf>
    <xf numFmtId="164" fontId="4" fillId="14" borderId="30" xfId="1" applyNumberFormat="1" applyFont="1" applyFill="1" applyBorder="1" applyAlignment="1">
      <alignment horizontal="center" vertical="top"/>
    </xf>
    <xf numFmtId="164" fontId="4" fillId="14" borderId="49" xfId="1" applyNumberFormat="1" applyFont="1" applyFill="1" applyBorder="1" applyAlignment="1">
      <alignment horizontal="center" vertical="top"/>
    </xf>
    <xf numFmtId="164" fontId="1" fillId="3" borderId="46" xfId="1" applyNumberFormat="1" applyFont="1" applyFill="1" applyBorder="1" applyAlignment="1">
      <alignment horizontal="center" vertical="top"/>
    </xf>
    <xf numFmtId="164" fontId="1" fillId="3" borderId="48" xfId="1" applyNumberFormat="1" applyFont="1" applyFill="1" applyBorder="1" applyAlignment="1">
      <alignment horizontal="center" vertical="top"/>
    </xf>
    <xf numFmtId="164" fontId="1" fillId="3" borderId="16" xfId="1" applyNumberFormat="1" applyFont="1" applyFill="1" applyBorder="1" applyAlignment="1">
      <alignment horizontal="center" vertical="top"/>
    </xf>
    <xf numFmtId="164" fontId="4" fillId="14" borderId="31" xfId="1" applyNumberFormat="1" applyFont="1" applyFill="1" applyBorder="1" applyAlignment="1">
      <alignment horizontal="center" vertical="top"/>
    </xf>
    <xf numFmtId="164" fontId="4" fillId="14" borderId="0" xfId="1" applyNumberFormat="1" applyFont="1" applyFill="1" applyBorder="1" applyAlignment="1">
      <alignment horizontal="center" vertical="top"/>
    </xf>
    <xf numFmtId="164" fontId="4" fillId="14" borderId="18" xfId="1" applyNumberFormat="1" applyFont="1" applyFill="1" applyBorder="1" applyAlignment="1">
      <alignment horizontal="center" vertical="top"/>
    </xf>
    <xf numFmtId="164" fontId="1" fillId="3" borderId="68" xfId="1" applyNumberFormat="1" applyFont="1" applyFill="1" applyBorder="1" applyAlignment="1">
      <alignment horizontal="center" vertical="top"/>
    </xf>
    <xf numFmtId="0" fontId="4" fillId="3" borderId="28" xfId="0" applyFont="1" applyFill="1" applyBorder="1" applyAlignment="1">
      <alignment horizontal="center" vertical="top"/>
    </xf>
    <xf numFmtId="164" fontId="4" fillId="3" borderId="28" xfId="0" applyNumberFormat="1" applyFont="1" applyFill="1" applyBorder="1" applyAlignment="1">
      <alignment horizontal="center" vertical="top"/>
    </xf>
    <xf numFmtId="49" fontId="4" fillId="3" borderId="16" xfId="0" applyNumberFormat="1" applyFont="1" applyFill="1" applyBorder="1" applyAlignment="1">
      <alignment horizontal="center" vertical="top"/>
    </xf>
    <xf numFmtId="49" fontId="4" fillId="3" borderId="77" xfId="0" applyNumberFormat="1" applyFont="1" applyFill="1" applyBorder="1" applyAlignment="1">
      <alignment horizontal="center" vertical="top"/>
    </xf>
    <xf numFmtId="3" fontId="4" fillId="3" borderId="0" xfId="0" applyNumberFormat="1" applyFont="1" applyFill="1" applyBorder="1" applyAlignment="1">
      <alignment horizontal="center" vertical="top" wrapText="1"/>
    </xf>
    <xf numFmtId="3" fontId="4" fillId="3" borderId="51" xfId="0" applyNumberFormat="1" applyFont="1" applyFill="1" applyBorder="1" applyAlignment="1">
      <alignment horizontal="center" vertical="top" wrapText="1"/>
    </xf>
    <xf numFmtId="3" fontId="4" fillId="0" borderId="41" xfId="0" applyNumberFormat="1" applyFont="1" applyFill="1" applyBorder="1" applyAlignment="1">
      <alignment horizontal="center" vertical="top" wrapText="1"/>
    </xf>
    <xf numFmtId="3" fontId="4" fillId="0" borderId="62" xfId="0" applyNumberFormat="1" applyFont="1" applyFill="1" applyBorder="1" applyAlignment="1">
      <alignment horizontal="center" vertical="top" wrapText="1"/>
    </xf>
    <xf numFmtId="3" fontId="4" fillId="0" borderId="14" xfId="0" applyNumberFormat="1" applyFont="1" applyFill="1" applyBorder="1" applyAlignment="1">
      <alignment horizontal="center" vertical="top" wrapText="1"/>
    </xf>
    <xf numFmtId="3" fontId="4" fillId="0" borderId="53" xfId="0" applyNumberFormat="1" applyFont="1" applyFill="1" applyBorder="1" applyAlignment="1">
      <alignment horizontal="center" vertical="top"/>
    </xf>
    <xf numFmtId="3" fontId="4" fillId="3" borderId="36" xfId="0" applyNumberFormat="1" applyFont="1" applyFill="1" applyBorder="1" applyAlignment="1">
      <alignment horizontal="center" vertical="top"/>
    </xf>
    <xf numFmtId="3" fontId="4" fillId="3" borderId="52" xfId="0" applyNumberFormat="1" applyFont="1" applyFill="1" applyBorder="1" applyAlignment="1">
      <alignment horizontal="center" vertical="top"/>
    </xf>
    <xf numFmtId="164" fontId="6" fillId="8" borderId="7" xfId="0" applyNumberFormat="1" applyFont="1" applyFill="1" applyBorder="1" applyAlignment="1">
      <alignment horizontal="center" vertical="top" wrapText="1"/>
    </xf>
    <xf numFmtId="164" fontId="6" fillId="8" borderId="6" xfId="0" applyNumberFormat="1" applyFont="1" applyFill="1" applyBorder="1" applyAlignment="1">
      <alignment horizontal="center" vertical="top" wrapText="1"/>
    </xf>
    <xf numFmtId="164" fontId="6" fillId="5" borderId="19" xfId="0" applyNumberFormat="1" applyFont="1" applyFill="1" applyBorder="1" applyAlignment="1">
      <alignment horizontal="center" vertical="top" wrapText="1"/>
    </xf>
    <xf numFmtId="3" fontId="1" fillId="0" borderId="49" xfId="0" applyNumberFormat="1" applyFont="1" applyFill="1" applyBorder="1" applyAlignment="1">
      <alignment horizontal="center" vertical="top" wrapText="1"/>
    </xf>
    <xf numFmtId="3" fontId="1" fillId="0" borderId="41" xfId="0" applyNumberFormat="1" applyFont="1" applyFill="1" applyBorder="1" applyAlignment="1">
      <alignment horizontal="center" vertical="top" wrapText="1"/>
    </xf>
    <xf numFmtId="3" fontId="1" fillId="0" borderId="30" xfId="0" applyNumberFormat="1" applyFont="1" applyFill="1" applyBorder="1" applyAlignment="1">
      <alignment horizontal="center" vertical="top" wrapText="1"/>
    </xf>
    <xf numFmtId="3" fontId="4" fillId="3" borderId="0" xfId="0" applyNumberFormat="1" applyFont="1" applyFill="1" applyBorder="1" applyAlignment="1">
      <alignment horizontal="center" vertical="top" wrapText="1"/>
    </xf>
    <xf numFmtId="3" fontId="3" fillId="7" borderId="39" xfId="0" applyNumberFormat="1" applyFont="1" applyFill="1" applyBorder="1" applyAlignment="1">
      <alignment horizontal="center" vertical="top"/>
    </xf>
    <xf numFmtId="3" fontId="3" fillId="2" borderId="13" xfId="0" applyNumberFormat="1" applyFont="1" applyFill="1" applyBorder="1" applyAlignment="1">
      <alignment horizontal="center" vertical="top"/>
    </xf>
    <xf numFmtId="3" fontId="4" fillId="3" borderId="42" xfId="0" applyNumberFormat="1" applyFont="1" applyFill="1" applyBorder="1" applyAlignment="1">
      <alignment horizontal="left" vertical="top" wrapText="1"/>
    </xf>
    <xf numFmtId="3" fontId="1" fillId="3" borderId="41" xfId="0" applyNumberFormat="1" applyFont="1" applyFill="1" applyBorder="1" applyAlignment="1">
      <alignment horizontal="left" vertical="top" wrapText="1"/>
    </xf>
    <xf numFmtId="3" fontId="1" fillId="3" borderId="42" xfId="0" applyNumberFormat="1" applyFont="1" applyFill="1" applyBorder="1" applyAlignment="1">
      <alignment horizontal="left" vertical="top" wrapText="1"/>
    </xf>
    <xf numFmtId="3" fontId="1" fillId="3" borderId="49" xfId="0" applyNumberFormat="1" applyFont="1" applyFill="1" applyBorder="1" applyAlignment="1">
      <alignment horizontal="left" vertical="top" wrapText="1"/>
    </xf>
    <xf numFmtId="0" fontId="1" fillId="3" borderId="41" xfId="0" applyFont="1" applyFill="1" applyBorder="1" applyAlignment="1">
      <alignment horizontal="left" vertical="top" wrapText="1"/>
    </xf>
    <xf numFmtId="3" fontId="1" fillId="0" borderId="40" xfId="0" applyNumberFormat="1" applyFont="1" applyBorder="1" applyAlignment="1">
      <alignment horizontal="center" vertical="top" wrapText="1"/>
    </xf>
    <xf numFmtId="3" fontId="1" fillId="0" borderId="16" xfId="0" applyNumberFormat="1" applyFont="1" applyBorder="1" applyAlignment="1">
      <alignment horizontal="center" vertical="top" wrapText="1"/>
    </xf>
    <xf numFmtId="3" fontId="1" fillId="3" borderId="42" xfId="0" applyNumberFormat="1" applyFont="1" applyFill="1" applyBorder="1" applyAlignment="1">
      <alignment horizontal="center" vertical="top" wrapText="1"/>
    </xf>
    <xf numFmtId="164" fontId="1" fillId="3" borderId="40" xfId="1" applyNumberFormat="1" applyFont="1" applyFill="1" applyBorder="1" applyAlignment="1">
      <alignment horizontal="center" vertical="top"/>
    </xf>
    <xf numFmtId="3" fontId="1" fillId="3" borderId="40" xfId="0" applyNumberFormat="1" applyFont="1" applyFill="1" applyBorder="1" applyAlignment="1">
      <alignment horizontal="center" vertical="top" wrapText="1"/>
    </xf>
    <xf numFmtId="3" fontId="1" fillId="3" borderId="16" xfId="0" applyNumberFormat="1" applyFont="1" applyFill="1" applyBorder="1" applyAlignment="1">
      <alignment horizontal="center" vertical="top" wrapText="1"/>
    </xf>
    <xf numFmtId="0" fontId="4" fillId="3" borderId="41" xfId="0" applyFont="1" applyFill="1" applyBorder="1" applyAlignment="1">
      <alignment horizontal="left" vertical="top" wrapText="1"/>
    </xf>
    <xf numFmtId="164" fontId="1" fillId="3" borderId="31" xfId="0" applyNumberFormat="1" applyFont="1" applyFill="1" applyBorder="1" applyAlignment="1">
      <alignment horizontal="center" vertical="top" wrapText="1"/>
    </xf>
    <xf numFmtId="164" fontId="1" fillId="3" borderId="51" xfId="0" applyNumberFormat="1" applyFont="1" applyFill="1" applyBorder="1" applyAlignment="1">
      <alignment horizontal="center" vertical="top" wrapText="1"/>
    </xf>
    <xf numFmtId="3" fontId="1" fillId="0" borderId="30" xfId="0" applyNumberFormat="1" applyFont="1" applyFill="1" applyBorder="1" applyAlignment="1">
      <alignment vertical="top" wrapText="1"/>
    </xf>
    <xf numFmtId="3" fontId="1" fillId="0" borderId="68" xfId="0" applyNumberFormat="1" applyFont="1" applyFill="1" applyBorder="1" applyAlignment="1">
      <alignment horizontal="center" vertical="top" wrapText="1"/>
    </xf>
    <xf numFmtId="3" fontId="1" fillId="3" borderId="18" xfId="0" applyNumberFormat="1" applyFont="1" applyFill="1" applyBorder="1" applyAlignment="1">
      <alignment horizontal="center" vertical="top" wrapText="1"/>
    </xf>
    <xf numFmtId="0" fontId="26" fillId="3" borderId="18" xfId="0" applyFont="1" applyFill="1" applyBorder="1" applyAlignment="1">
      <alignment horizontal="center" vertical="top" wrapText="1"/>
    </xf>
    <xf numFmtId="49" fontId="1" fillId="3" borderId="18" xfId="1" applyNumberFormat="1" applyFont="1" applyFill="1" applyBorder="1" applyAlignment="1">
      <alignment horizontal="center" vertical="top" wrapText="1"/>
    </xf>
    <xf numFmtId="49" fontId="1" fillId="3" borderId="51" xfId="1" applyNumberFormat="1" applyFont="1" applyFill="1" applyBorder="1" applyAlignment="1">
      <alignment horizontal="center" vertical="center"/>
    </xf>
    <xf numFmtId="49" fontId="1" fillId="3" borderId="0" xfId="1" applyNumberFormat="1" applyFont="1" applyFill="1" applyBorder="1" applyAlignment="1">
      <alignment horizontal="center" vertical="center"/>
    </xf>
    <xf numFmtId="49" fontId="1" fillId="3" borderId="0" xfId="1" applyNumberFormat="1" applyFont="1" applyFill="1" applyBorder="1" applyAlignment="1">
      <alignment horizontal="center" vertical="top" wrapText="1"/>
    </xf>
    <xf numFmtId="49" fontId="1" fillId="3" borderId="18" xfId="1" applyNumberFormat="1" applyFont="1" applyFill="1" applyBorder="1" applyAlignment="1">
      <alignment horizontal="center" vertical="top"/>
    </xf>
    <xf numFmtId="3" fontId="6" fillId="3" borderId="43" xfId="0" applyNumberFormat="1" applyFont="1" applyFill="1" applyBorder="1" applyAlignment="1">
      <alignment vertical="top" wrapText="1"/>
    </xf>
    <xf numFmtId="3" fontId="4" fillId="12" borderId="43" xfId="0" applyNumberFormat="1" applyFont="1" applyFill="1" applyBorder="1" applyAlignment="1">
      <alignment vertical="center" textRotation="90" wrapText="1"/>
    </xf>
    <xf numFmtId="3" fontId="3" fillId="0" borderId="69" xfId="0" applyNumberFormat="1" applyFont="1" applyBorder="1" applyAlignment="1">
      <alignment horizontal="center" vertical="top" wrapText="1"/>
    </xf>
    <xf numFmtId="3" fontId="3" fillId="0" borderId="14" xfId="0" applyNumberFormat="1" applyFont="1" applyBorder="1" applyAlignment="1">
      <alignment horizontal="center" vertical="top" wrapText="1"/>
    </xf>
    <xf numFmtId="3" fontId="3" fillId="0" borderId="17" xfId="0" applyNumberFormat="1" applyFont="1" applyBorder="1" applyAlignment="1">
      <alignment horizontal="center" vertical="top" wrapText="1"/>
    </xf>
    <xf numFmtId="165" fontId="3" fillId="5" borderId="25" xfId="0" applyNumberFormat="1" applyFont="1" applyFill="1" applyBorder="1" applyAlignment="1">
      <alignment horizontal="center" vertical="top" wrapText="1"/>
    </xf>
    <xf numFmtId="165" fontId="3" fillId="5" borderId="1" xfId="0" applyNumberFormat="1" applyFont="1" applyFill="1" applyBorder="1" applyAlignment="1">
      <alignment horizontal="center" vertical="top" wrapText="1"/>
    </xf>
    <xf numFmtId="165" fontId="3" fillId="5" borderId="22" xfId="0" applyNumberFormat="1" applyFont="1" applyFill="1" applyBorder="1" applyAlignment="1">
      <alignment horizontal="center" vertical="top" wrapText="1"/>
    </xf>
    <xf numFmtId="165" fontId="3" fillId="5" borderId="24" xfId="0" applyNumberFormat="1" applyFont="1" applyFill="1" applyBorder="1" applyAlignment="1">
      <alignment horizontal="center" vertical="top" wrapText="1"/>
    </xf>
    <xf numFmtId="0" fontId="26" fillId="3" borderId="0" xfId="0" applyFont="1" applyFill="1" applyBorder="1" applyAlignment="1">
      <alignment horizontal="center" vertical="top" wrapText="1"/>
    </xf>
    <xf numFmtId="3" fontId="1" fillId="3" borderId="51" xfId="0" applyNumberFormat="1" applyFont="1" applyFill="1" applyBorder="1" applyAlignment="1">
      <alignment horizontal="center" vertical="top" wrapText="1"/>
    </xf>
    <xf numFmtId="3" fontId="4" fillId="3" borderId="16" xfId="0" applyNumberFormat="1" applyFont="1" applyFill="1" applyBorder="1" applyAlignment="1">
      <alignment horizontal="left" vertical="top" wrapText="1"/>
    </xf>
    <xf numFmtId="3" fontId="4" fillId="3" borderId="16" xfId="0" applyNumberFormat="1" applyFont="1" applyFill="1" applyBorder="1" applyAlignment="1">
      <alignment horizontal="left" vertical="top" wrapText="1"/>
    </xf>
    <xf numFmtId="3" fontId="1" fillId="3" borderId="16" xfId="0" applyNumberFormat="1" applyFont="1" applyFill="1" applyBorder="1" applyAlignment="1">
      <alignment horizontal="left" vertical="top" wrapText="1"/>
    </xf>
    <xf numFmtId="3" fontId="3" fillId="7" borderId="39" xfId="0" applyNumberFormat="1" applyFont="1" applyFill="1" applyBorder="1" applyAlignment="1">
      <alignment horizontal="center" vertical="top"/>
    </xf>
    <xf numFmtId="3" fontId="3" fillId="2" borderId="13" xfId="0" applyNumberFormat="1" applyFont="1" applyFill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3" fontId="3" fillId="0" borderId="14" xfId="0" applyNumberFormat="1" applyFont="1" applyBorder="1" applyAlignment="1">
      <alignment horizontal="center" vertical="top"/>
    </xf>
    <xf numFmtId="3" fontId="1" fillId="12" borderId="16" xfId="0" applyNumberFormat="1" applyFont="1" applyFill="1" applyBorder="1" applyAlignment="1">
      <alignment horizontal="left" vertical="top" wrapText="1"/>
    </xf>
    <xf numFmtId="3" fontId="4" fillId="0" borderId="49" xfId="0" applyNumberFormat="1" applyFont="1" applyFill="1" applyBorder="1" applyAlignment="1">
      <alignment horizontal="left" vertical="top" wrapText="1"/>
    </xf>
    <xf numFmtId="3" fontId="1" fillId="0" borderId="40" xfId="0" applyNumberFormat="1" applyFont="1" applyFill="1" applyBorder="1" applyAlignment="1">
      <alignment horizontal="left" vertical="top" wrapText="1"/>
    </xf>
    <xf numFmtId="3" fontId="4" fillId="0" borderId="14" xfId="0" applyNumberFormat="1" applyFont="1" applyFill="1" applyBorder="1" applyAlignment="1">
      <alignment horizontal="center" vertical="top" wrapText="1"/>
    </xf>
    <xf numFmtId="3" fontId="4" fillId="0" borderId="71" xfId="0" applyNumberFormat="1" applyFont="1" applyFill="1" applyBorder="1" applyAlignment="1">
      <alignment horizontal="center" vertical="top" wrapText="1"/>
    </xf>
    <xf numFmtId="3" fontId="4" fillId="3" borderId="49" xfId="0" applyNumberFormat="1" applyFont="1" applyFill="1" applyBorder="1" applyAlignment="1">
      <alignment horizontal="center" vertical="top" wrapText="1"/>
    </xf>
    <xf numFmtId="164" fontId="1" fillId="10" borderId="41" xfId="1" applyNumberFormat="1" applyFont="1" applyFill="1" applyBorder="1" applyAlignment="1">
      <alignment horizontal="center" vertical="top"/>
    </xf>
    <xf numFmtId="164" fontId="1" fillId="14" borderId="41" xfId="1" applyNumberFormat="1" applyFont="1" applyFill="1" applyBorder="1" applyAlignment="1">
      <alignment horizontal="center" vertical="top"/>
    </xf>
    <xf numFmtId="3" fontId="6" fillId="4" borderId="0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3" fontId="17" fillId="3" borderId="16" xfId="0" applyNumberFormat="1" applyFont="1" applyFill="1" applyBorder="1" applyAlignment="1">
      <alignment horizontal="left" vertical="top" wrapText="1"/>
    </xf>
    <xf numFmtId="3" fontId="4" fillId="3" borderId="16" xfId="0" applyNumberFormat="1" applyFont="1" applyFill="1" applyBorder="1" applyAlignment="1">
      <alignment horizontal="left" vertical="top" wrapText="1"/>
    </xf>
    <xf numFmtId="3" fontId="4" fillId="0" borderId="16" xfId="0" applyNumberFormat="1" applyFont="1" applyFill="1" applyBorder="1" applyAlignment="1">
      <alignment horizontal="left" vertical="top" wrapText="1"/>
    </xf>
    <xf numFmtId="3" fontId="4" fillId="0" borderId="25" xfId="0" applyNumberFormat="1" applyFont="1" applyFill="1" applyBorder="1" applyAlignment="1">
      <alignment horizontal="left" vertical="top" wrapText="1"/>
    </xf>
    <xf numFmtId="3" fontId="1" fillId="4" borderId="0" xfId="0" applyNumberFormat="1" applyFont="1" applyFill="1" applyBorder="1" applyAlignment="1">
      <alignment horizontal="center" vertical="top" wrapText="1"/>
    </xf>
    <xf numFmtId="3" fontId="1" fillId="4" borderId="0" xfId="0" applyNumberFormat="1" applyFont="1" applyFill="1" applyBorder="1" applyAlignment="1">
      <alignment horizontal="center" vertical="center" wrapText="1"/>
    </xf>
    <xf numFmtId="164" fontId="1" fillId="4" borderId="0" xfId="0" applyNumberFormat="1" applyFont="1" applyFill="1" applyBorder="1" applyAlignment="1">
      <alignment horizontal="center" vertical="top" wrapText="1"/>
    </xf>
    <xf numFmtId="3" fontId="1" fillId="3" borderId="40" xfId="0" applyNumberFormat="1" applyFont="1" applyFill="1" applyBorder="1" applyAlignment="1">
      <alignment horizontal="left" vertical="top" wrapText="1"/>
    </xf>
    <xf numFmtId="3" fontId="1" fillId="3" borderId="16" xfId="0" applyNumberFormat="1" applyFont="1" applyFill="1" applyBorder="1" applyAlignment="1">
      <alignment horizontal="left" vertical="top" wrapText="1"/>
    </xf>
    <xf numFmtId="3" fontId="4" fillId="3" borderId="40" xfId="0" applyNumberFormat="1" applyFont="1" applyFill="1" applyBorder="1" applyAlignment="1">
      <alignment horizontal="left" vertical="top" wrapText="1"/>
    </xf>
    <xf numFmtId="3" fontId="1" fillId="3" borderId="41" xfId="0" applyNumberFormat="1" applyFont="1" applyFill="1" applyBorder="1" applyAlignment="1">
      <alignment horizontal="left" vertical="top" wrapText="1"/>
    </xf>
    <xf numFmtId="3" fontId="3" fillId="0" borderId="54" xfId="0" applyNumberFormat="1" applyFont="1" applyBorder="1" applyAlignment="1">
      <alignment horizontal="center" vertical="top"/>
    </xf>
    <xf numFmtId="3" fontId="3" fillId="0" borderId="60" xfId="0" applyNumberFormat="1" applyFont="1" applyBorder="1" applyAlignment="1">
      <alignment horizontal="center" vertical="top"/>
    </xf>
    <xf numFmtId="3" fontId="6" fillId="0" borderId="60" xfId="0" applyNumberFormat="1" applyFont="1" applyBorder="1" applyAlignment="1">
      <alignment horizontal="center" vertical="top" wrapText="1"/>
    </xf>
    <xf numFmtId="3" fontId="3" fillId="7" borderId="39" xfId="0" applyNumberFormat="1" applyFont="1" applyFill="1" applyBorder="1" applyAlignment="1">
      <alignment horizontal="center" vertical="top"/>
    </xf>
    <xf numFmtId="3" fontId="3" fillId="2" borderId="13" xfId="0" applyNumberFormat="1" applyFont="1" applyFill="1" applyBorder="1" applyAlignment="1">
      <alignment horizontal="center" vertical="top"/>
    </xf>
    <xf numFmtId="3" fontId="6" fillId="0" borderId="61" xfId="0" applyNumberFormat="1" applyFont="1" applyBorder="1" applyAlignment="1">
      <alignment horizontal="center" vertical="top"/>
    </xf>
    <xf numFmtId="3" fontId="4" fillId="3" borderId="25" xfId="0" applyNumberFormat="1" applyFont="1" applyFill="1" applyBorder="1" applyAlignment="1">
      <alignment horizontal="left" vertical="top" wrapText="1"/>
    </xf>
    <xf numFmtId="3" fontId="4" fillId="3" borderId="16" xfId="0" applyNumberFormat="1" applyFont="1" applyFill="1" applyBorder="1" applyAlignment="1">
      <alignment vertical="top" wrapText="1"/>
    </xf>
    <xf numFmtId="49" fontId="3" fillId="0" borderId="14" xfId="0" applyNumberFormat="1" applyFont="1" applyBorder="1" applyAlignment="1">
      <alignment horizontal="center" vertical="top"/>
    </xf>
    <xf numFmtId="3" fontId="3" fillId="0" borderId="14" xfId="0" applyNumberFormat="1" applyFont="1" applyBorder="1" applyAlignment="1">
      <alignment horizontal="center" vertical="top"/>
    </xf>
    <xf numFmtId="3" fontId="3" fillId="7" borderId="36" xfId="0" applyNumberFormat="1" applyFont="1" applyFill="1" applyBorder="1" applyAlignment="1">
      <alignment horizontal="center" vertical="top"/>
    </xf>
    <xf numFmtId="3" fontId="3" fillId="7" borderId="59" xfId="0" applyNumberFormat="1" applyFont="1" applyFill="1" applyBorder="1" applyAlignment="1">
      <alignment horizontal="center" vertical="top"/>
    </xf>
    <xf numFmtId="3" fontId="3" fillId="2" borderId="4" xfId="0" applyNumberFormat="1" applyFont="1" applyFill="1" applyBorder="1" applyAlignment="1">
      <alignment horizontal="center" vertical="top"/>
    </xf>
    <xf numFmtId="3" fontId="3" fillId="2" borderId="22" xfId="0" applyNumberFormat="1" applyFont="1" applyFill="1" applyBorder="1" applyAlignment="1">
      <alignment horizontal="center" vertical="top"/>
    </xf>
    <xf numFmtId="49" fontId="3" fillId="0" borderId="13" xfId="0" applyNumberFormat="1" applyFont="1" applyBorder="1" applyAlignment="1">
      <alignment horizontal="center" vertical="top"/>
    </xf>
    <xf numFmtId="3" fontId="4" fillId="0" borderId="41" xfId="0" applyNumberFormat="1" applyFont="1" applyFill="1" applyBorder="1" applyAlignment="1">
      <alignment horizontal="center" vertical="top" wrapText="1"/>
    </xf>
    <xf numFmtId="3" fontId="4" fillId="0" borderId="62" xfId="0" applyNumberFormat="1" applyFont="1" applyFill="1" applyBorder="1" applyAlignment="1">
      <alignment horizontal="center" vertical="top" wrapText="1"/>
    </xf>
    <xf numFmtId="3" fontId="3" fillId="0" borderId="54" xfId="0" applyNumberFormat="1" applyFont="1" applyFill="1" applyBorder="1" applyAlignment="1">
      <alignment horizontal="center" vertical="top" wrapText="1"/>
    </xf>
    <xf numFmtId="3" fontId="3" fillId="0" borderId="60" xfId="0" applyNumberFormat="1" applyFont="1" applyFill="1" applyBorder="1" applyAlignment="1">
      <alignment horizontal="center" vertical="top" wrapText="1"/>
    </xf>
    <xf numFmtId="3" fontId="4" fillId="3" borderId="42" xfId="0" applyNumberFormat="1" applyFont="1" applyFill="1" applyBorder="1" applyAlignment="1">
      <alignment horizontal="left" vertical="top" wrapText="1"/>
    </xf>
    <xf numFmtId="3" fontId="4" fillId="0" borderId="49" xfId="0" applyNumberFormat="1" applyFont="1" applyFill="1" applyBorder="1" applyAlignment="1">
      <alignment horizontal="center" vertical="center" textRotation="90" wrapText="1"/>
    </xf>
    <xf numFmtId="3" fontId="4" fillId="3" borderId="0" xfId="0" applyNumberFormat="1" applyFont="1" applyFill="1" applyBorder="1" applyAlignment="1">
      <alignment horizontal="center" vertical="top" wrapText="1"/>
    </xf>
    <xf numFmtId="3" fontId="4" fillId="3" borderId="51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1" fillId="3" borderId="42" xfId="0" applyFont="1" applyFill="1" applyBorder="1" applyAlignment="1">
      <alignment horizontal="left" vertical="top" wrapText="1"/>
    </xf>
    <xf numFmtId="0" fontId="1" fillId="3" borderId="41" xfId="0" applyFont="1" applyFill="1" applyBorder="1" applyAlignment="1">
      <alignment horizontal="left" vertical="top" wrapText="1"/>
    </xf>
    <xf numFmtId="0" fontId="1" fillId="3" borderId="40" xfId="0" applyFont="1" applyFill="1" applyBorder="1" applyAlignment="1">
      <alignment horizontal="left" vertical="top" wrapText="1"/>
    </xf>
    <xf numFmtId="0" fontId="1" fillId="3" borderId="16" xfId="0" applyFont="1" applyFill="1" applyBorder="1" applyAlignment="1">
      <alignment horizontal="left" vertical="top" wrapText="1"/>
    </xf>
    <xf numFmtId="0" fontId="11" fillId="0" borderId="0" xfId="0" applyFont="1" applyAlignment="1">
      <alignment horizontal="right" vertical="top" wrapText="1"/>
    </xf>
    <xf numFmtId="3" fontId="1" fillId="0" borderId="40" xfId="0" applyNumberFormat="1" applyFont="1" applyFill="1" applyBorder="1" applyAlignment="1">
      <alignment horizontal="left" vertical="top" wrapText="1"/>
    </xf>
    <xf numFmtId="3" fontId="1" fillId="0" borderId="48" xfId="0" applyNumberFormat="1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/>
    </xf>
    <xf numFmtId="49" fontId="3" fillId="0" borderId="23" xfId="0" applyNumberFormat="1" applyFont="1" applyBorder="1" applyAlignment="1">
      <alignment horizontal="center" vertical="top"/>
    </xf>
    <xf numFmtId="3" fontId="1" fillId="3" borderId="31" xfId="0" applyNumberFormat="1" applyFont="1" applyFill="1" applyBorder="1" applyAlignment="1">
      <alignment horizontal="center" vertical="top" wrapText="1"/>
    </xf>
    <xf numFmtId="3" fontId="4" fillId="3" borderId="40" xfId="0" applyNumberFormat="1" applyFont="1" applyFill="1" applyBorder="1" applyAlignment="1">
      <alignment vertical="top" wrapText="1"/>
    </xf>
    <xf numFmtId="3" fontId="4" fillId="0" borderId="46" xfId="0" applyNumberFormat="1" applyFont="1" applyFill="1" applyBorder="1" applyAlignment="1">
      <alignment horizontal="left" vertical="top" wrapText="1"/>
    </xf>
    <xf numFmtId="3" fontId="4" fillId="0" borderId="37" xfId="0" applyNumberFormat="1" applyFont="1" applyFill="1" applyBorder="1" applyAlignment="1">
      <alignment vertical="top" wrapText="1"/>
    </xf>
    <xf numFmtId="49" fontId="3" fillId="0" borderId="14" xfId="0" applyNumberFormat="1" applyFont="1" applyBorder="1" applyAlignment="1">
      <alignment horizontal="center" vertical="top" wrapText="1"/>
    </xf>
    <xf numFmtId="49" fontId="3" fillId="0" borderId="23" xfId="0" applyNumberFormat="1" applyFont="1" applyBorder="1" applyAlignment="1">
      <alignment horizontal="center" vertical="top" wrapText="1"/>
    </xf>
    <xf numFmtId="3" fontId="4" fillId="3" borderId="36" xfId="0" applyNumberFormat="1" applyFont="1" applyFill="1" applyBorder="1" applyAlignment="1">
      <alignment horizontal="center" vertical="top"/>
    </xf>
    <xf numFmtId="3" fontId="4" fillId="3" borderId="52" xfId="0" applyNumberFormat="1" applyFont="1" applyFill="1" applyBorder="1" applyAlignment="1">
      <alignment horizontal="center" vertical="top"/>
    </xf>
    <xf numFmtId="3" fontId="4" fillId="0" borderId="61" xfId="0" applyNumberFormat="1" applyFont="1" applyFill="1" applyBorder="1" applyAlignment="1">
      <alignment horizontal="center" vertical="top"/>
    </xf>
    <xf numFmtId="3" fontId="4" fillId="0" borderId="53" xfId="0" applyNumberFormat="1" applyFont="1" applyFill="1" applyBorder="1" applyAlignment="1">
      <alignment horizontal="center" vertical="top"/>
    </xf>
    <xf numFmtId="164" fontId="1" fillId="3" borderId="44" xfId="0" applyNumberFormat="1" applyFont="1" applyFill="1" applyBorder="1" applyAlignment="1">
      <alignment horizontal="center" vertical="top" wrapText="1"/>
    </xf>
    <xf numFmtId="164" fontId="1" fillId="3" borderId="50" xfId="0" applyNumberFormat="1" applyFont="1" applyFill="1" applyBorder="1" applyAlignment="1">
      <alignment horizontal="center" vertical="top" wrapText="1"/>
    </xf>
    <xf numFmtId="164" fontId="1" fillId="3" borderId="42" xfId="0" applyNumberFormat="1" applyFont="1" applyFill="1" applyBorder="1" applyAlignment="1">
      <alignment horizontal="center" vertical="top" wrapText="1"/>
    </xf>
    <xf numFmtId="164" fontId="1" fillId="3" borderId="49" xfId="0" applyNumberFormat="1" applyFont="1" applyFill="1" applyBorder="1" applyAlignment="1">
      <alignment horizontal="center" vertical="top" wrapText="1"/>
    </xf>
    <xf numFmtId="164" fontId="1" fillId="3" borderId="31" xfId="0" applyNumberFormat="1" applyFont="1" applyFill="1" applyBorder="1" applyAlignment="1">
      <alignment horizontal="center" vertical="top" wrapText="1"/>
    </xf>
    <xf numFmtId="164" fontId="1" fillId="3" borderId="51" xfId="0" applyNumberFormat="1" applyFont="1" applyFill="1" applyBorder="1" applyAlignment="1">
      <alignment horizontal="center" vertical="top" wrapText="1"/>
    </xf>
    <xf numFmtId="3" fontId="4" fillId="0" borderId="52" xfId="0" applyNumberFormat="1" applyFont="1" applyFill="1" applyBorder="1" applyAlignment="1">
      <alignment horizontal="center" vertical="top" wrapText="1"/>
    </xf>
    <xf numFmtId="3" fontId="4" fillId="0" borderId="14" xfId="0" applyNumberFormat="1" applyFont="1" applyFill="1" applyBorder="1" applyAlignment="1">
      <alignment horizontal="center" vertical="top" wrapText="1"/>
    </xf>
    <xf numFmtId="3" fontId="4" fillId="0" borderId="71" xfId="0" applyNumberFormat="1" applyFont="1" applyFill="1" applyBorder="1" applyAlignment="1">
      <alignment horizontal="center" vertical="top" wrapText="1"/>
    </xf>
    <xf numFmtId="3" fontId="4" fillId="4" borderId="49" xfId="0" applyNumberFormat="1" applyFont="1" applyFill="1" applyBorder="1" applyAlignment="1">
      <alignment horizontal="left" vertical="top" wrapText="1"/>
    </xf>
    <xf numFmtId="3" fontId="1" fillId="3" borderId="65" xfId="0" applyNumberFormat="1" applyFont="1" applyFill="1" applyBorder="1" applyAlignment="1">
      <alignment horizontal="center" vertical="top"/>
    </xf>
    <xf numFmtId="164" fontId="4" fillId="3" borderId="68" xfId="0" applyNumberFormat="1" applyFont="1" applyFill="1" applyBorder="1" applyAlignment="1">
      <alignment horizontal="center" vertical="top" wrapText="1"/>
    </xf>
    <xf numFmtId="3" fontId="1" fillId="3" borderId="42" xfId="0" applyNumberFormat="1" applyFont="1" applyFill="1" applyBorder="1" applyAlignment="1">
      <alignment horizontal="center" vertical="top" textRotation="180" wrapText="1"/>
    </xf>
    <xf numFmtId="3" fontId="1" fillId="3" borderId="39" xfId="0" applyNumberFormat="1" applyFont="1" applyFill="1" applyBorder="1" applyAlignment="1">
      <alignment horizontal="center" vertical="top" textRotation="180" wrapText="1"/>
    </xf>
    <xf numFmtId="3" fontId="6" fillId="3" borderId="14" xfId="0" applyNumberFormat="1" applyFont="1" applyFill="1" applyBorder="1" applyAlignment="1">
      <alignment horizontal="center" vertical="top"/>
    </xf>
    <xf numFmtId="3" fontId="1" fillId="3" borderId="49" xfId="0" applyNumberFormat="1" applyFont="1" applyFill="1" applyBorder="1" applyAlignment="1">
      <alignment horizontal="center" vertical="top" textRotation="180" wrapText="1"/>
    </xf>
    <xf numFmtId="3" fontId="6" fillId="3" borderId="51" xfId="0" applyNumberFormat="1" applyFont="1" applyFill="1" applyBorder="1" applyAlignment="1">
      <alignment horizontal="center" vertical="top"/>
    </xf>
    <xf numFmtId="0" fontId="7" fillId="3" borderId="35" xfId="0" applyFont="1" applyFill="1" applyBorder="1" applyAlignment="1">
      <alignment horizontal="center" vertical="top" wrapText="1"/>
    </xf>
    <xf numFmtId="0" fontId="7" fillId="3" borderId="61" xfId="0" applyFont="1" applyFill="1" applyBorder="1" applyAlignment="1">
      <alignment horizontal="center" vertical="top" wrapText="1"/>
    </xf>
    <xf numFmtId="49" fontId="7" fillId="3" borderId="51" xfId="0" applyNumberFormat="1" applyFont="1" applyFill="1" applyBorder="1" applyAlignment="1">
      <alignment horizontal="center" vertical="top"/>
    </xf>
    <xf numFmtId="49" fontId="7" fillId="3" borderId="71" xfId="0" applyNumberFormat="1" applyFont="1" applyFill="1" applyBorder="1" applyAlignment="1">
      <alignment horizontal="center" vertical="top"/>
    </xf>
    <xf numFmtId="49" fontId="7" fillId="3" borderId="31" xfId="0" applyNumberFormat="1" applyFont="1" applyFill="1" applyBorder="1" applyAlignment="1">
      <alignment horizontal="center" vertical="top"/>
    </xf>
    <xf numFmtId="49" fontId="7" fillId="3" borderId="69" xfId="0" applyNumberFormat="1" applyFont="1" applyFill="1" applyBorder="1" applyAlignment="1">
      <alignment horizontal="center" vertical="top"/>
    </xf>
    <xf numFmtId="49" fontId="7" fillId="3" borderId="45" xfId="0" applyNumberFormat="1" applyFont="1" applyFill="1" applyBorder="1" applyAlignment="1">
      <alignment horizontal="center" vertical="top"/>
    </xf>
    <xf numFmtId="0" fontId="11" fillId="0" borderId="0" xfId="0" applyFont="1" applyAlignment="1">
      <alignment vertical="top" wrapText="1"/>
    </xf>
    <xf numFmtId="164" fontId="1" fillId="0" borderId="78" xfId="0" applyNumberFormat="1" applyFont="1" applyFill="1" applyBorder="1" applyAlignment="1">
      <alignment horizontal="center" vertical="top"/>
    </xf>
    <xf numFmtId="3" fontId="4" fillId="3" borderId="36" xfId="0" applyNumberFormat="1" applyFont="1" applyFill="1" applyBorder="1" applyAlignment="1">
      <alignment horizontal="center" vertical="top" wrapText="1"/>
    </xf>
    <xf numFmtId="3" fontId="10" fillId="3" borderId="36" xfId="0" applyNumberFormat="1" applyFont="1" applyFill="1" applyBorder="1" applyAlignment="1">
      <alignment horizontal="center" vertical="top" wrapText="1"/>
    </xf>
    <xf numFmtId="3" fontId="2" fillId="3" borderId="59" xfId="0" applyNumberFormat="1" applyFont="1" applyFill="1" applyBorder="1" applyAlignment="1">
      <alignment horizontal="center" vertical="top" wrapText="1"/>
    </xf>
    <xf numFmtId="3" fontId="4" fillId="3" borderId="59" xfId="0" applyNumberFormat="1" applyFont="1" applyFill="1" applyBorder="1" applyAlignment="1">
      <alignment horizontal="center" vertical="top" wrapText="1"/>
    </xf>
    <xf numFmtId="0" fontId="7" fillId="3" borderId="36" xfId="0" applyFont="1" applyFill="1" applyBorder="1" applyAlignment="1">
      <alignment horizontal="center" vertical="top" wrapText="1"/>
    </xf>
    <xf numFmtId="0" fontId="7" fillId="3" borderId="39" xfId="0" applyFont="1" applyFill="1" applyBorder="1" applyAlignment="1">
      <alignment horizontal="center" vertical="top" wrapText="1"/>
    </xf>
    <xf numFmtId="0" fontId="10" fillId="3" borderId="59" xfId="0" applyFont="1" applyFill="1" applyBorder="1" applyAlignment="1">
      <alignment horizontal="center" vertical="top" wrapText="1"/>
    </xf>
    <xf numFmtId="165" fontId="1" fillId="3" borderId="39" xfId="0" applyNumberFormat="1" applyFont="1" applyFill="1" applyBorder="1" applyAlignment="1">
      <alignment horizontal="center" vertical="top" wrapText="1"/>
    </xf>
    <xf numFmtId="165" fontId="1" fillId="3" borderId="54" xfId="0" applyNumberFormat="1" applyFont="1" applyFill="1" applyBorder="1" applyAlignment="1">
      <alignment horizontal="center" vertical="top" wrapText="1"/>
    </xf>
    <xf numFmtId="165" fontId="4" fillId="3" borderId="39" xfId="0" applyNumberFormat="1" applyFont="1" applyFill="1" applyBorder="1" applyAlignment="1">
      <alignment horizontal="center" vertical="top" wrapText="1"/>
    </xf>
    <xf numFmtId="165" fontId="4" fillId="3" borderId="43" xfId="0" applyNumberFormat="1" applyFont="1" applyFill="1" applyBorder="1" applyAlignment="1">
      <alignment horizontal="center" vertical="top" wrapText="1"/>
    </xf>
    <xf numFmtId="165" fontId="4" fillId="3" borderId="15" xfId="0" applyNumberFormat="1" applyFont="1" applyFill="1" applyBorder="1" applyAlignment="1">
      <alignment horizontal="center" vertical="top" wrapText="1"/>
    </xf>
    <xf numFmtId="164" fontId="4" fillId="0" borderId="43" xfId="0" applyNumberFormat="1" applyFont="1" applyFill="1" applyBorder="1" applyAlignment="1">
      <alignment horizontal="center" vertical="top"/>
    </xf>
    <xf numFmtId="3" fontId="1" fillId="3" borderId="68" xfId="0" applyNumberFormat="1" applyFont="1" applyFill="1" applyBorder="1" applyAlignment="1">
      <alignment horizontal="center" vertical="top"/>
    </xf>
    <xf numFmtId="3" fontId="1" fillId="0" borderId="46" xfId="0" applyNumberFormat="1" applyFont="1" applyBorder="1" applyAlignment="1">
      <alignment vertical="top" wrapText="1"/>
    </xf>
    <xf numFmtId="3" fontId="4" fillId="3" borderId="23" xfId="0" applyNumberFormat="1" applyFont="1" applyFill="1" applyBorder="1" applyAlignment="1">
      <alignment horizontal="center" vertical="top" wrapText="1"/>
    </xf>
    <xf numFmtId="3" fontId="1" fillId="4" borderId="30" xfId="0" applyNumberFormat="1" applyFont="1" applyFill="1" applyBorder="1" applyAlignment="1">
      <alignment horizontal="center" vertical="top"/>
    </xf>
    <xf numFmtId="3" fontId="1" fillId="4" borderId="41" xfId="0" applyNumberFormat="1" applyFont="1" applyFill="1" applyBorder="1" applyAlignment="1">
      <alignment horizontal="center" vertical="top"/>
    </xf>
    <xf numFmtId="3" fontId="1" fillId="4" borderId="42" xfId="0" applyNumberFormat="1" applyFont="1" applyFill="1" applyBorder="1" applyAlignment="1">
      <alignment horizontal="center" vertical="top"/>
    </xf>
    <xf numFmtId="3" fontId="1" fillId="4" borderId="37" xfId="0" applyNumberFormat="1" applyFont="1" applyFill="1" applyBorder="1" applyAlignment="1">
      <alignment horizontal="center" vertical="top"/>
    </xf>
    <xf numFmtId="3" fontId="1" fillId="0" borderId="48" xfId="0" applyNumberFormat="1" applyFont="1" applyFill="1" applyBorder="1" applyAlignment="1">
      <alignment vertical="top" wrapText="1"/>
    </xf>
    <xf numFmtId="165" fontId="1" fillId="3" borderId="39" xfId="0" applyNumberFormat="1" applyFont="1" applyFill="1" applyBorder="1" applyAlignment="1">
      <alignment horizontal="center" vertical="top"/>
    </xf>
    <xf numFmtId="165" fontId="1" fillId="3" borderId="77" xfId="0" applyNumberFormat="1" applyFont="1" applyFill="1" applyBorder="1" applyAlignment="1">
      <alignment horizontal="center" vertical="top"/>
    </xf>
    <xf numFmtId="165" fontId="1" fillId="3" borderId="0" xfId="0" applyNumberFormat="1" applyFont="1" applyFill="1" applyBorder="1" applyAlignment="1">
      <alignment horizontal="center" vertical="top"/>
    </xf>
    <xf numFmtId="165" fontId="4" fillId="3" borderId="14" xfId="0" applyNumberFormat="1" applyFont="1" applyFill="1" applyBorder="1" applyAlignment="1">
      <alignment horizontal="center" vertical="top" wrapText="1"/>
    </xf>
    <xf numFmtId="164" fontId="17" fillId="3" borderId="39" xfId="0" applyNumberFormat="1" applyFont="1" applyFill="1" applyBorder="1" applyAlignment="1">
      <alignment horizontal="center" vertical="top" wrapText="1"/>
    </xf>
    <xf numFmtId="0" fontId="1" fillId="3" borderId="78" xfId="0" applyFont="1" applyFill="1" applyBorder="1" applyAlignment="1">
      <alignment horizontal="center" vertical="top" wrapText="1"/>
    </xf>
    <xf numFmtId="0" fontId="1" fillId="3" borderId="43" xfId="0" applyFont="1" applyFill="1" applyBorder="1" applyAlignment="1">
      <alignment horizontal="center" vertical="top" wrapText="1"/>
    </xf>
    <xf numFmtId="3" fontId="1" fillId="0" borderId="36" xfId="0" applyNumberFormat="1" applyFont="1" applyFill="1" applyBorder="1" applyAlignment="1">
      <alignment horizontal="center" vertical="top" wrapText="1"/>
    </xf>
    <xf numFmtId="3" fontId="1" fillId="0" borderId="59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3" fontId="1" fillId="0" borderId="60" xfId="0" applyNumberFormat="1" applyFont="1" applyFill="1" applyBorder="1" applyAlignment="1">
      <alignment horizontal="center" vertical="top" wrapText="1"/>
    </xf>
    <xf numFmtId="49" fontId="4" fillId="3" borderId="39" xfId="0" applyNumberFormat="1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3" borderId="52" xfId="0" applyFont="1" applyFill="1" applyBorder="1" applyAlignment="1">
      <alignment horizontal="center" vertical="top" wrapText="1"/>
    </xf>
    <xf numFmtId="0" fontId="4" fillId="3" borderId="59" xfId="0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horizontal="center" vertical="top"/>
    </xf>
    <xf numFmtId="164" fontId="4" fillId="0" borderId="54" xfId="0" applyNumberFormat="1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top" wrapText="1"/>
    </xf>
    <xf numFmtId="164" fontId="1" fillId="3" borderId="5" xfId="0" applyNumberFormat="1" applyFont="1" applyFill="1" applyBorder="1" applyAlignment="1">
      <alignment horizontal="left" vertical="top"/>
    </xf>
    <xf numFmtId="3" fontId="1" fillId="3" borderId="27" xfId="0" applyNumberFormat="1" applyFont="1" applyFill="1" applyBorder="1" applyAlignment="1">
      <alignment horizontal="center" vertical="top" wrapText="1"/>
    </xf>
    <xf numFmtId="49" fontId="1" fillId="3" borderId="30" xfId="1" applyNumberFormat="1" applyFont="1" applyFill="1" applyBorder="1" applyAlignment="1">
      <alignment horizontal="center" vertical="top" wrapText="1"/>
    </xf>
    <xf numFmtId="0" fontId="26" fillId="3" borderId="41" xfId="0" applyFont="1" applyFill="1" applyBorder="1" applyAlignment="1">
      <alignment horizontal="center" vertical="top" wrapText="1"/>
    </xf>
    <xf numFmtId="49" fontId="1" fillId="3" borderId="41" xfId="1" applyNumberFormat="1" applyFont="1" applyFill="1" applyBorder="1" applyAlignment="1">
      <alignment horizontal="center" vertical="center"/>
    </xf>
    <xf numFmtId="49" fontId="1" fillId="3" borderId="41" xfId="1" applyNumberFormat="1" applyFont="1" applyFill="1" applyBorder="1" applyAlignment="1">
      <alignment horizontal="center" vertical="top" wrapText="1"/>
    </xf>
    <xf numFmtId="164" fontId="4" fillId="3" borderId="2" xfId="0" applyNumberFormat="1" applyFont="1" applyFill="1" applyBorder="1" applyAlignment="1">
      <alignment horizontal="center" vertical="top" wrapText="1"/>
    </xf>
    <xf numFmtId="164" fontId="4" fillId="14" borderId="41" xfId="1" applyNumberFormat="1" applyFont="1" applyFill="1" applyBorder="1" applyAlignment="1">
      <alignment horizontal="center" vertical="top"/>
    </xf>
    <xf numFmtId="165" fontId="3" fillId="5" borderId="62" xfId="0" applyNumberFormat="1" applyFont="1" applyFill="1" applyBorder="1" applyAlignment="1">
      <alignment horizontal="center" vertical="top" wrapText="1"/>
    </xf>
    <xf numFmtId="3" fontId="4" fillId="4" borderId="16" xfId="0" applyNumberFormat="1" applyFont="1" applyFill="1" applyBorder="1" applyAlignment="1">
      <alignment vertical="top" wrapText="1"/>
    </xf>
    <xf numFmtId="3" fontId="1" fillId="4" borderId="48" xfId="0" applyNumberFormat="1" applyFont="1" applyFill="1" applyBorder="1" applyAlignment="1">
      <alignment vertical="top" wrapText="1"/>
    </xf>
    <xf numFmtId="0" fontId="4" fillId="3" borderId="46" xfId="0" applyFont="1" applyFill="1" applyBorder="1" applyAlignment="1">
      <alignment horizontal="left" vertical="top" wrapText="1"/>
    </xf>
    <xf numFmtId="3" fontId="1" fillId="3" borderId="41" xfId="0" applyNumberFormat="1" applyFont="1" applyFill="1" applyBorder="1" applyAlignment="1">
      <alignment horizontal="center" vertical="top" textRotation="180" wrapText="1"/>
    </xf>
    <xf numFmtId="3" fontId="6" fillId="3" borderId="0" xfId="0" applyNumberFormat="1" applyFont="1" applyFill="1" applyBorder="1" applyAlignment="1">
      <alignment horizontal="center" vertical="top"/>
    </xf>
    <xf numFmtId="49" fontId="1" fillId="3" borderId="42" xfId="1" applyNumberFormat="1" applyFont="1" applyFill="1" applyBorder="1" applyAlignment="1">
      <alignment horizontal="center" vertical="center"/>
    </xf>
    <xf numFmtId="49" fontId="1" fillId="3" borderId="41" xfId="1" applyNumberFormat="1" applyFont="1" applyFill="1" applyBorder="1" applyAlignment="1">
      <alignment horizontal="center" vertical="top"/>
    </xf>
    <xf numFmtId="3" fontId="6" fillId="3" borderId="49" xfId="0" applyNumberFormat="1" applyFont="1" applyFill="1" applyBorder="1" applyAlignment="1">
      <alignment vertical="center" wrapText="1"/>
    </xf>
    <xf numFmtId="3" fontId="1" fillId="3" borderId="77" xfId="0" applyNumberFormat="1" applyFont="1" applyFill="1" applyBorder="1" applyAlignment="1">
      <alignment vertical="center" textRotation="90" wrapText="1"/>
    </xf>
    <xf numFmtId="3" fontId="6" fillId="3" borderId="77" xfId="0" applyNumberFormat="1" applyFont="1" applyFill="1" applyBorder="1" applyAlignment="1">
      <alignment vertical="top" wrapText="1"/>
    </xf>
    <xf numFmtId="3" fontId="6" fillId="3" borderId="39" xfId="0" applyNumberFormat="1" applyFont="1" applyFill="1" applyBorder="1" applyAlignment="1">
      <alignment vertical="top" wrapText="1"/>
    </xf>
    <xf numFmtId="3" fontId="1" fillId="3" borderId="39" xfId="0" applyNumberFormat="1" applyFont="1" applyFill="1" applyBorder="1" applyAlignment="1">
      <alignment vertical="center" textRotation="90" wrapText="1"/>
    </xf>
    <xf numFmtId="3" fontId="1" fillId="3" borderId="41" xfId="0" applyNumberFormat="1" applyFont="1" applyFill="1" applyBorder="1" applyAlignment="1">
      <alignment vertical="center" textRotation="90" wrapText="1"/>
    </xf>
    <xf numFmtId="3" fontId="1" fillId="3" borderId="0" xfId="0" applyNumberFormat="1" applyFont="1" applyFill="1" applyBorder="1" applyAlignment="1">
      <alignment vertical="center" textRotation="90" wrapText="1"/>
    </xf>
    <xf numFmtId="3" fontId="4" fillId="3" borderId="0" xfId="0" applyNumberFormat="1" applyFont="1" applyFill="1" applyBorder="1" applyAlignment="1">
      <alignment horizontal="center" vertical="top" textRotation="180" wrapText="1"/>
    </xf>
    <xf numFmtId="3" fontId="4" fillId="3" borderId="41" xfId="0" applyNumberFormat="1" applyFont="1" applyFill="1" applyBorder="1" applyAlignment="1">
      <alignment horizontal="center" vertical="top" textRotation="180" wrapText="1"/>
    </xf>
    <xf numFmtId="3" fontId="10" fillId="3" borderId="52" xfId="0" applyNumberFormat="1" applyFont="1" applyFill="1" applyBorder="1" applyAlignment="1">
      <alignment horizontal="center" vertical="center" textRotation="90" wrapText="1"/>
    </xf>
    <xf numFmtId="3" fontId="4" fillId="3" borderId="11" xfId="0" applyNumberFormat="1" applyFont="1" applyFill="1" applyBorder="1" applyAlignment="1">
      <alignment horizontal="center" vertical="center" textRotation="90" wrapText="1"/>
    </xf>
    <xf numFmtId="3" fontId="6" fillId="3" borderId="11" xfId="0" applyNumberFormat="1" applyFont="1" applyFill="1" applyBorder="1" applyAlignment="1">
      <alignment horizontal="center" vertical="top" wrapText="1"/>
    </xf>
    <xf numFmtId="3" fontId="3" fillId="3" borderId="79" xfId="0" applyNumberFormat="1" applyFont="1" applyFill="1" applyBorder="1" applyAlignment="1">
      <alignment vertical="top"/>
    </xf>
    <xf numFmtId="3" fontId="3" fillId="3" borderId="77" xfId="0" applyNumberFormat="1" applyFont="1" applyFill="1" applyBorder="1" applyAlignment="1">
      <alignment vertical="top"/>
    </xf>
    <xf numFmtId="3" fontId="3" fillId="3" borderId="75" xfId="0" applyNumberFormat="1" applyFont="1" applyFill="1" applyBorder="1" applyAlignment="1">
      <alignment vertical="top"/>
    </xf>
    <xf numFmtId="3" fontId="4" fillId="3" borderId="43" xfId="0" applyNumberFormat="1" applyFont="1" applyFill="1" applyBorder="1" applyAlignment="1">
      <alignment vertical="center" textRotation="90"/>
    </xf>
    <xf numFmtId="3" fontId="4" fillId="3" borderId="43" xfId="0" applyNumberFormat="1" applyFont="1" applyFill="1" applyBorder="1" applyAlignment="1">
      <alignment vertical="center" textRotation="90" wrapText="1"/>
    </xf>
    <xf numFmtId="3" fontId="6" fillId="3" borderId="11" xfId="0" applyNumberFormat="1" applyFont="1" applyFill="1" applyBorder="1" applyAlignment="1">
      <alignment vertical="top" wrapText="1"/>
    </xf>
    <xf numFmtId="3" fontId="4" fillId="4" borderId="4" xfId="0" applyNumberFormat="1" applyFont="1" applyFill="1" applyBorder="1" applyAlignment="1">
      <alignment horizontal="center" vertical="top" wrapText="1"/>
    </xf>
    <xf numFmtId="3" fontId="4" fillId="4" borderId="13" xfId="0" applyNumberFormat="1" applyFont="1" applyFill="1" applyBorder="1" applyAlignment="1">
      <alignment horizontal="center" vertical="top" wrapText="1"/>
    </xf>
    <xf numFmtId="0" fontId="4" fillId="3" borderId="30" xfId="0" applyFont="1" applyFill="1" applyBorder="1" applyAlignment="1">
      <alignment vertical="top" wrapText="1"/>
    </xf>
    <xf numFmtId="0" fontId="1" fillId="3" borderId="42" xfId="0" applyFont="1" applyFill="1" applyBorder="1" applyAlignment="1">
      <alignment vertical="top" wrapText="1"/>
    </xf>
    <xf numFmtId="0" fontId="4" fillId="3" borderId="11" xfId="0" applyFont="1" applyFill="1" applyBorder="1" applyAlignment="1">
      <alignment horizontal="center" vertical="top" wrapText="1"/>
    </xf>
    <xf numFmtId="3" fontId="3" fillId="0" borderId="39" xfId="0" applyNumberFormat="1" applyFont="1" applyFill="1" applyBorder="1" applyAlignment="1">
      <alignment horizontal="center" vertical="top"/>
    </xf>
    <xf numFmtId="3" fontId="3" fillId="0" borderId="59" xfId="0" applyNumberFormat="1" applyFont="1" applyFill="1" applyBorder="1" applyAlignment="1">
      <alignment horizontal="center" vertical="top"/>
    </xf>
    <xf numFmtId="164" fontId="4" fillId="0" borderId="39" xfId="0" applyNumberFormat="1" applyFont="1" applyFill="1" applyBorder="1" applyAlignment="1">
      <alignment horizontal="center" vertical="top"/>
    </xf>
    <xf numFmtId="164" fontId="6" fillId="2" borderId="33" xfId="0" applyNumberFormat="1" applyFont="1" applyFill="1" applyBorder="1" applyAlignment="1">
      <alignment horizontal="center" vertical="top"/>
    </xf>
    <xf numFmtId="164" fontId="3" fillId="7" borderId="33" xfId="0" applyNumberFormat="1" applyFont="1" applyFill="1" applyBorder="1" applyAlignment="1">
      <alignment horizontal="center" vertical="top"/>
    </xf>
    <xf numFmtId="0" fontId="4" fillId="0" borderId="43" xfId="0" applyFont="1" applyFill="1" applyBorder="1" applyAlignment="1">
      <alignment horizontal="center" vertical="top" wrapText="1"/>
    </xf>
    <xf numFmtId="0" fontId="4" fillId="0" borderId="39" xfId="0" applyFont="1" applyFill="1" applyBorder="1" applyAlignment="1">
      <alignment horizontal="center" vertical="top" wrapText="1"/>
    </xf>
    <xf numFmtId="0" fontId="4" fillId="0" borderId="59" xfId="0" applyFont="1" applyFill="1" applyBorder="1" applyAlignment="1">
      <alignment horizontal="center" vertical="top" wrapText="1"/>
    </xf>
    <xf numFmtId="3" fontId="4" fillId="0" borderId="43" xfId="0" applyNumberFormat="1" applyFont="1" applyBorder="1" applyAlignment="1">
      <alignment horizontal="center" vertical="top" wrapText="1"/>
    </xf>
    <xf numFmtId="3" fontId="3" fillId="0" borderId="62" xfId="0" applyNumberFormat="1" applyFont="1" applyFill="1" applyBorder="1" applyAlignment="1">
      <alignment horizontal="center" vertical="top"/>
    </xf>
    <xf numFmtId="164" fontId="7" fillId="0" borderId="37" xfId="0" applyNumberFormat="1" applyFont="1" applyBorder="1" applyAlignment="1">
      <alignment horizontal="center" vertical="center" wrapText="1"/>
    </xf>
    <xf numFmtId="164" fontId="6" fillId="5" borderId="30" xfId="0" applyNumberFormat="1" applyFont="1" applyFill="1" applyBorder="1" applyAlignment="1">
      <alignment horizontal="center" vertical="top" wrapText="1"/>
    </xf>
    <xf numFmtId="164" fontId="1" fillId="0" borderId="30" xfId="0" applyNumberFormat="1" applyFont="1" applyBorder="1" applyAlignment="1">
      <alignment horizontal="center" vertical="top" wrapText="1"/>
    </xf>
    <xf numFmtId="164" fontId="1" fillId="5" borderId="47" xfId="0" applyNumberFormat="1" applyFont="1" applyFill="1" applyBorder="1" applyAlignment="1">
      <alignment horizontal="center" vertical="top" wrapText="1"/>
    </xf>
    <xf numFmtId="164" fontId="1" fillId="5" borderId="55" xfId="0" applyNumberFormat="1" applyFont="1" applyFill="1" applyBorder="1" applyAlignment="1">
      <alignment horizontal="center" vertical="top" wrapText="1"/>
    </xf>
    <xf numFmtId="164" fontId="1" fillId="5" borderId="26" xfId="0" applyNumberFormat="1" applyFont="1" applyFill="1" applyBorder="1" applyAlignment="1">
      <alignment horizontal="center" vertical="top" wrapText="1"/>
    </xf>
    <xf numFmtId="164" fontId="1" fillId="0" borderId="27" xfId="0" applyNumberFormat="1" applyFont="1" applyBorder="1" applyAlignment="1">
      <alignment horizontal="center" vertical="top" wrapText="1"/>
    </xf>
    <xf numFmtId="164" fontId="1" fillId="0" borderId="41" xfId="0" applyNumberFormat="1" applyFont="1" applyBorder="1" applyAlignment="1">
      <alignment horizontal="center" vertical="top" wrapText="1"/>
    </xf>
    <xf numFmtId="3" fontId="1" fillId="3" borderId="40" xfId="0" applyNumberFormat="1" applyFont="1" applyFill="1" applyBorder="1" applyAlignment="1">
      <alignment horizontal="left" vertical="top" wrapText="1"/>
    </xf>
    <xf numFmtId="3" fontId="4" fillId="0" borderId="16" xfId="0" applyNumberFormat="1" applyFont="1" applyFill="1" applyBorder="1" applyAlignment="1">
      <alignment horizontal="left" vertical="top" wrapText="1"/>
    </xf>
    <xf numFmtId="3" fontId="4" fillId="0" borderId="48" xfId="0" applyNumberFormat="1" applyFont="1" applyFill="1" applyBorder="1" applyAlignment="1">
      <alignment horizontal="left" vertical="top" wrapText="1"/>
    </xf>
    <xf numFmtId="3" fontId="4" fillId="3" borderId="40" xfId="0" applyNumberFormat="1" applyFont="1" applyFill="1" applyBorder="1" applyAlignment="1">
      <alignment horizontal="left" vertical="top" wrapText="1"/>
    </xf>
    <xf numFmtId="3" fontId="4" fillId="3" borderId="48" xfId="0" applyNumberFormat="1" applyFont="1" applyFill="1" applyBorder="1" applyAlignment="1">
      <alignment horizontal="left" vertical="top" wrapText="1"/>
    </xf>
    <xf numFmtId="3" fontId="4" fillId="0" borderId="46" xfId="0" applyNumberFormat="1" applyFont="1" applyFill="1" applyBorder="1" applyAlignment="1">
      <alignment horizontal="left" vertical="top" wrapText="1"/>
    </xf>
    <xf numFmtId="3" fontId="6" fillId="0" borderId="16" xfId="0" applyNumberFormat="1" applyFont="1" applyBorder="1" applyAlignment="1">
      <alignment vertical="top" wrapText="1"/>
    </xf>
    <xf numFmtId="3" fontId="4" fillId="4" borderId="41" xfId="0" applyNumberFormat="1" applyFont="1" applyFill="1" applyBorder="1" applyAlignment="1">
      <alignment vertical="top" wrapText="1"/>
    </xf>
    <xf numFmtId="164" fontId="4" fillId="3" borderId="32" xfId="0" applyNumberFormat="1" applyFont="1" applyFill="1" applyBorder="1" applyAlignment="1">
      <alignment horizontal="center" vertical="top" wrapText="1"/>
    </xf>
    <xf numFmtId="164" fontId="3" fillId="3" borderId="41" xfId="0" applyNumberFormat="1" applyFont="1" applyFill="1" applyBorder="1" applyAlignment="1">
      <alignment horizontal="center" vertical="top"/>
    </xf>
    <xf numFmtId="164" fontId="3" fillId="3" borderId="13" xfId="0" applyNumberFormat="1" applyFont="1" applyFill="1" applyBorder="1" applyAlignment="1">
      <alignment horizontal="center" vertical="top"/>
    </xf>
    <xf numFmtId="3" fontId="2" fillId="0" borderId="41" xfId="0" applyNumberFormat="1" applyFont="1" applyBorder="1"/>
    <xf numFmtId="3" fontId="2" fillId="3" borderId="41" xfId="0" applyNumberFormat="1" applyFont="1" applyFill="1" applyBorder="1"/>
    <xf numFmtId="164" fontId="3" fillId="3" borderId="15" xfId="0" applyNumberFormat="1" applyFont="1" applyFill="1" applyBorder="1" applyAlignment="1">
      <alignment horizontal="center" vertical="top"/>
    </xf>
    <xf numFmtId="164" fontId="3" fillId="3" borderId="50" xfId="0" applyNumberFormat="1" applyFont="1" applyFill="1" applyBorder="1" applyAlignment="1">
      <alignment horizontal="center" vertical="top"/>
    </xf>
    <xf numFmtId="164" fontId="4" fillId="14" borderId="27" xfId="1" applyNumberFormat="1" applyFont="1" applyFill="1" applyBorder="1" applyAlignment="1">
      <alignment horizontal="center" vertical="top"/>
    </xf>
    <xf numFmtId="164" fontId="4" fillId="3" borderId="6" xfId="0" applyNumberFormat="1" applyFont="1" applyFill="1" applyBorder="1" applyAlignment="1">
      <alignment horizontal="center" vertical="top" wrapText="1"/>
    </xf>
    <xf numFmtId="165" fontId="3" fillId="5" borderId="57" xfId="0" applyNumberFormat="1" applyFont="1" applyFill="1" applyBorder="1" applyAlignment="1">
      <alignment horizontal="center" vertical="top" wrapText="1"/>
    </xf>
    <xf numFmtId="3" fontId="2" fillId="3" borderId="13" xfId="0" applyNumberFormat="1" applyFont="1" applyFill="1" applyBorder="1"/>
    <xf numFmtId="3" fontId="4" fillId="4" borderId="40" xfId="0" applyNumberFormat="1" applyFont="1" applyFill="1" applyBorder="1" applyAlignment="1">
      <alignment horizontal="center" vertical="top" wrapText="1"/>
    </xf>
    <xf numFmtId="3" fontId="2" fillId="0" borderId="16" xfId="0" applyNumberFormat="1" applyFont="1" applyBorder="1"/>
    <xf numFmtId="3" fontId="3" fillId="3" borderId="16" xfId="0" applyNumberFormat="1" applyFont="1" applyFill="1" applyBorder="1" applyAlignment="1">
      <alignment horizontal="center" vertical="top" wrapText="1"/>
    </xf>
    <xf numFmtId="3" fontId="2" fillId="3" borderId="16" xfId="0" applyNumberFormat="1" applyFont="1" applyFill="1" applyBorder="1"/>
    <xf numFmtId="3" fontId="3" fillId="3" borderId="48" xfId="0" applyNumberFormat="1" applyFont="1" applyFill="1" applyBorder="1" applyAlignment="1">
      <alignment horizontal="center" vertical="top" wrapText="1"/>
    </xf>
    <xf numFmtId="3" fontId="28" fillId="3" borderId="0" xfId="0" applyNumberFormat="1" applyFont="1" applyFill="1"/>
    <xf numFmtId="3" fontId="6" fillId="3" borderId="0" xfId="0" applyNumberFormat="1" applyFont="1" applyFill="1"/>
    <xf numFmtId="0" fontId="4" fillId="3" borderId="30" xfId="0" applyFont="1" applyFill="1" applyBorder="1" applyAlignment="1">
      <alignment horizontal="center" vertical="top" wrapText="1"/>
    </xf>
    <xf numFmtId="0" fontId="4" fillId="3" borderId="42" xfId="0" applyFont="1" applyFill="1" applyBorder="1" applyAlignment="1">
      <alignment horizontal="center" vertical="top" wrapText="1"/>
    </xf>
    <xf numFmtId="3" fontId="4" fillId="0" borderId="4" xfId="0" applyNumberFormat="1" applyFont="1" applyFill="1" applyBorder="1" applyAlignment="1">
      <alignment horizontal="center" vertical="top"/>
    </xf>
    <xf numFmtId="3" fontId="4" fillId="0" borderId="13" xfId="0" applyNumberFormat="1" applyFont="1" applyFill="1" applyBorder="1" applyAlignment="1">
      <alignment horizontal="center" vertical="top"/>
    </xf>
    <xf numFmtId="164" fontId="1" fillId="3" borderId="31" xfId="0" applyNumberFormat="1" applyFont="1" applyFill="1" applyBorder="1" applyAlignment="1">
      <alignment horizontal="center" vertical="top"/>
    </xf>
    <xf numFmtId="164" fontId="1" fillId="0" borderId="18" xfId="0" applyNumberFormat="1" applyFont="1" applyFill="1" applyBorder="1" applyAlignment="1">
      <alignment horizontal="center" vertical="top"/>
    </xf>
    <xf numFmtId="164" fontId="1" fillId="0" borderId="14" xfId="0" applyNumberFormat="1" applyFont="1" applyFill="1" applyBorder="1" applyAlignment="1">
      <alignment horizontal="center" vertical="top"/>
    </xf>
    <xf numFmtId="164" fontId="1" fillId="0" borderId="71" xfId="0" applyNumberFormat="1" applyFont="1" applyFill="1" applyBorder="1" applyAlignment="1">
      <alignment horizontal="center" vertical="top"/>
    </xf>
    <xf numFmtId="3" fontId="4" fillId="4" borderId="40" xfId="0" applyNumberFormat="1" applyFont="1" applyFill="1" applyBorder="1" applyAlignment="1">
      <alignment vertical="top" wrapText="1"/>
    </xf>
    <xf numFmtId="3" fontId="1" fillId="3" borderId="48" xfId="0" applyNumberFormat="1" applyFont="1" applyFill="1" applyBorder="1" applyAlignment="1">
      <alignment vertical="top" wrapText="1"/>
    </xf>
    <xf numFmtId="3" fontId="4" fillId="0" borderId="25" xfId="0" applyNumberFormat="1" applyFont="1" applyFill="1" applyBorder="1" applyAlignment="1">
      <alignment vertical="top" wrapText="1"/>
    </xf>
    <xf numFmtId="0" fontId="10" fillId="3" borderId="38" xfId="0" applyFont="1" applyFill="1" applyBorder="1" applyAlignment="1">
      <alignment vertical="top" wrapText="1"/>
    </xf>
    <xf numFmtId="165" fontId="27" fillId="3" borderId="0" xfId="0" applyNumberFormat="1" applyFont="1" applyFill="1" applyAlignment="1">
      <alignment vertical="top"/>
    </xf>
    <xf numFmtId="0" fontId="7" fillId="3" borderId="30" xfId="0" applyFont="1" applyFill="1" applyBorder="1" applyAlignment="1">
      <alignment horizontal="center" vertical="top" wrapText="1"/>
    </xf>
    <xf numFmtId="0" fontId="7" fillId="3" borderId="12" xfId="0" applyFont="1" applyFill="1" applyBorder="1" applyAlignment="1">
      <alignment horizontal="center" vertical="top" wrapText="1"/>
    </xf>
    <xf numFmtId="0" fontId="7" fillId="3" borderId="19" xfId="0" applyFont="1" applyFill="1" applyBorder="1" applyAlignment="1">
      <alignment horizontal="center" vertical="top" wrapText="1"/>
    </xf>
    <xf numFmtId="3" fontId="4" fillId="3" borderId="41" xfId="0" applyNumberFormat="1" applyFont="1" applyFill="1" applyBorder="1" applyAlignment="1">
      <alignment horizontal="left" vertical="top" wrapText="1"/>
    </xf>
    <xf numFmtId="3" fontId="3" fillId="7" borderId="39" xfId="0" applyNumberFormat="1" applyFont="1" applyFill="1" applyBorder="1" applyAlignment="1">
      <alignment horizontal="center" vertical="top"/>
    </xf>
    <xf numFmtId="3" fontId="3" fillId="2" borderId="13" xfId="0" applyNumberFormat="1" applyFont="1" applyFill="1" applyBorder="1" applyAlignment="1">
      <alignment horizontal="center" vertical="top"/>
    </xf>
    <xf numFmtId="3" fontId="4" fillId="3" borderId="49" xfId="0" applyNumberFormat="1" applyFont="1" applyFill="1" applyBorder="1" applyAlignment="1">
      <alignment horizontal="left" vertical="top" wrapText="1"/>
    </xf>
    <xf numFmtId="3" fontId="1" fillId="3" borderId="40" xfId="0" applyNumberFormat="1" applyFont="1" applyFill="1" applyBorder="1" applyAlignment="1">
      <alignment horizontal="left" vertical="top" wrapText="1"/>
    </xf>
    <xf numFmtId="3" fontId="1" fillId="3" borderId="48" xfId="0" applyNumberFormat="1" applyFont="1" applyFill="1" applyBorder="1" applyAlignment="1">
      <alignment horizontal="left" vertical="top" wrapText="1"/>
    </xf>
    <xf numFmtId="3" fontId="4" fillId="0" borderId="48" xfId="0" applyNumberFormat="1" applyFont="1" applyFill="1" applyBorder="1" applyAlignment="1">
      <alignment horizontal="left" vertical="top" wrapText="1"/>
    </xf>
    <xf numFmtId="3" fontId="3" fillId="0" borderId="54" xfId="0" applyNumberFormat="1" applyFont="1" applyBorder="1" applyAlignment="1">
      <alignment horizontal="center" vertical="top"/>
    </xf>
    <xf numFmtId="3" fontId="4" fillId="0" borderId="41" xfId="0" applyNumberFormat="1" applyFont="1" applyFill="1" applyBorder="1" applyAlignment="1">
      <alignment horizontal="center" vertical="center" textRotation="90" wrapText="1"/>
    </xf>
    <xf numFmtId="3" fontId="3" fillId="7" borderId="59" xfId="0" applyNumberFormat="1" applyFont="1" applyFill="1" applyBorder="1" applyAlignment="1">
      <alignment horizontal="center" vertical="top"/>
    </xf>
    <xf numFmtId="3" fontId="3" fillId="2" borderId="22" xfId="0" applyNumberFormat="1" applyFont="1" applyFill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 wrapText="1"/>
    </xf>
    <xf numFmtId="3" fontId="3" fillId="7" borderId="36" xfId="0" applyNumberFormat="1" applyFont="1" applyFill="1" applyBorder="1" applyAlignment="1">
      <alignment horizontal="center" vertical="top"/>
    </xf>
    <xf numFmtId="3" fontId="3" fillId="2" borderId="4" xfId="0" applyNumberFormat="1" applyFont="1" applyFill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49" fontId="3" fillId="0" borderId="23" xfId="0" applyNumberFormat="1" applyFont="1" applyBorder="1" applyAlignment="1">
      <alignment horizontal="center" vertical="top"/>
    </xf>
    <xf numFmtId="3" fontId="4" fillId="3" borderId="7" xfId="0" applyNumberFormat="1" applyFont="1" applyFill="1" applyBorder="1" applyAlignment="1">
      <alignment horizontal="left" vertical="top" wrapText="1"/>
    </xf>
    <xf numFmtId="3" fontId="4" fillId="3" borderId="40" xfId="0" applyNumberFormat="1" applyFont="1" applyFill="1" applyBorder="1" applyAlignment="1">
      <alignment horizontal="left" vertical="top" wrapText="1"/>
    </xf>
    <xf numFmtId="3" fontId="4" fillId="3" borderId="16" xfId="0" applyNumberFormat="1" applyFont="1" applyFill="1" applyBorder="1" applyAlignment="1">
      <alignment vertical="top" wrapText="1"/>
    </xf>
    <xf numFmtId="3" fontId="4" fillId="0" borderId="46" xfId="0" applyNumberFormat="1" applyFont="1" applyFill="1" applyBorder="1" applyAlignment="1">
      <alignment horizontal="left" vertical="top" wrapText="1"/>
    </xf>
    <xf numFmtId="49" fontId="6" fillId="0" borderId="5" xfId="0" applyNumberFormat="1" applyFont="1" applyBorder="1" applyAlignment="1">
      <alignment horizontal="center" vertical="top"/>
    </xf>
    <xf numFmtId="3" fontId="4" fillId="3" borderId="48" xfId="0" applyNumberFormat="1" applyFont="1" applyFill="1" applyBorder="1" applyAlignment="1">
      <alignment horizontal="left" vertical="top" wrapText="1"/>
    </xf>
    <xf numFmtId="3" fontId="3" fillId="0" borderId="60" xfId="0" applyNumberFormat="1" applyFont="1" applyBorder="1" applyAlignment="1">
      <alignment horizontal="center" vertical="top"/>
    </xf>
    <xf numFmtId="3" fontId="4" fillId="0" borderId="37" xfId="0" applyNumberFormat="1" applyFont="1" applyFill="1" applyBorder="1" applyAlignment="1">
      <alignment horizontal="left" vertical="top" wrapText="1"/>
    </xf>
    <xf numFmtId="3" fontId="4" fillId="3" borderId="16" xfId="0" applyNumberFormat="1" applyFont="1" applyFill="1" applyBorder="1" applyAlignment="1">
      <alignment horizontal="center" vertical="top" wrapText="1"/>
    </xf>
    <xf numFmtId="3" fontId="4" fillId="0" borderId="49" xfId="0" applyNumberFormat="1" applyFont="1" applyFill="1" applyBorder="1" applyAlignment="1">
      <alignment horizontal="left" vertical="top" wrapText="1"/>
    </xf>
    <xf numFmtId="3" fontId="4" fillId="3" borderId="48" xfId="0" applyNumberFormat="1" applyFont="1" applyFill="1" applyBorder="1" applyAlignment="1">
      <alignment vertical="top" wrapText="1"/>
    </xf>
    <xf numFmtId="0" fontId="4" fillId="3" borderId="41" xfId="0" applyFont="1" applyFill="1" applyBorder="1" applyAlignment="1">
      <alignment horizontal="left" vertical="top" wrapText="1"/>
    </xf>
    <xf numFmtId="0" fontId="15" fillId="0" borderId="0" xfId="0" applyFont="1" applyAlignment="1">
      <alignment vertical="top"/>
    </xf>
    <xf numFmtId="164" fontId="29" fillId="3" borderId="0" xfId="0" applyNumberFormat="1" applyFont="1" applyFill="1" applyAlignment="1">
      <alignment horizontal="center"/>
    </xf>
    <xf numFmtId="164" fontId="4" fillId="3" borderId="50" xfId="0" applyNumberFormat="1" applyFont="1" applyFill="1" applyBorder="1" applyAlignment="1">
      <alignment horizontal="center" vertical="top"/>
    </xf>
    <xf numFmtId="3" fontId="3" fillId="7" borderId="52" xfId="0" applyNumberFormat="1" applyFont="1" applyFill="1" applyBorder="1" applyAlignment="1">
      <alignment horizontal="center" vertical="top"/>
    </xf>
    <xf numFmtId="3" fontId="3" fillId="2" borderId="71" xfId="0" applyNumberFormat="1" applyFont="1" applyFill="1" applyBorder="1" applyAlignment="1">
      <alignment horizontal="center" vertical="top"/>
    </xf>
    <xf numFmtId="49" fontId="3" fillId="0" borderId="71" xfId="0" applyNumberFormat="1" applyFont="1" applyBorder="1" applyAlignment="1">
      <alignment horizontal="center" vertical="top" wrapText="1"/>
    </xf>
    <xf numFmtId="3" fontId="3" fillId="0" borderId="53" xfId="0" applyNumberFormat="1" applyFont="1" applyFill="1" applyBorder="1" applyAlignment="1">
      <alignment horizontal="center" vertical="top" wrapText="1"/>
    </xf>
    <xf numFmtId="3" fontId="6" fillId="4" borderId="16" xfId="0" applyNumberFormat="1" applyFont="1" applyFill="1" applyBorder="1" applyAlignment="1">
      <alignment vertical="top" wrapText="1"/>
    </xf>
    <xf numFmtId="3" fontId="1" fillId="4" borderId="49" xfId="0" applyNumberFormat="1" applyFont="1" applyFill="1" applyBorder="1" applyAlignment="1">
      <alignment horizontal="center" vertical="top"/>
    </xf>
    <xf numFmtId="164" fontId="1" fillId="4" borderId="49" xfId="0" applyNumberFormat="1" applyFont="1" applyFill="1" applyBorder="1" applyAlignment="1">
      <alignment horizontal="center" vertical="top"/>
    </xf>
    <xf numFmtId="164" fontId="1" fillId="4" borderId="50" xfId="0" applyNumberFormat="1" applyFont="1" applyFill="1" applyBorder="1" applyAlignment="1">
      <alignment horizontal="center" vertical="top"/>
    </xf>
    <xf numFmtId="3" fontId="1" fillId="0" borderId="48" xfId="0" applyNumberFormat="1" applyFont="1" applyBorder="1" applyAlignment="1">
      <alignment vertical="top" wrapText="1"/>
    </xf>
    <xf numFmtId="3" fontId="1" fillId="3" borderId="78" xfId="0" applyNumberFormat="1" applyFont="1" applyFill="1" applyBorder="1" applyAlignment="1">
      <alignment horizontal="center" vertical="top"/>
    </xf>
    <xf numFmtId="3" fontId="1" fillId="3" borderId="50" xfId="0" applyNumberFormat="1" applyFont="1" applyFill="1" applyBorder="1" applyAlignment="1">
      <alignment horizontal="center" vertical="top"/>
    </xf>
    <xf numFmtId="3" fontId="1" fillId="3" borderId="53" xfId="0" applyNumberFormat="1" applyFont="1" applyFill="1" applyBorder="1" applyAlignment="1">
      <alignment horizontal="center" vertical="top"/>
    </xf>
    <xf numFmtId="3" fontId="3" fillId="2" borderId="50" xfId="0" applyNumberFormat="1" applyFont="1" applyFill="1" applyBorder="1" applyAlignment="1">
      <alignment horizontal="center" vertical="top"/>
    </xf>
    <xf numFmtId="49" fontId="6" fillId="0" borderId="71" xfId="0" applyNumberFormat="1" applyFont="1" applyBorder="1" applyAlignment="1">
      <alignment horizontal="center" vertical="top"/>
    </xf>
    <xf numFmtId="3" fontId="6" fillId="0" borderId="71" xfId="0" applyNumberFormat="1" applyFont="1" applyBorder="1" applyAlignment="1">
      <alignment horizontal="center" vertical="top"/>
    </xf>
    <xf numFmtId="49" fontId="3" fillId="0" borderId="71" xfId="0" applyNumberFormat="1" applyFont="1" applyBorder="1" applyAlignment="1">
      <alignment horizontal="center" vertical="top"/>
    </xf>
    <xf numFmtId="3" fontId="17" fillId="3" borderId="48" xfId="0" applyNumberFormat="1" applyFont="1" applyFill="1" applyBorder="1" applyAlignment="1">
      <alignment vertical="top" wrapText="1"/>
    </xf>
    <xf numFmtId="3" fontId="1" fillId="3" borderId="78" xfId="0" applyNumberFormat="1" applyFont="1" applyFill="1" applyBorder="1" applyAlignment="1">
      <alignment vertical="center" textRotation="90" wrapText="1"/>
    </xf>
    <xf numFmtId="3" fontId="3" fillId="0" borderId="71" xfId="0" applyNumberFormat="1" applyFont="1" applyBorder="1" applyAlignment="1">
      <alignment horizontal="center" vertical="top"/>
    </xf>
    <xf numFmtId="3" fontId="17" fillId="3" borderId="49" xfId="0" applyNumberFormat="1" applyFont="1" applyFill="1" applyBorder="1" applyAlignment="1">
      <alignment horizontal="center" vertical="top"/>
    </xf>
    <xf numFmtId="164" fontId="17" fillId="3" borderId="52" xfId="0" applyNumberFormat="1" applyFont="1" applyFill="1" applyBorder="1" applyAlignment="1">
      <alignment horizontal="center" vertical="top" wrapText="1"/>
    </xf>
    <xf numFmtId="3" fontId="4" fillId="3" borderId="71" xfId="0" applyNumberFormat="1" applyFont="1" applyFill="1" applyBorder="1" applyAlignment="1">
      <alignment horizontal="center" vertical="top" wrapText="1"/>
    </xf>
    <xf numFmtId="3" fontId="1" fillId="7" borderId="52" xfId="0" applyNumberFormat="1" applyFont="1" applyFill="1" applyBorder="1" applyAlignment="1">
      <alignment horizontal="center" vertical="top"/>
    </xf>
    <xf numFmtId="3" fontId="1" fillId="2" borderId="71" xfId="0" applyNumberFormat="1" applyFont="1" applyFill="1" applyBorder="1" applyAlignment="1">
      <alignment horizontal="center" vertical="top"/>
    </xf>
    <xf numFmtId="3" fontId="1" fillId="0" borderId="51" xfId="0" applyNumberFormat="1" applyFont="1" applyBorder="1" applyAlignment="1">
      <alignment vertical="top"/>
    </xf>
    <xf numFmtId="0" fontId="26" fillId="3" borderId="49" xfId="0" applyFont="1" applyFill="1" applyBorder="1" applyAlignment="1">
      <alignment horizontal="center" vertical="top" wrapText="1"/>
    </xf>
    <xf numFmtId="0" fontId="1" fillId="3" borderId="52" xfId="0" applyFont="1" applyFill="1" applyBorder="1" applyAlignment="1">
      <alignment horizontal="center" vertical="top" wrapText="1"/>
    </xf>
    <xf numFmtId="164" fontId="3" fillId="8" borderId="33" xfId="0" applyNumberFormat="1" applyFont="1" applyFill="1" applyBorder="1" applyAlignment="1">
      <alignment horizontal="center" vertical="top" wrapText="1"/>
    </xf>
    <xf numFmtId="164" fontId="3" fillId="8" borderId="64" xfId="0" applyNumberFormat="1" applyFont="1" applyFill="1" applyBorder="1" applyAlignment="1">
      <alignment horizontal="center" vertical="top" wrapText="1"/>
    </xf>
    <xf numFmtId="164" fontId="3" fillId="8" borderId="76" xfId="0" applyNumberFormat="1" applyFont="1" applyFill="1" applyBorder="1" applyAlignment="1">
      <alignment horizontal="center" vertical="top" wrapText="1"/>
    </xf>
    <xf numFmtId="0" fontId="29" fillId="3" borderId="0" xfId="0" applyFont="1" applyFill="1"/>
    <xf numFmtId="3" fontId="11" fillId="0" borderId="0" xfId="0" applyNumberFormat="1" applyFont="1" applyAlignment="1">
      <alignment horizontal="center"/>
    </xf>
    <xf numFmtId="3" fontId="13" fillId="0" borderId="0" xfId="0" applyNumberFormat="1" applyFont="1" applyAlignment="1">
      <alignment horizontal="center" vertical="center" wrapText="1"/>
    </xf>
    <xf numFmtId="3" fontId="14" fillId="0" borderId="0" xfId="0" applyNumberFormat="1" applyFont="1" applyAlignment="1">
      <alignment horizontal="center" vertical="top" wrapText="1"/>
    </xf>
    <xf numFmtId="3" fontId="1" fillId="0" borderId="1" xfId="0" applyNumberFormat="1" applyFont="1" applyBorder="1" applyAlignment="1">
      <alignment horizontal="right"/>
    </xf>
    <xf numFmtId="3" fontId="4" fillId="0" borderId="2" xfId="0" applyNumberFormat="1" applyFont="1" applyBorder="1" applyAlignment="1">
      <alignment horizontal="center" vertical="center" textRotation="90" wrapText="1"/>
    </xf>
    <xf numFmtId="3" fontId="4" fillId="0" borderId="11" xfId="0" applyNumberFormat="1" applyFont="1" applyBorder="1" applyAlignment="1">
      <alignment horizontal="center" vertical="center" textRotation="90" wrapText="1"/>
    </xf>
    <xf numFmtId="3" fontId="4" fillId="0" borderId="20" xfId="0" applyNumberFormat="1" applyFont="1" applyBorder="1" applyAlignment="1">
      <alignment horizontal="center" vertical="center" textRotation="90" wrapText="1"/>
    </xf>
    <xf numFmtId="3" fontId="4" fillId="0" borderId="3" xfId="0" applyNumberFormat="1" applyFont="1" applyBorder="1" applyAlignment="1">
      <alignment horizontal="center" vertical="center" textRotation="90" wrapText="1"/>
    </xf>
    <xf numFmtId="3" fontId="4" fillId="0" borderId="12" xfId="0" applyNumberFormat="1" applyFont="1" applyBorder="1" applyAlignment="1">
      <alignment horizontal="center" vertical="center" textRotation="90" wrapText="1"/>
    </xf>
    <xf numFmtId="3" fontId="4" fillId="0" borderId="21" xfId="0" applyNumberFormat="1" applyFont="1" applyBorder="1" applyAlignment="1">
      <alignment horizontal="center" vertical="center" textRotation="90" wrapText="1"/>
    </xf>
    <xf numFmtId="49" fontId="4" fillId="0" borderId="4" xfId="0" applyNumberFormat="1" applyFont="1" applyBorder="1" applyAlignment="1">
      <alignment horizontal="center" vertical="center" textRotation="90" wrapText="1"/>
    </xf>
    <xf numFmtId="49" fontId="4" fillId="0" borderId="13" xfId="0" applyNumberFormat="1" applyFont="1" applyBorder="1" applyAlignment="1">
      <alignment horizontal="center" vertical="center" textRotation="90" wrapText="1"/>
    </xf>
    <xf numFmtId="49" fontId="4" fillId="0" borderId="22" xfId="0" applyNumberFormat="1" applyFont="1" applyBorder="1" applyAlignment="1">
      <alignment horizontal="center" vertical="center" textRotation="90" wrapText="1"/>
    </xf>
    <xf numFmtId="3" fontId="4" fillId="0" borderId="4" xfId="0" applyNumberFormat="1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center" vertical="center" wrapText="1"/>
    </xf>
    <xf numFmtId="3" fontId="5" fillId="8" borderId="42" xfId="0" applyNumberFormat="1" applyFont="1" applyFill="1" applyBorder="1" applyAlignment="1">
      <alignment horizontal="left" vertical="top" wrapText="1"/>
    </xf>
    <xf numFmtId="3" fontId="5" fillId="8" borderId="31" xfId="0" applyNumberFormat="1" applyFont="1" applyFill="1" applyBorder="1" applyAlignment="1">
      <alignment horizontal="left" vertical="top" wrapText="1"/>
    </xf>
    <xf numFmtId="3" fontId="5" fillId="8" borderId="32" xfId="0" applyNumberFormat="1" applyFont="1" applyFill="1" applyBorder="1" applyAlignment="1">
      <alignment horizontal="left" vertical="top" wrapText="1"/>
    </xf>
    <xf numFmtId="3" fontId="3" fillId="7" borderId="18" xfId="0" applyNumberFormat="1" applyFont="1" applyFill="1" applyBorder="1" applyAlignment="1">
      <alignment horizontal="left" vertical="top"/>
    </xf>
    <xf numFmtId="3" fontId="3" fillId="7" borderId="19" xfId="0" applyNumberFormat="1" applyFont="1" applyFill="1" applyBorder="1" applyAlignment="1">
      <alignment horizontal="left" vertical="top"/>
    </xf>
    <xf numFmtId="3" fontId="3" fillId="9" borderId="74" xfId="0" applyNumberFormat="1" applyFont="1" applyFill="1" applyBorder="1" applyAlignment="1">
      <alignment horizontal="left" vertical="top" wrapText="1"/>
    </xf>
    <xf numFmtId="3" fontId="3" fillId="9" borderId="56" xfId="0" applyNumberFormat="1" applyFont="1" applyFill="1" applyBorder="1" applyAlignment="1">
      <alignment horizontal="left" vertical="top" wrapText="1"/>
    </xf>
    <xf numFmtId="3" fontId="3" fillId="9" borderId="31" xfId="0" applyNumberFormat="1" applyFont="1" applyFill="1" applyBorder="1" applyAlignment="1">
      <alignment horizontal="left" vertical="top" wrapText="1"/>
    </xf>
    <xf numFmtId="3" fontId="3" fillId="9" borderId="57" xfId="0" applyNumberFormat="1" applyFont="1" applyFill="1" applyBorder="1" applyAlignment="1">
      <alignment horizontal="left" vertical="top" wrapText="1"/>
    </xf>
    <xf numFmtId="3" fontId="6" fillId="3" borderId="41" xfId="0" applyNumberFormat="1" applyFont="1" applyFill="1" applyBorder="1" applyAlignment="1">
      <alignment horizontal="left" vertical="top" wrapText="1"/>
    </xf>
    <xf numFmtId="3" fontId="4" fillId="0" borderId="35" xfId="0" applyNumberFormat="1" applyFont="1" applyFill="1" applyBorder="1" applyAlignment="1">
      <alignment horizontal="left" vertical="top" wrapText="1"/>
    </xf>
    <xf numFmtId="3" fontId="4" fillId="0" borderId="51" xfId="0" applyNumberFormat="1" applyFont="1" applyFill="1" applyBorder="1" applyAlignment="1">
      <alignment horizontal="left" vertical="top" wrapText="1"/>
    </xf>
    <xf numFmtId="3" fontId="4" fillId="0" borderId="31" xfId="0" applyNumberFormat="1" applyFont="1" applyBorder="1" applyAlignment="1">
      <alignment horizontal="left" vertical="top" wrapText="1"/>
    </xf>
    <xf numFmtId="3" fontId="4" fillId="0" borderId="51" xfId="0" applyNumberFormat="1" applyFont="1" applyBorder="1" applyAlignment="1">
      <alignment horizontal="left" vertical="top" wrapText="1"/>
    </xf>
    <xf numFmtId="164" fontId="1" fillId="0" borderId="35" xfId="0" applyNumberFormat="1" applyFont="1" applyBorder="1" applyAlignment="1">
      <alignment horizontal="center" vertical="center" textRotation="90" wrapText="1"/>
    </xf>
    <xf numFmtId="164" fontId="1" fillId="0" borderId="0" xfId="0" applyNumberFormat="1" applyFont="1" applyBorder="1" applyAlignment="1">
      <alignment horizontal="center" vertical="center" textRotation="90" wrapText="1"/>
    </xf>
    <xf numFmtId="164" fontId="1" fillId="0" borderId="1" xfId="0" applyNumberFormat="1" applyFont="1" applyBorder="1" applyAlignment="1">
      <alignment horizontal="center" vertical="center" textRotation="90" wrapText="1"/>
    </xf>
    <xf numFmtId="164" fontId="1" fillId="0" borderId="61" xfId="0" applyNumberFormat="1" applyFont="1" applyBorder="1" applyAlignment="1">
      <alignment horizontal="center" vertical="center" textRotation="90" wrapText="1"/>
    </xf>
    <xf numFmtId="164" fontId="1" fillId="0" borderId="54" xfId="0" applyNumberFormat="1" applyFont="1" applyBorder="1" applyAlignment="1">
      <alignment horizontal="center" vertical="center" textRotation="90" wrapText="1"/>
    </xf>
    <xf numFmtId="164" fontId="1" fillId="0" borderId="60" xfId="0" applyNumberFormat="1" applyFont="1" applyBorder="1" applyAlignment="1">
      <alignment horizontal="center" vertical="center" textRotation="90" wrapText="1"/>
    </xf>
    <xf numFmtId="3" fontId="4" fillId="0" borderId="37" xfId="0" applyNumberFormat="1" applyFont="1" applyBorder="1" applyAlignment="1">
      <alignment horizontal="center" vertical="center" wrapText="1"/>
    </xf>
    <xf numFmtId="3" fontId="4" fillId="0" borderId="35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42" xfId="0" applyNumberFormat="1" applyFont="1" applyBorder="1" applyAlignment="1">
      <alignment horizontal="center" vertical="center" wrapText="1"/>
    </xf>
    <xf numFmtId="3" fontId="4" fillId="0" borderId="62" xfId="0" applyNumberFormat="1" applyFont="1" applyBorder="1" applyAlignment="1">
      <alignment horizontal="center" vertical="center" wrapText="1"/>
    </xf>
    <xf numFmtId="3" fontId="1" fillId="0" borderId="17" xfId="0" applyNumberFormat="1" applyFont="1" applyBorder="1" applyAlignment="1">
      <alignment horizontal="center" vertical="center"/>
    </xf>
    <xf numFmtId="3" fontId="1" fillId="0" borderId="18" xfId="0" applyNumberFormat="1" applyFont="1" applyBorder="1" applyAlignment="1">
      <alignment horizontal="center" vertical="center"/>
    </xf>
    <xf numFmtId="3" fontId="1" fillId="0" borderId="19" xfId="0" applyNumberFormat="1" applyFont="1" applyBorder="1" applyAlignment="1">
      <alignment horizontal="center" vertical="center"/>
    </xf>
    <xf numFmtId="3" fontId="3" fillId="6" borderId="27" xfId="0" applyNumberFormat="1" applyFont="1" applyFill="1" applyBorder="1" applyAlignment="1">
      <alignment horizontal="left" vertical="top" wrapText="1"/>
    </xf>
    <xf numFmtId="3" fontId="3" fillId="6" borderId="28" xfId="0" applyNumberFormat="1" applyFont="1" applyFill="1" applyBorder="1" applyAlignment="1">
      <alignment horizontal="left" vertical="top" wrapText="1"/>
    </xf>
    <xf numFmtId="3" fontId="3" fillId="6" borderId="29" xfId="0" applyNumberFormat="1" applyFont="1" applyFill="1" applyBorder="1" applyAlignment="1">
      <alignment horizontal="left" vertical="top" wrapText="1"/>
    </xf>
    <xf numFmtId="3" fontId="4" fillId="0" borderId="5" xfId="0" applyNumberFormat="1" applyFont="1" applyBorder="1" applyAlignment="1">
      <alignment horizontal="center" vertical="center" textRotation="90" wrapText="1"/>
    </xf>
    <xf numFmtId="3" fontId="4" fillId="0" borderId="14" xfId="0" applyNumberFormat="1" applyFont="1" applyBorder="1" applyAlignment="1">
      <alignment horizontal="center" vertical="center" textRotation="90" wrapText="1"/>
    </xf>
    <xf numFmtId="3" fontId="4" fillId="0" borderId="23" xfId="0" applyNumberFormat="1" applyFont="1" applyBorder="1" applyAlignment="1">
      <alignment horizontal="center" vertical="center" textRotation="90" wrapText="1"/>
    </xf>
    <xf numFmtId="3" fontId="1" fillId="0" borderId="61" xfId="0" applyNumberFormat="1" applyFont="1" applyBorder="1" applyAlignment="1">
      <alignment horizontal="center" vertical="center" textRotation="90" wrapText="1"/>
    </xf>
    <xf numFmtId="3" fontId="1" fillId="0" borderId="54" xfId="0" applyNumberFormat="1" applyFont="1" applyBorder="1" applyAlignment="1">
      <alignment horizontal="center" vertical="center" textRotation="90" wrapText="1"/>
    </xf>
    <xf numFmtId="3" fontId="1" fillId="0" borderId="60" xfId="0" applyNumberFormat="1" applyFont="1" applyBorder="1" applyAlignment="1">
      <alignment horizontal="center" vertical="center" textRotation="90" wrapText="1"/>
    </xf>
    <xf numFmtId="3" fontId="4" fillId="0" borderId="37" xfId="0" applyNumberFormat="1" applyFont="1" applyBorder="1" applyAlignment="1">
      <alignment horizontal="center" vertical="center" textRotation="90" wrapText="1"/>
    </xf>
    <xf numFmtId="3" fontId="4" fillId="0" borderId="41" xfId="0" applyNumberFormat="1" applyFont="1" applyBorder="1" applyAlignment="1">
      <alignment horizontal="center" vertical="center" textRotation="90" wrapText="1"/>
    </xf>
    <xf numFmtId="3" fontId="4" fillId="0" borderId="62" xfId="0" applyNumberFormat="1" applyFont="1" applyBorder="1" applyAlignment="1">
      <alignment horizontal="center" vertical="center" textRotation="90" wrapText="1"/>
    </xf>
    <xf numFmtId="164" fontId="1" fillId="0" borderId="36" xfId="0" applyNumberFormat="1" applyFont="1" applyBorder="1" applyAlignment="1">
      <alignment horizontal="center" vertical="center" textRotation="90" wrapText="1"/>
    </xf>
    <xf numFmtId="164" fontId="1" fillId="0" borderId="39" xfId="0" applyNumberFormat="1" applyFont="1" applyBorder="1" applyAlignment="1">
      <alignment horizontal="center" vertical="center" textRotation="90" wrapText="1"/>
    </xf>
    <xf numFmtId="164" fontId="1" fillId="0" borderId="59" xfId="0" applyNumberFormat="1" applyFont="1" applyBorder="1" applyAlignment="1">
      <alignment horizontal="center" vertical="center" textRotation="90" wrapText="1"/>
    </xf>
    <xf numFmtId="3" fontId="4" fillId="3" borderId="16" xfId="0" applyNumberFormat="1" applyFont="1" applyFill="1" applyBorder="1" applyAlignment="1">
      <alignment horizontal="left" vertical="top" wrapText="1"/>
    </xf>
    <xf numFmtId="3" fontId="4" fillId="3" borderId="41" xfId="0" applyNumberFormat="1" applyFont="1" applyFill="1" applyBorder="1" applyAlignment="1">
      <alignment horizontal="left" vertical="top" wrapText="1"/>
    </xf>
    <xf numFmtId="3" fontId="1" fillId="3" borderId="39" xfId="0" applyNumberFormat="1" applyFont="1" applyFill="1" applyBorder="1" applyAlignment="1">
      <alignment horizontal="center" vertical="center" textRotation="90" wrapText="1"/>
    </xf>
    <xf numFmtId="3" fontId="1" fillId="3" borderId="52" xfId="0" applyNumberFormat="1" applyFont="1" applyFill="1" applyBorder="1" applyAlignment="1">
      <alignment horizontal="center" vertical="center" textRotation="90" wrapText="1"/>
    </xf>
    <xf numFmtId="3" fontId="4" fillId="0" borderId="16" xfId="0" applyNumberFormat="1" applyFont="1" applyFill="1" applyBorder="1" applyAlignment="1">
      <alignment horizontal="left" vertical="top" wrapText="1"/>
    </xf>
    <xf numFmtId="3" fontId="3" fillId="7" borderId="39" xfId="0" applyNumberFormat="1" applyFont="1" applyFill="1" applyBorder="1" applyAlignment="1">
      <alignment horizontal="center" vertical="top"/>
    </xf>
    <xf numFmtId="3" fontId="3" fillId="2" borderId="13" xfId="0" applyNumberFormat="1" applyFont="1" applyFill="1" applyBorder="1" applyAlignment="1">
      <alignment horizontal="center" vertical="top"/>
    </xf>
    <xf numFmtId="3" fontId="4" fillId="3" borderId="42" xfId="0" applyNumberFormat="1" applyFont="1" applyFill="1" applyBorder="1" applyAlignment="1">
      <alignment horizontal="left" vertical="top" wrapText="1"/>
    </xf>
    <xf numFmtId="3" fontId="4" fillId="3" borderId="49" xfId="0" applyNumberFormat="1" applyFont="1" applyFill="1" applyBorder="1" applyAlignment="1">
      <alignment horizontal="left" vertical="top" wrapText="1"/>
    </xf>
    <xf numFmtId="3" fontId="1" fillId="3" borderId="43" xfId="0" applyNumberFormat="1" applyFont="1" applyFill="1" applyBorder="1" applyAlignment="1">
      <alignment horizontal="left" vertical="center" textRotation="90" wrapText="1"/>
    </xf>
    <xf numFmtId="3" fontId="1" fillId="3" borderId="52" xfId="0" applyNumberFormat="1" applyFont="1" applyFill="1" applyBorder="1" applyAlignment="1">
      <alignment horizontal="left" vertical="center" textRotation="90" wrapText="1"/>
    </xf>
    <xf numFmtId="3" fontId="1" fillId="3" borderId="40" xfId="0" applyNumberFormat="1" applyFont="1" applyFill="1" applyBorder="1" applyAlignment="1">
      <alignment horizontal="left" vertical="top" wrapText="1"/>
    </xf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48" xfId="0" applyNumberFormat="1" applyFont="1" applyFill="1" applyBorder="1" applyAlignment="1">
      <alignment horizontal="left" vertical="top" wrapText="1"/>
    </xf>
    <xf numFmtId="3" fontId="4" fillId="4" borderId="31" xfId="0" applyNumberFormat="1" applyFont="1" applyFill="1" applyBorder="1" applyAlignment="1">
      <alignment horizontal="left" vertical="top" wrapText="1"/>
    </xf>
    <xf numFmtId="3" fontId="4" fillId="4" borderId="0" xfId="0" applyNumberFormat="1" applyFont="1" applyFill="1" applyBorder="1" applyAlignment="1">
      <alignment horizontal="left" vertical="top" wrapText="1"/>
    </xf>
    <xf numFmtId="3" fontId="16" fillId="0" borderId="43" xfId="0" applyNumberFormat="1" applyFont="1" applyFill="1" applyBorder="1" applyAlignment="1">
      <alignment horizontal="center" vertical="center" textRotation="90" wrapText="1"/>
    </xf>
    <xf numFmtId="3" fontId="16" fillId="0" borderId="39" xfId="0" applyNumberFormat="1" applyFont="1" applyFill="1" applyBorder="1" applyAlignment="1">
      <alignment horizontal="center" vertical="center" textRotation="90" wrapText="1"/>
    </xf>
    <xf numFmtId="3" fontId="16" fillId="0" borderId="52" xfId="0" applyNumberFormat="1" applyFont="1" applyFill="1" applyBorder="1" applyAlignment="1">
      <alignment horizontal="center" vertical="center" textRotation="90" wrapText="1"/>
    </xf>
    <xf numFmtId="3" fontId="4" fillId="0" borderId="40" xfId="0" applyNumberFormat="1" applyFont="1" applyFill="1" applyBorder="1" applyAlignment="1">
      <alignment horizontal="left" vertical="top" wrapText="1"/>
    </xf>
    <xf numFmtId="3" fontId="4" fillId="0" borderId="48" xfId="0" applyNumberFormat="1" applyFont="1" applyFill="1" applyBorder="1" applyAlignment="1">
      <alignment horizontal="left" vertical="top" wrapText="1"/>
    </xf>
    <xf numFmtId="3" fontId="6" fillId="3" borderId="41" xfId="0" applyNumberFormat="1" applyFont="1" applyFill="1" applyBorder="1" applyAlignment="1">
      <alignment horizontal="center" vertical="top" wrapText="1"/>
    </xf>
    <xf numFmtId="3" fontId="3" fillId="0" borderId="54" xfId="0" applyNumberFormat="1" applyFont="1" applyBorder="1" applyAlignment="1">
      <alignment horizontal="center" vertical="top"/>
    </xf>
    <xf numFmtId="3" fontId="4" fillId="0" borderId="41" xfId="0" applyNumberFormat="1" applyFont="1" applyFill="1" applyBorder="1" applyAlignment="1">
      <alignment horizontal="center" vertical="center" textRotation="90" wrapText="1"/>
    </xf>
    <xf numFmtId="3" fontId="4" fillId="3" borderId="43" xfId="0" applyNumberFormat="1" applyFont="1" applyFill="1" applyBorder="1" applyAlignment="1">
      <alignment horizontal="center" vertical="center" textRotation="90" wrapText="1"/>
    </xf>
    <xf numFmtId="3" fontId="4" fillId="3" borderId="39" xfId="0" applyNumberFormat="1" applyFont="1" applyFill="1" applyBorder="1" applyAlignment="1">
      <alignment horizontal="center" vertical="center" textRotation="90" wrapText="1"/>
    </xf>
    <xf numFmtId="3" fontId="4" fillId="3" borderId="52" xfId="0" applyNumberFormat="1" applyFont="1" applyFill="1" applyBorder="1" applyAlignment="1">
      <alignment horizontal="center" vertical="center" textRotation="90" wrapText="1"/>
    </xf>
    <xf numFmtId="3" fontId="4" fillId="3" borderId="25" xfId="0" applyNumberFormat="1" applyFont="1" applyFill="1" applyBorder="1" applyAlignment="1">
      <alignment horizontal="left" vertical="top" wrapText="1"/>
    </xf>
    <xf numFmtId="3" fontId="6" fillId="5" borderId="55" xfId="0" applyNumberFormat="1" applyFont="1" applyFill="1" applyBorder="1" applyAlignment="1">
      <alignment horizontal="right" vertical="top" wrapText="1"/>
    </xf>
    <xf numFmtId="3" fontId="6" fillId="5" borderId="56" xfId="0" applyNumberFormat="1" applyFont="1" applyFill="1" applyBorder="1" applyAlignment="1">
      <alignment horizontal="right" vertical="top" wrapText="1"/>
    </xf>
    <xf numFmtId="3" fontId="6" fillId="5" borderId="57" xfId="0" applyNumberFormat="1" applyFont="1" applyFill="1" applyBorder="1" applyAlignment="1">
      <alignment horizontal="right" vertical="top" wrapText="1"/>
    </xf>
    <xf numFmtId="3" fontId="3" fillId="7" borderId="59" xfId="0" applyNumberFormat="1" applyFont="1" applyFill="1" applyBorder="1" applyAlignment="1">
      <alignment horizontal="center" vertical="top"/>
    </xf>
    <xf numFmtId="3" fontId="3" fillId="2" borderId="22" xfId="0" applyNumberFormat="1" applyFont="1" applyFill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 wrapText="1"/>
    </xf>
    <xf numFmtId="49" fontId="3" fillId="0" borderId="23" xfId="0" applyNumberFormat="1" applyFont="1" applyBorder="1" applyAlignment="1">
      <alignment horizontal="center" vertical="top" wrapText="1"/>
    </xf>
    <xf numFmtId="3" fontId="4" fillId="0" borderId="41" xfId="0" applyNumberFormat="1" applyFont="1" applyFill="1" applyBorder="1" applyAlignment="1">
      <alignment horizontal="center" vertical="top" wrapText="1"/>
    </xf>
    <xf numFmtId="3" fontId="4" fillId="0" borderId="62" xfId="0" applyNumberFormat="1" applyFont="1" applyFill="1" applyBorder="1" applyAlignment="1">
      <alignment horizontal="center" vertical="top" wrapText="1"/>
    </xf>
    <xf numFmtId="3" fontId="3" fillId="0" borderId="61" xfId="0" applyNumberFormat="1" applyFont="1" applyFill="1" applyBorder="1" applyAlignment="1">
      <alignment horizontal="center" vertical="top" wrapText="1"/>
    </xf>
    <xf numFmtId="3" fontId="3" fillId="0" borderId="60" xfId="0" applyNumberFormat="1" applyFont="1" applyFill="1" applyBorder="1" applyAlignment="1">
      <alignment horizontal="center" vertical="top" wrapText="1"/>
    </xf>
    <xf numFmtId="3" fontId="3" fillId="7" borderId="36" xfId="0" applyNumberFormat="1" applyFont="1" applyFill="1" applyBorder="1" applyAlignment="1">
      <alignment horizontal="center" vertical="top"/>
    </xf>
    <xf numFmtId="3" fontId="3" fillId="2" borderId="4" xfId="0" applyNumberFormat="1" applyFont="1" applyFill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49" fontId="3" fillId="0" borderId="23" xfId="0" applyNumberFormat="1" applyFont="1" applyBorder="1" applyAlignment="1">
      <alignment horizontal="center" vertical="top"/>
    </xf>
    <xf numFmtId="3" fontId="4" fillId="3" borderId="7" xfId="0" applyNumberFormat="1" applyFont="1" applyFill="1" applyBorder="1" applyAlignment="1">
      <alignment horizontal="left" vertical="top" wrapText="1"/>
    </xf>
    <xf numFmtId="3" fontId="4" fillId="0" borderId="37" xfId="0" applyNumberFormat="1" applyFont="1" applyFill="1" applyBorder="1" applyAlignment="1">
      <alignment vertical="top" wrapText="1"/>
    </xf>
    <xf numFmtId="3" fontId="2" fillId="0" borderId="62" xfId="0" applyNumberFormat="1" applyFont="1" applyFill="1" applyBorder="1" applyAlignment="1">
      <alignment vertical="top" wrapText="1"/>
    </xf>
    <xf numFmtId="3" fontId="4" fillId="0" borderId="62" xfId="0" applyNumberFormat="1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 wrapText="1"/>
    </xf>
    <xf numFmtId="0" fontId="1" fillId="3" borderId="16" xfId="0" applyFont="1" applyFill="1" applyBorder="1" applyAlignment="1">
      <alignment horizontal="left" vertical="top" wrapText="1"/>
    </xf>
    <xf numFmtId="0" fontId="1" fillId="3" borderId="25" xfId="0" applyFont="1" applyFill="1" applyBorder="1" applyAlignment="1">
      <alignment horizontal="left" vertical="top" wrapText="1"/>
    </xf>
    <xf numFmtId="165" fontId="1" fillId="0" borderId="40" xfId="0" applyNumberFormat="1" applyFont="1" applyBorder="1" applyAlignment="1">
      <alignment horizontal="left" vertical="top" wrapText="1"/>
    </xf>
    <xf numFmtId="165" fontId="1" fillId="0" borderId="48" xfId="0" applyNumberFormat="1" applyFont="1" applyBorder="1" applyAlignment="1">
      <alignment horizontal="left" vertical="top" wrapText="1"/>
    </xf>
    <xf numFmtId="3" fontId="4" fillId="3" borderId="40" xfId="0" applyNumberFormat="1" applyFont="1" applyFill="1" applyBorder="1" applyAlignment="1">
      <alignment horizontal="left" vertical="top" wrapText="1"/>
    </xf>
    <xf numFmtId="3" fontId="3" fillId="2" borderId="63" xfId="0" applyNumberFormat="1" applyFont="1" applyFill="1" applyBorder="1" applyAlignment="1">
      <alignment horizontal="right" vertical="top"/>
    </xf>
    <xf numFmtId="3" fontId="4" fillId="2" borderId="34" xfId="0" applyNumberFormat="1" applyFont="1" applyFill="1" applyBorder="1" applyAlignment="1">
      <alignment horizontal="right" vertical="top"/>
    </xf>
    <xf numFmtId="3" fontId="4" fillId="2" borderId="64" xfId="0" applyNumberFormat="1" applyFont="1" applyFill="1" applyBorder="1" applyAlignment="1">
      <alignment horizontal="right" vertical="top"/>
    </xf>
    <xf numFmtId="3" fontId="4" fillId="2" borderId="8" xfId="0" applyNumberFormat="1" applyFont="1" applyFill="1" applyBorder="1" applyAlignment="1">
      <alignment horizontal="center" vertical="top"/>
    </xf>
    <xf numFmtId="3" fontId="4" fillId="2" borderId="9" xfId="0" applyNumberFormat="1" applyFont="1" applyFill="1" applyBorder="1" applyAlignment="1">
      <alignment horizontal="center" vertical="top"/>
    </xf>
    <xf numFmtId="3" fontId="4" fillId="2" borderId="10" xfId="0" applyNumberFormat="1" applyFont="1" applyFill="1" applyBorder="1" applyAlignment="1">
      <alignment horizontal="center" vertical="top"/>
    </xf>
    <xf numFmtId="3" fontId="3" fillId="2" borderId="9" xfId="0" applyNumberFormat="1" applyFont="1" applyFill="1" applyBorder="1" applyAlignment="1">
      <alignment horizontal="left" vertical="top"/>
    </xf>
    <xf numFmtId="3" fontId="3" fillId="2" borderId="35" xfId="0" applyNumberFormat="1" applyFont="1" applyFill="1" applyBorder="1" applyAlignment="1">
      <alignment horizontal="left" vertical="top"/>
    </xf>
    <xf numFmtId="3" fontId="3" fillId="2" borderId="6" xfId="0" applyNumberFormat="1" applyFont="1" applyFill="1" applyBorder="1" applyAlignment="1">
      <alignment horizontal="left" vertical="top"/>
    </xf>
    <xf numFmtId="3" fontId="1" fillId="3" borderId="7" xfId="0" applyNumberFormat="1" applyFont="1" applyFill="1" applyBorder="1" applyAlignment="1">
      <alignment horizontal="left" vertical="top" wrapText="1"/>
    </xf>
    <xf numFmtId="3" fontId="1" fillId="0" borderId="36" xfId="0" applyNumberFormat="1" applyFont="1" applyFill="1" applyBorder="1" applyAlignment="1">
      <alignment horizontal="center" vertical="center" textRotation="90" wrapText="1"/>
    </xf>
    <xf numFmtId="3" fontId="1" fillId="0" borderId="39" xfId="0" applyNumberFormat="1" applyFont="1" applyFill="1" applyBorder="1" applyAlignment="1">
      <alignment horizontal="center" vertical="center" textRotation="90" wrapText="1"/>
    </xf>
    <xf numFmtId="3" fontId="1" fillId="0" borderId="52" xfId="0" applyNumberFormat="1" applyFont="1" applyFill="1" applyBorder="1" applyAlignment="1">
      <alignment horizontal="center" vertical="center" textRotation="90" wrapText="1"/>
    </xf>
    <xf numFmtId="3" fontId="6" fillId="4" borderId="7" xfId="0" applyNumberFormat="1" applyFont="1" applyFill="1" applyBorder="1" applyAlignment="1">
      <alignment horizontal="left" vertical="top" wrapText="1"/>
    </xf>
    <xf numFmtId="3" fontId="6" fillId="4" borderId="16" xfId="0" applyNumberFormat="1" applyFont="1" applyFill="1" applyBorder="1" applyAlignment="1">
      <alignment horizontal="left" vertical="top" wrapText="1"/>
    </xf>
    <xf numFmtId="3" fontId="6" fillId="4" borderId="48" xfId="0" applyNumberFormat="1" applyFont="1" applyFill="1" applyBorder="1" applyAlignment="1">
      <alignment horizontal="left" vertical="top" wrapText="1"/>
    </xf>
    <xf numFmtId="3" fontId="17" fillId="3" borderId="16" xfId="0" applyNumberFormat="1" applyFont="1" applyFill="1" applyBorder="1" applyAlignment="1">
      <alignment horizontal="left" vertical="top" wrapText="1"/>
    </xf>
    <xf numFmtId="3" fontId="4" fillId="3" borderId="40" xfId="0" applyNumberFormat="1" applyFont="1" applyFill="1" applyBorder="1" applyAlignment="1">
      <alignment vertical="top" wrapText="1"/>
    </xf>
    <xf numFmtId="3" fontId="4" fillId="3" borderId="16" xfId="0" applyNumberFormat="1" applyFont="1" applyFill="1" applyBorder="1" applyAlignment="1">
      <alignment vertical="top" wrapText="1"/>
    </xf>
    <xf numFmtId="3" fontId="4" fillId="0" borderId="7" xfId="0" applyNumberFormat="1" applyFont="1" applyFill="1" applyBorder="1" applyAlignment="1">
      <alignment horizontal="left" vertical="top" wrapText="1"/>
    </xf>
    <xf numFmtId="3" fontId="4" fillId="0" borderId="46" xfId="0" applyNumberFormat="1" applyFont="1" applyFill="1" applyBorder="1" applyAlignment="1">
      <alignment horizontal="left" vertical="top" wrapText="1"/>
    </xf>
    <xf numFmtId="49" fontId="3" fillId="7" borderId="39" xfId="0" applyNumberFormat="1" applyFont="1" applyFill="1" applyBorder="1" applyAlignment="1">
      <alignment horizontal="center" vertical="top"/>
    </xf>
    <xf numFmtId="49" fontId="3" fillId="2" borderId="13" xfId="0" applyNumberFormat="1" applyFont="1" applyFill="1" applyBorder="1" applyAlignment="1">
      <alignment horizontal="center" vertical="top"/>
    </xf>
    <xf numFmtId="3" fontId="24" fillId="3" borderId="16" xfId="0" applyNumberFormat="1" applyFont="1" applyFill="1" applyBorder="1" applyAlignment="1">
      <alignment horizontal="left" vertical="top" wrapText="1"/>
    </xf>
    <xf numFmtId="3" fontId="1" fillId="3" borderId="77" xfId="0" applyNumberFormat="1" applyFont="1" applyFill="1" applyBorder="1" applyAlignment="1">
      <alignment horizontal="center" vertical="top" textRotation="90" wrapText="1"/>
    </xf>
    <xf numFmtId="3" fontId="3" fillId="0" borderId="14" xfId="0" applyNumberFormat="1" applyFont="1" applyBorder="1" applyAlignment="1">
      <alignment horizontal="center" vertical="top"/>
    </xf>
    <xf numFmtId="3" fontId="1" fillId="0" borderId="40" xfId="0" applyNumberFormat="1" applyFont="1" applyFill="1" applyBorder="1" applyAlignment="1">
      <alignment horizontal="left" vertical="top" wrapText="1"/>
    </xf>
    <xf numFmtId="3" fontId="1" fillId="0" borderId="48" xfId="0" applyNumberFormat="1" applyFont="1" applyFill="1" applyBorder="1" applyAlignment="1">
      <alignment horizontal="left" vertical="top" wrapText="1"/>
    </xf>
    <xf numFmtId="3" fontId="1" fillId="0" borderId="25" xfId="0" applyNumberFormat="1" applyFont="1" applyFill="1" applyBorder="1" applyAlignment="1">
      <alignment horizontal="left" vertical="top" wrapText="1"/>
    </xf>
    <xf numFmtId="3" fontId="6" fillId="7" borderId="36" xfId="0" applyNumberFormat="1" applyFont="1" applyFill="1" applyBorder="1" applyAlignment="1">
      <alignment horizontal="center" vertical="top"/>
    </xf>
    <xf numFmtId="3" fontId="6" fillId="7" borderId="59" xfId="0" applyNumberFormat="1" applyFont="1" applyFill="1" applyBorder="1" applyAlignment="1">
      <alignment horizontal="center" vertical="top"/>
    </xf>
    <xf numFmtId="3" fontId="6" fillId="2" borderId="4" xfId="0" applyNumberFormat="1" applyFont="1" applyFill="1" applyBorder="1" applyAlignment="1">
      <alignment horizontal="center" vertical="top"/>
    </xf>
    <xf numFmtId="3" fontId="6" fillId="2" borderId="22" xfId="0" applyNumberFormat="1" applyFont="1" applyFill="1" applyBorder="1" applyAlignment="1">
      <alignment horizontal="center" vertical="top"/>
    </xf>
    <xf numFmtId="49" fontId="6" fillId="0" borderId="5" xfId="0" applyNumberFormat="1" applyFont="1" applyBorder="1" applyAlignment="1">
      <alignment horizontal="center" vertical="top"/>
    </xf>
    <xf numFmtId="49" fontId="6" fillId="0" borderId="23" xfId="0" applyNumberFormat="1" applyFont="1" applyBorder="1" applyAlignment="1">
      <alignment horizontal="center" vertical="top"/>
    </xf>
    <xf numFmtId="3" fontId="1" fillId="0" borderId="7" xfId="0" applyNumberFormat="1" applyFont="1" applyFill="1" applyBorder="1" applyAlignment="1">
      <alignment horizontal="left" vertical="top" wrapText="1"/>
    </xf>
    <xf numFmtId="3" fontId="1" fillId="0" borderId="37" xfId="0" applyNumberFormat="1" applyFont="1" applyFill="1" applyBorder="1" applyAlignment="1">
      <alignment horizontal="center" vertical="center" textRotation="90" wrapText="1"/>
    </xf>
    <xf numFmtId="3" fontId="1" fillId="0" borderId="62" xfId="0" applyNumberFormat="1" applyFont="1" applyFill="1" applyBorder="1" applyAlignment="1">
      <alignment horizontal="center" vertical="center" textRotation="90" wrapText="1"/>
    </xf>
    <xf numFmtId="3" fontId="6" fillId="0" borderId="61" xfId="0" applyNumberFormat="1" applyFont="1" applyBorder="1" applyAlignment="1">
      <alignment horizontal="center" vertical="top"/>
    </xf>
    <xf numFmtId="3" fontId="6" fillId="0" borderId="60" xfId="0" applyNumberFormat="1" applyFont="1" applyBorder="1" applyAlignment="1">
      <alignment horizontal="center" vertical="top"/>
    </xf>
    <xf numFmtId="3" fontId="3" fillId="0" borderId="7" xfId="0" applyNumberFormat="1" applyFont="1" applyBorder="1" applyAlignment="1">
      <alignment horizontal="left" vertical="top" wrapText="1"/>
    </xf>
    <xf numFmtId="3" fontId="3" fillId="0" borderId="16" xfId="0" applyNumberFormat="1" applyFont="1" applyBorder="1" applyAlignment="1">
      <alignment horizontal="left" vertical="top" wrapText="1"/>
    </xf>
    <xf numFmtId="3" fontId="4" fillId="0" borderId="43" xfId="0" applyNumberFormat="1" applyFont="1" applyFill="1" applyBorder="1" applyAlignment="1">
      <alignment horizontal="center" vertical="top" textRotation="90" wrapText="1"/>
    </xf>
    <xf numFmtId="3" fontId="4" fillId="0" borderId="39" xfId="0" applyNumberFormat="1" applyFont="1" applyFill="1" applyBorder="1" applyAlignment="1">
      <alignment horizontal="center" vertical="top" textRotation="90" wrapText="1"/>
    </xf>
    <xf numFmtId="3" fontId="4" fillId="0" borderId="59" xfId="0" applyNumberFormat="1" applyFont="1" applyFill="1" applyBorder="1" applyAlignment="1">
      <alignment horizontal="center" vertical="top" textRotation="90" wrapText="1"/>
    </xf>
    <xf numFmtId="3" fontId="1" fillId="0" borderId="37" xfId="0" applyNumberFormat="1" applyFont="1" applyFill="1" applyBorder="1" applyAlignment="1">
      <alignment horizontal="left" vertical="top" wrapText="1"/>
    </xf>
    <xf numFmtId="3" fontId="1" fillId="0" borderId="41" xfId="0" applyNumberFormat="1" applyFont="1" applyFill="1" applyBorder="1" applyAlignment="1">
      <alignment horizontal="left" vertical="top" wrapText="1"/>
    </xf>
    <xf numFmtId="3" fontId="3" fillId="3" borderId="7" xfId="0" applyNumberFormat="1" applyFont="1" applyFill="1" applyBorder="1" applyAlignment="1">
      <alignment horizontal="left" vertical="top" wrapText="1"/>
    </xf>
    <xf numFmtId="3" fontId="3" fillId="3" borderId="48" xfId="0" applyNumberFormat="1" applyFont="1" applyFill="1" applyBorder="1" applyAlignment="1">
      <alignment horizontal="left" vertical="top" wrapText="1"/>
    </xf>
    <xf numFmtId="3" fontId="4" fillId="3" borderId="48" xfId="0" applyNumberFormat="1" applyFont="1" applyFill="1" applyBorder="1" applyAlignment="1">
      <alignment horizontal="left" vertical="top" wrapText="1"/>
    </xf>
    <xf numFmtId="0" fontId="4" fillId="3" borderId="40" xfId="0" applyFont="1" applyFill="1" applyBorder="1" applyAlignment="1">
      <alignment horizontal="left" vertical="top" wrapText="1"/>
    </xf>
    <xf numFmtId="0" fontId="4" fillId="3" borderId="25" xfId="0" applyFont="1" applyFill="1" applyBorder="1" applyAlignment="1">
      <alignment horizontal="left" vertical="top" wrapText="1"/>
    </xf>
    <xf numFmtId="49" fontId="3" fillId="7" borderId="36" xfId="0" applyNumberFormat="1" applyFont="1" applyFill="1" applyBorder="1" applyAlignment="1">
      <alignment horizontal="center" vertical="top"/>
    </xf>
    <xf numFmtId="49" fontId="3" fillId="7" borderId="59" xfId="0" applyNumberFormat="1" applyFont="1" applyFill="1" applyBorder="1" applyAlignment="1">
      <alignment horizontal="center" vertical="top"/>
    </xf>
    <xf numFmtId="49" fontId="3" fillId="2" borderId="4" xfId="0" applyNumberFormat="1" applyFont="1" applyFill="1" applyBorder="1" applyAlignment="1">
      <alignment horizontal="center" vertical="top"/>
    </xf>
    <xf numFmtId="49" fontId="3" fillId="2" borderId="22" xfId="0" applyNumberFormat="1" applyFont="1" applyFill="1" applyBorder="1" applyAlignment="1">
      <alignment horizontal="center" vertical="top"/>
    </xf>
    <xf numFmtId="3" fontId="1" fillId="3" borderId="37" xfId="0" applyNumberFormat="1" applyFont="1" applyFill="1" applyBorder="1" applyAlignment="1">
      <alignment horizontal="left" vertical="top" wrapText="1"/>
    </xf>
    <xf numFmtId="3" fontId="1" fillId="3" borderId="41" xfId="0" applyNumberFormat="1" applyFont="1" applyFill="1" applyBorder="1" applyAlignment="1">
      <alignment horizontal="left" vertical="top" wrapText="1"/>
    </xf>
    <xf numFmtId="3" fontId="1" fillId="3" borderId="62" xfId="0" applyNumberFormat="1" applyFont="1" applyFill="1" applyBorder="1" applyAlignment="1">
      <alignment horizontal="left" vertical="top" wrapText="1"/>
    </xf>
    <xf numFmtId="3" fontId="1" fillId="0" borderId="36" xfId="0" applyNumberFormat="1" applyFont="1" applyFill="1" applyBorder="1" applyAlignment="1">
      <alignment horizontal="center" vertical="top" textRotation="90" wrapText="1"/>
    </xf>
    <xf numFmtId="3" fontId="1" fillId="0" borderId="39" xfId="0" applyNumberFormat="1" applyFont="1" applyFill="1" applyBorder="1" applyAlignment="1">
      <alignment horizontal="center" vertical="top" textRotation="90" wrapText="1"/>
    </xf>
    <xf numFmtId="3" fontId="1" fillId="0" borderId="59" xfId="0" applyNumberFormat="1" applyFont="1" applyFill="1" applyBorder="1" applyAlignment="1">
      <alignment horizontal="center" vertical="top" textRotation="90" wrapText="1"/>
    </xf>
    <xf numFmtId="3" fontId="3" fillId="0" borderId="61" xfId="0" applyNumberFormat="1" applyFont="1" applyBorder="1" applyAlignment="1">
      <alignment horizontal="center" vertical="top"/>
    </xf>
    <xf numFmtId="3" fontId="3" fillId="0" borderId="60" xfId="0" applyNumberFormat="1" applyFont="1" applyBorder="1" applyAlignment="1">
      <alignment horizontal="center" vertical="top"/>
    </xf>
    <xf numFmtId="0" fontId="4" fillId="0" borderId="41" xfId="0" applyFont="1" applyFill="1" applyBorder="1" applyAlignment="1">
      <alignment horizontal="left" vertical="top" wrapText="1"/>
    </xf>
    <xf numFmtId="0" fontId="4" fillId="3" borderId="42" xfId="0" applyFont="1" applyFill="1" applyBorder="1" applyAlignment="1">
      <alignment horizontal="left" vertical="top" wrapText="1"/>
    </xf>
    <xf numFmtId="0" fontId="4" fillId="3" borderId="62" xfId="0" applyFont="1" applyFill="1" applyBorder="1" applyAlignment="1">
      <alignment horizontal="left" vertical="top" wrapText="1"/>
    </xf>
    <xf numFmtId="3" fontId="6" fillId="0" borderId="61" xfId="0" applyNumberFormat="1" applyFont="1" applyBorder="1" applyAlignment="1">
      <alignment horizontal="center" vertical="top" wrapText="1"/>
    </xf>
    <xf numFmtId="3" fontId="6" fillId="0" borderId="60" xfId="0" applyNumberFormat="1" applyFont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left" vertical="top" wrapText="1"/>
    </xf>
    <xf numFmtId="3" fontId="3" fillId="2" borderId="9" xfId="0" applyNumberFormat="1" applyFont="1" applyFill="1" applyBorder="1" applyAlignment="1">
      <alignment horizontal="right" vertical="top"/>
    </xf>
    <xf numFmtId="3" fontId="6" fillId="2" borderId="64" xfId="0" applyNumberFormat="1" applyFont="1" applyFill="1" applyBorder="1" applyAlignment="1">
      <alignment horizontal="left" vertical="top" wrapText="1"/>
    </xf>
    <xf numFmtId="3" fontId="6" fillId="2" borderId="9" xfId="0" applyNumberFormat="1" applyFont="1" applyFill="1" applyBorder="1" applyAlignment="1">
      <alignment horizontal="left" vertical="top" wrapText="1"/>
    </xf>
    <xf numFmtId="3" fontId="6" fillId="2" borderId="10" xfId="0" applyNumberFormat="1" applyFont="1" applyFill="1" applyBorder="1" applyAlignment="1">
      <alignment horizontal="left" vertical="top" wrapText="1"/>
    </xf>
    <xf numFmtId="3" fontId="1" fillId="3" borderId="42" xfId="0" applyNumberFormat="1" applyFont="1" applyFill="1" applyBorder="1" applyAlignment="1">
      <alignment horizontal="left" vertical="top" wrapText="1"/>
    </xf>
    <xf numFmtId="3" fontId="1" fillId="3" borderId="49" xfId="0" applyNumberFormat="1" applyFont="1" applyFill="1" applyBorder="1" applyAlignment="1">
      <alignment horizontal="left" vertical="top" wrapText="1"/>
    </xf>
    <xf numFmtId="3" fontId="4" fillId="3" borderId="37" xfId="0" applyNumberFormat="1" applyFont="1" applyFill="1" applyBorder="1" applyAlignment="1">
      <alignment horizontal="left" vertical="top" wrapText="1"/>
    </xf>
    <xf numFmtId="3" fontId="1" fillId="3" borderId="25" xfId="0" applyNumberFormat="1" applyFont="1" applyFill="1" applyBorder="1" applyAlignment="1">
      <alignment horizontal="left" vertical="top" wrapText="1"/>
    </xf>
    <xf numFmtId="3" fontId="6" fillId="3" borderId="37" xfId="0" applyNumberFormat="1" applyFont="1" applyFill="1" applyBorder="1" applyAlignment="1">
      <alignment horizontal="left" vertical="top" wrapText="1"/>
    </xf>
    <xf numFmtId="164" fontId="1" fillId="3" borderId="39" xfId="1" applyNumberFormat="1" applyFont="1" applyFill="1" applyBorder="1" applyAlignment="1">
      <alignment horizontal="center" vertical="top"/>
    </xf>
    <xf numFmtId="0" fontId="15" fillId="3" borderId="39" xfId="0" applyFont="1" applyFill="1" applyBorder="1" applyAlignment="1">
      <alignment horizontal="center" vertical="top"/>
    </xf>
    <xf numFmtId="164" fontId="1" fillId="0" borderId="13" xfId="1" applyNumberFormat="1" applyFont="1" applyFill="1" applyBorder="1" applyAlignment="1">
      <alignment horizontal="center" vertical="top"/>
    </xf>
    <xf numFmtId="0" fontId="15" fillId="0" borderId="13" xfId="0" applyFont="1" applyBorder="1" applyAlignment="1">
      <alignment horizontal="center" vertical="top"/>
    </xf>
    <xf numFmtId="164" fontId="1" fillId="0" borderId="54" xfId="1" applyNumberFormat="1" applyFont="1" applyFill="1" applyBorder="1" applyAlignment="1">
      <alignment horizontal="center" vertical="top"/>
    </xf>
    <xf numFmtId="0" fontId="15" fillId="0" borderId="54" xfId="0" applyFont="1" applyBorder="1" applyAlignment="1">
      <alignment horizontal="center" vertical="top"/>
    </xf>
    <xf numFmtId="3" fontId="3" fillId="3" borderId="42" xfId="0" applyNumberFormat="1" applyFont="1" applyFill="1" applyBorder="1" applyAlignment="1">
      <alignment horizontal="left" vertical="top" wrapText="1"/>
    </xf>
    <xf numFmtId="3" fontId="3" fillId="3" borderId="49" xfId="0" applyNumberFormat="1" applyFont="1" applyFill="1" applyBorder="1" applyAlignment="1">
      <alignment horizontal="left" vertical="top" wrapText="1"/>
    </xf>
    <xf numFmtId="3" fontId="1" fillId="3" borderId="41" xfId="0" applyNumberFormat="1" applyFont="1" applyFill="1" applyBorder="1" applyAlignment="1">
      <alignment horizontal="center" vertical="top" wrapText="1"/>
    </xf>
    <xf numFmtId="0" fontId="15" fillId="3" borderId="41" xfId="0" applyFont="1" applyFill="1" applyBorder="1" applyAlignment="1">
      <alignment horizontal="center" vertical="top" wrapText="1"/>
    </xf>
    <xf numFmtId="3" fontId="3" fillId="3" borderId="41" xfId="0" applyNumberFormat="1" applyFont="1" applyFill="1" applyBorder="1" applyAlignment="1">
      <alignment horizontal="left" vertical="top" wrapText="1"/>
    </xf>
    <xf numFmtId="3" fontId="4" fillId="3" borderId="43" xfId="0" applyNumberFormat="1" applyFont="1" applyFill="1" applyBorder="1" applyAlignment="1">
      <alignment horizontal="center" vertical="center" textRotation="90"/>
    </xf>
    <xf numFmtId="3" fontId="4" fillId="3" borderId="39" xfId="0" applyNumberFormat="1" applyFont="1" applyFill="1" applyBorder="1" applyAlignment="1">
      <alignment horizontal="center" vertical="center" textRotation="90"/>
    </xf>
    <xf numFmtId="3" fontId="3" fillId="5" borderId="55" xfId="0" applyNumberFormat="1" applyFont="1" applyFill="1" applyBorder="1" applyAlignment="1">
      <alignment horizontal="right" vertical="top" wrapText="1"/>
    </xf>
    <xf numFmtId="3" fontId="3" fillId="5" borderId="56" xfId="0" applyNumberFormat="1" applyFont="1" applyFill="1" applyBorder="1" applyAlignment="1">
      <alignment horizontal="right" vertical="top" wrapText="1"/>
    </xf>
    <xf numFmtId="3" fontId="3" fillId="5" borderId="57" xfId="0" applyNumberFormat="1" applyFont="1" applyFill="1" applyBorder="1" applyAlignment="1">
      <alignment horizontal="right" vertical="top" wrapText="1"/>
    </xf>
    <xf numFmtId="3" fontId="4" fillId="5" borderId="1" xfId="0" applyNumberFormat="1" applyFont="1" applyFill="1" applyBorder="1" applyAlignment="1">
      <alignment horizontal="center" vertical="top"/>
    </xf>
    <xf numFmtId="3" fontId="4" fillId="5" borderId="24" xfId="0" applyNumberFormat="1" applyFont="1" applyFill="1" applyBorder="1" applyAlignment="1">
      <alignment horizontal="center" vertical="top"/>
    </xf>
    <xf numFmtId="3" fontId="3" fillId="2" borderId="64" xfId="0" applyNumberFormat="1" applyFont="1" applyFill="1" applyBorder="1" applyAlignment="1">
      <alignment horizontal="right" vertical="top"/>
    </xf>
    <xf numFmtId="3" fontId="3" fillId="2" borderId="64" xfId="0" applyNumberFormat="1" applyFont="1" applyFill="1" applyBorder="1" applyAlignment="1">
      <alignment horizontal="left" vertical="top"/>
    </xf>
    <xf numFmtId="3" fontId="3" fillId="2" borderId="10" xfId="0" applyNumberFormat="1" applyFont="1" applyFill="1" applyBorder="1" applyAlignment="1">
      <alignment horizontal="left" vertical="top"/>
    </xf>
    <xf numFmtId="0" fontId="4" fillId="3" borderId="48" xfId="0" applyFont="1" applyFill="1" applyBorder="1" applyAlignment="1">
      <alignment horizontal="left" vertical="top" wrapText="1"/>
    </xf>
    <xf numFmtId="0" fontId="4" fillId="0" borderId="42" xfId="0" applyFont="1" applyFill="1" applyBorder="1" applyAlignment="1">
      <alignment horizontal="left" vertical="top" wrapText="1"/>
    </xf>
    <xf numFmtId="0" fontId="4" fillId="0" borderId="49" xfId="0" applyFont="1" applyFill="1" applyBorder="1" applyAlignment="1">
      <alignment horizontal="left" vertical="top" wrapText="1"/>
    </xf>
    <xf numFmtId="3" fontId="6" fillId="5" borderId="1" xfId="0" applyNumberFormat="1" applyFont="1" applyFill="1" applyBorder="1" applyAlignment="1">
      <alignment horizontal="right" vertical="top" wrapText="1"/>
    </xf>
    <xf numFmtId="3" fontId="3" fillId="4" borderId="16" xfId="0" applyNumberFormat="1" applyFont="1" applyFill="1" applyBorder="1" applyAlignment="1">
      <alignment horizontal="left" vertical="top" wrapText="1"/>
    </xf>
    <xf numFmtId="3" fontId="4" fillId="0" borderId="36" xfId="0" applyNumberFormat="1" applyFont="1" applyBorder="1" applyAlignment="1">
      <alignment horizontal="center" vertical="center" textRotation="90"/>
    </xf>
    <xf numFmtId="3" fontId="4" fillId="0" borderId="39" xfId="0" applyNumberFormat="1" applyFont="1" applyBorder="1" applyAlignment="1">
      <alignment horizontal="center" vertical="center" textRotation="90"/>
    </xf>
    <xf numFmtId="3" fontId="3" fillId="8" borderId="64" xfId="0" applyNumberFormat="1" applyFont="1" applyFill="1" applyBorder="1" applyAlignment="1">
      <alignment horizontal="right" vertical="center"/>
    </xf>
    <xf numFmtId="3" fontId="3" fillId="8" borderId="9" xfId="0" applyNumberFormat="1" applyFont="1" applyFill="1" applyBorder="1" applyAlignment="1">
      <alignment horizontal="right" vertical="center"/>
    </xf>
    <xf numFmtId="3" fontId="4" fillId="8" borderId="8" xfId="0" applyNumberFormat="1" applyFont="1" applyFill="1" applyBorder="1" applyAlignment="1">
      <alignment horizontal="center" vertical="center" wrapText="1"/>
    </xf>
    <xf numFmtId="3" fontId="4" fillId="8" borderId="9" xfId="0" applyNumberFormat="1" applyFont="1" applyFill="1" applyBorder="1" applyAlignment="1">
      <alignment horizontal="center" vertical="center" wrapText="1"/>
    </xf>
    <xf numFmtId="3" fontId="4" fillId="8" borderId="10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wrapText="1"/>
    </xf>
    <xf numFmtId="3" fontId="1" fillId="0" borderId="36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4" borderId="0" xfId="0" applyNumberFormat="1" applyFont="1" applyFill="1" applyBorder="1" applyAlignment="1">
      <alignment horizontal="center" vertical="center" wrapText="1"/>
    </xf>
    <xf numFmtId="3" fontId="4" fillId="0" borderId="25" xfId="0" applyNumberFormat="1" applyFont="1" applyFill="1" applyBorder="1" applyAlignment="1">
      <alignment horizontal="left" vertical="top" wrapText="1"/>
    </xf>
    <xf numFmtId="0" fontId="4" fillId="0" borderId="62" xfId="0" applyFont="1" applyFill="1" applyBorder="1" applyAlignment="1">
      <alignment horizontal="left" vertical="top" wrapText="1"/>
    </xf>
    <xf numFmtId="3" fontId="3" fillId="7" borderId="1" xfId="0" applyNumberFormat="1" applyFont="1" applyFill="1" applyBorder="1" applyAlignment="1">
      <alignment horizontal="right" vertical="top"/>
    </xf>
    <xf numFmtId="3" fontId="4" fillId="7" borderId="8" xfId="0" applyNumberFormat="1" applyFont="1" applyFill="1" applyBorder="1" applyAlignment="1">
      <alignment horizontal="center" vertical="top"/>
    </xf>
    <xf numFmtId="3" fontId="4" fillId="7" borderId="9" xfId="0" applyNumberFormat="1" applyFont="1" applyFill="1" applyBorder="1" applyAlignment="1">
      <alignment horizontal="center" vertical="top"/>
    </xf>
    <xf numFmtId="3" fontId="4" fillId="7" borderId="10" xfId="0" applyNumberFormat="1" applyFont="1" applyFill="1" applyBorder="1" applyAlignment="1">
      <alignment horizontal="center" vertical="top"/>
    </xf>
    <xf numFmtId="3" fontId="4" fillId="0" borderId="11" xfId="0" applyNumberFormat="1" applyFont="1" applyBorder="1" applyAlignment="1">
      <alignment horizontal="left" vertical="top" wrapText="1"/>
    </xf>
    <xf numFmtId="3" fontId="4" fillId="0" borderId="12" xfId="0" applyNumberFormat="1" applyFont="1" applyBorder="1" applyAlignment="1">
      <alignment horizontal="left" vertical="top" wrapText="1"/>
    </xf>
    <xf numFmtId="3" fontId="4" fillId="0" borderId="17" xfId="0" applyNumberFormat="1" applyFont="1" applyBorder="1" applyAlignment="1">
      <alignment horizontal="left" vertical="top" wrapText="1"/>
    </xf>
    <xf numFmtId="3" fontId="1" fillId="4" borderId="0" xfId="0" applyNumberFormat="1" applyFont="1" applyFill="1" applyBorder="1" applyAlignment="1">
      <alignment horizontal="center" vertical="top" wrapText="1"/>
    </xf>
    <xf numFmtId="3" fontId="3" fillId="8" borderId="36" xfId="0" applyNumberFormat="1" applyFont="1" applyFill="1" applyBorder="1" applyAlignment="1">
      <alignment horizontal="left" vertical="top" wrapText="1"/>
    </xf>
    <xf numFmtId="3" fontId="3" fillId="8" borderId="4" xfId="0" applyNumberFormat="1" applyFont="1" applyFill="1" applyBorder="1" applyAlignment="1">
      <alignment horizontal="left" vertical="top" wrapText="1"/>
    </xf>
    <xf numFmtId="3" fontId="3" fillId="8" borderId="5" xfId="0" applyNumberFormat="1" applyFont="1" applyFill="1" applyBorder="1" applyAlignment="1">
      <alignment horizontal="left" vertical="top" wrapText="1"/>
    </xf>
    <xf numFmtId="3" fontId="6" fillId="4" borderId="0" xfId="0" applyNumberFormat="1" applyFont="1" applyFill="1" applyBorder="1" applyAlignment="1">
      <alignment horizontal="center" vertical="top" wrapText="1"/>
    </xf>
    <xf numFmtId="3" fontId="3" fillId="5" borderId="30" xfId="0" applyNumberFormat="1" applyFont="1" applyFill="1" applyBorder="1" applyAlignment="1">
      <alignment horizontal="right" vertical="top" wrapText="1"/>
    </xf>
    <xf numFmtId="3" fontId="3" fillId="5" borderId="18" xfId="0" applyNumberFormat="1" applyFont="1" applyFill="1" applyBorder="1" applyAlignment="1">
      <alignment horizontal="right" vertical="top" wrapText="1"/>
    </xf>
    <xf numFmtId="3" fontId="4" fillId="3" borderId="52" xfId="0" applyNumberFormat="1" applyFont="1" applyFill="1" applyBorder="1" applyAlignment="1">
      <alignment horizontal="left" vertical="top" wrapText="1"/>
    </xf>
    <xf numFmtId="3" fontId="4" fillId="3" borderId="50" xfId="0" applyNumberFormat="1" applyFont="1" applyFill="1" applyBorder="1" applyAlignment="1">
      <alignment horizontal="left" vertical="top" wrapText="1"/>
    </xf>
    <xf numFmtId="3" fontId="4" fillId="3" borderId="71" xfId="0" applyNumberFormat="1" applyFont="1" applyFill="1" applyBorder="1" applyAlignment="1">
      <alignment horizontal="left" vertical="top" wrapText="1"/>
    </xf>
    <xf numFmtId="164" fontId="1" fillId="4" borderId="0" xfId="0" applyNumberFormat="1" applyFont="1" applyFill="1" applyBorder="1" applyAlignment="1">
      <alignment horizontal="center" vertical="top" wrapText="1"/>
    </xf>
    <xf numFmtId="3" fontId="4" fillId="0" borderId="30" xfId="0" applyNumberFormat="1" applyFont="1" applyBorder="1" applyAlignment="1">
      <alignment horizontal="left" vertical="top" wrapText="1"/>
    </xf>
    <xf numFmtId="3" fontId="4" fillId="0" borderId="18" xfId="0" applyNumberFormat="1" applyFont="1" applyBorder="1" applyAlignment="1">
      <alignment horizontal="left" vertical="top" wrapText="1"/>
    </xf>
    <xf numFmtId="0" fontId="18" fillId="0" borderId="0" xfId="0" applyFont="1" applyAlignment="1">
      <alignment horizontal="center" vertical="top"/>
    </xf>
    <xf numFmtId="3" fontId="3" fillId="5" borderId="33" xfId="0" applyNumberFormat="1" applyFont="1" applyFill="1" applyBorder="1" applyAlignment="1">
      <alignment horizontal="right" vertical="top" wrapText="1"/>
    </xf>
    <xf numFmtId="3" fontId="3" fillId="5" borderId="34" xfId="0" applyNumberFormat="1" applyFont="1" applyFill="1" applyBorder="1" applyAlignment="1">
      <alignment horizontal="right" vertical="top" wrapText="1"/>
    </xf>
    <xf numFmtId="3" fontId="3" fillId="5" borderId="64" xfId="0" applyNumberFormat="1" applyFont="1" applyFill="1" applyBorder="1" applyAlignment="1">
      <alignment horizontal="right" vertical="top" wrapText="1"/>
    </xf>
    <xf numFmtId="0" fontId="15" fillId="3" borderId="0" xfId="0" applyFont="1" applyFill="1" applyAlignment="1">
      <alignment horizontal="left"/>
    </xf>
    <xf numFmtId="0" fontId="11" fillId="0" borderId="0" xfId="0" applyFont="1" applyAlignment="1">
      <alignment horizontal="left" vertical="top" wrapText="1"/>
    </xf>
    <xf numFmtId="3" fontId="4" fillId="0" borderId="43" xfId="0" applyNumberFormat="1" applyFont="1" applyFill="1" applyBorder="1" applyAlignment="1">
      <alignment horizontal="center" vertical="center" textRotation="90" wrapText="1"/>
    </xf>
    <xf numFmtId="3" fontId="4" fillId="0" borderId="59" xfId="0" applyNumberFormat="1" applyFont="1" applyFill="1" applyBorder="1" applyAlignment="1">
      <alignment horizontal="center" vertical="center" textRotation="90" wrapText="1"/>
    </xf>
    <xf numFmtId="3" fontId="4" fillId="0" borderId="52" xfId="0" applyNumberFormat="1" applyFont="1" applyBorder="1" applyAlignment="1">
      <alignment horizontal="left" vertical="top" wrapText="1"/>
    </xf>
    <xf numFmtId="3" fontId="4" fillId="0" borderId="50" xfId="0" applyNumberFormat="1" applyFont="1" applyBorder="1" applyAlignment="1">
      <alignment horizontal="left" vertical="top" wrapText="1"/>
    </xf>
    <xf numFmtId="3" fontId="4" fillId="0" borderId="71" xfId="0" applyNumberFormat="1" applyFont="1" applyBorder="1" applyAlignment="1">
      <alignment horizontal="left" vertical="top" wrapText="1"/>
    </xf>
    <xf numFmtId="3" fontId="4" fillId="0" borderId="43" xfId="0" applyNumberFormat="1" applyFont="1" applyBorder="1" applyAlignment="1">
      <alignment horizontal="left" vertical="top" wrapText="1"/>
    </xf>
    <xf numFmtId="3" fontId="4" fillId="0" borderId="44" xfId="0" applyNumberFormat="1" applyFont="1" applyBorder="1" applyAlignment="1">
      <alignment horizontal="left" vertical="top" wrapText="1"/>
    </xf>
    <xf numFmtId="3" fontId="4" fillId="0" borderId="69" xfId="0" applyNumberFormat="1" applyFont="1" applyBorder="1" applyAlignment="1">
      <alignment horizontal="left" vertical="top" wrapText="1"/>
    </xf>
    <xf numFmtId="3" fontId="4" fillId="5" borderId="11" xfId="0" applyNumberFormat="1" applyFont="1" applyFill="1" applyBorder="1" applyAlignment="1">
      <alignment horizontal="left" vertical="top" wrapText="1"/>
    </xf>
    <xf numFmtId="3" fontId="4" fillId="5" borderId="12" xfId="0" applyNumberFormat="1" applyFont="1" applyFill="1" applyBorder="1" applyAlignment="1">
      <alignment horizontal="left" vertical="top" wrapText="1"/>
    </xf>
    <xf numFmtId="3" fontId="4" fillId="5" borderId="17" xfId="0" applyNumberFormat="1" applyFont="1" applyFill="1" applyBorder="1" applyAlignment="1">
      <alignment horizontal="left" vertical="top" wrapText="1"/>
    </xf>
    <xf numFmtId="3" fontId="4" fillId="5" borderId="30" xfId="0" applyNumberFormat="1" applyFont="1" applyFill="1" applyBorder="1" applyAlignment="1">
      <alignment horizontal="left" vertical="top" wrapText="1"/>
    </xf>
    <xf numFmtId="3" fontId="4" fillId="5" borderId="18" xfId="0" applyNumberFormat="1" applyFont="1" applyFill="1" applyBorder="1" applyAlignment="1">
      <alignment horizontal="left" vertical="top" wrapText="1"/>
    </xf>
    <xf numFmtId="3" fontId="4" fillId="5" borderId="43" xfId="0" applyNumberFormat="1" applyFont="1" applyFill="1" applyBorder="1" applyAlignment="1">
      <alignment horizontal="left" vertical="top" wrapText="1"/>
    </xf>
    <xf numFmtId="3" fontId="4" fillId="5" borderId="44" xfId="0" applyNumberFormat="1" applyFont="1" applyFill="1" applyBorder="1" applyAlignment="1">
      <alignment horizontal="left" vertical="top" wrapText="1"/>
    </xf>
    <xf numFmtId="3" fontId="4" fillId="5" borderId="69" xfId="0" applyNumberFormat="1" applyFont="1" applyFill="1" applyBorder="1" applyAlignment="1">
      <alignment horizontal="left" vertical="top" wrapText="1"/>
    </xf>
    <xf numFmtId="3" fontId="3" fillId="8" borderId="33" xfId="0" applyNumberFormat="1" applyFont="1" applyFill="1" applyBorder="1" applyAlignment="1">
      <alignment horizontal="left" vertical="top" wrapText="1"/>
    </xf>
    <xf numFmtId="3" fontId="3" fillId="8" borderId="34" xfId="0" applyNumberFormat="1" applyFont="1" applyFill="1" applyBorder="1" applyAlignment="1">
      <alignment horizontal="left" vertical="top" wrapText="1"/>
    </xf>
    <xf numFmtId="3" fontId="3" fillId="8" borderId="64" xfId="0" applyNumberFormat="1" applyFont="1" applyFill="1" applyBorder="1" applyAlignment="1">
      <alignment horizontal="left" vertical="top" wrapText="1"/>
    </xf>
    <xf numFmtId="3" fontId="4" fillId="0" borderId="40" xfId="0" applyNumberFormat="1" applyFont="1" applyBorder="1" applyAlignment="1">
      <alignment horizontal="center" vertical="top" wrapText="1"/>
    </xf>
    <xf numFmtId="3" fontId="4" fillId="0" borderId="48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right" vertical="top" wrapText="1"/>
    </xf>
    <xf numFmtId="164" fontId="1" fillId="0" borderId="7" xfId="0" applyNumberFormat="1" applyFont="1" applyBorder="1" applyAlignment="1">
      <alignment horizontal="center" vertical="center" textRotation="90" wrapText="1"/>
    </xf>
    <xf numFmtId="164" fontId="1" fillId="0" borderId="16" xfId="0" applyNumberFormat="1" applyFont="1" applyBorder="1" applyAlignment="1">
      <alignment horizontal="center" vertical="center" textRotation="90" wrapText="1"/>
    </xf>
    <xf numFmtId="164" fontId="1" fillId="0" borderId="25" xfId="0" applyNumberFormat="1" applyFont="1" applyBorder="1" applyAlignment="1">
      <alignment horizontal="center" vertical="center" textRotation="90" wrapText="1"/>
    </xf>
    <xf numFmtId="164" fontId="1" fillId="0" borderId="79" xfId="0" applyNumberFormat="1" applyFont="1" applyBorder="1" applyAlignment="1">
      <alignment horizontal="center" vertical="center" textRotation="90" wrapText="1"/>
    </xf>
    <xf numFmtId="164" fontId="1" fillId="0" borderId="77" xfId="0" applyNumberFormat="1" applyFont="1" applyBorder="1" applyAlignment="1">
      <alignment horizontal="center" vertical="center" textRotation="90" wrapText="1"/>
    </xf>
    <xf numFmtId="164" fontId="1" fillId="0" borderId="75" xfId="0" applyNumberFormat="1" applyFont="1" applyBorder="1" applyAlignment="1">
      <alignment horizontal="center" vertical="center" textRotation="90" wrapText="1"/>
    </xf>
    <xf numFmtId="3" fontId="4" fillId="4" borderId="40" xfId="0" applyNumberFormat="1" applyFont="1" applyFill="1" applyBorder="1" applyAlignment="1">
      <alignment horizontal="left" vertical="top" wrapText="1"/>
    </xf>
    <xf numFmtId="3" fontId="4" fillId="4" borderId="16" xfId="0" applyNumberFormat="1" applyFont="1" applyFill="1" applyBorder="1" applyAlignment="1">
      <alignment horizontal="left" vertical="top" wrapText="1"/>
    </xf>
    <xf numFmtId="3" fontId="4" fillId="3" borderId="16" xfId="0" applyNumberFormat="1" applyFont="1" applyFill="1" applyBorder="1" applyAlignment="1">
      <alignment horizontal="center" vertical="top" wrapText="1"/>
    </xf>
    <xf numFmtId="3" fontId="4" fillId="3" borderId="48" xfId="0" applyNumberFormat="1" applyFont="1" applyFill="1" applyBorder="1" applyAlignment="1">
      <alignment horizontal="center" vertical="top" wrapText="1"/>
    </xf>
    <xf numFmtId="3" fontId="4" fillId="0" borderId="40" xfId="0" applyNumberFormat="1" applyFont="1" applyBorder="1" applyAlignment="1">
      <alignment horizontal="left" vertical="top" wrapText="1"/>
    </xf>
    <xf numFmtId="3" fontId="4" fillId="0" borderId="48" xfId="0" applyNumberFormat="1" applyFont="1" applyBorder="1" applyAlignment="1">
      <alignment horizontal="left" vertical="top" wrapText="1"/>
    </xf>
    <xf numFmtId="3" fontId="4" fillId="12" borderId="41" xfId="0" applyNumberFormat="1" applyFont="1" applyFill="1" applyBorder="1" applyAlignment="1">
      <alignment horizontal="left" vertical="top" wrapText="1"/>
    </xf>
    <xf numFmtId="3" fontId="4" fillId="12" borderId="49" xfId="0" applyNumberFormat="1" applyFont="1" applyFill="1" applyBorder="1" applyAlignment="1">
      <alignment horizontal="left" vertical="top" wrapText="1"/>
    </xf>
    <xf numFmtId="3" fontId="4" fillId="12" borderId="43" xfId="0" applyNumberFormat="1" applyFont="1" applyFill="1" applyBorder="1" applyAlignment="1">
      <alignment horizontal="center" vertical="center" textRotation="90" wrapText="1"/>
    </xf>
    <xf numFmtId="3" fontId="4" fillId="12" borderId="39" xfId="0" applyNumberFormat="1" applyFont="1" applyFill="1" applyBorder="1" applyAlignment="1">
      <alignment horizontal="center" vertical="center" textRotation="90" wrapText="1"/>
    </xf>
    <xf numFmtId="3" fontId="6" fillId="12" borderId="41" xfId="0" applyNumberFormat="1" applyFont="1" applyFill="1" applyBorder="1" applyAlignment="1">
      <alignment horizontal="center" vertical="top" wrapText="1"/>
    </xf>
    <xf numFmtId="3" fontId="4" fillId="0" borderId="7" xfId="0" applyNumberFormat="1" applyFont="1" applyFill="1" applyBorder="1" applyAlignment="1">
      <alignment vertical="top" wrapText="1"/>
    </xf>
    <xf numFmtId="3" fontId="2" fillId="0" borderId="25" xfId="0" applyNumberFormat="1" applyFont="1" applyFill="1" applyBorder="1" applyAlignment="1">
      <alignment vertical="top" wrapText="1"/>
    </xf>
    <xf numFmtId="3" fontId="17" fillId="3" borderId="25" xfId="0" applyNumberFormat="1" applyFont="1" applyFill="1" applyBorder="1" applyAlignment="1">
      <alignment horizontal="left" vertical="top" wrapText="1"/>
    </xf>
    <xf numFmtId="3" fontId="1" fillId="0" borderId="16" xfId="0" applyNumberFormat="1" applyFont="1" applyFill="1" applyBorder="1" applyAlignment="1">
      <alignment horizontal="left" vertical="top" wrapText="1"/>
    </xf>
    <xf numFmtId="0" fontId="10" fillId="3" borderId="40" xfId="0" applyFont="1" applyFill="1" applyBorder="1" applyAlignment="1">
      <alignment horizontal="left" vertical="top" wrapText="1"/>
    </xf>
    <xf numFmtId="0" fontId="10" fillId="3" borderId="25" xfId="0" applyFont="1" applyFill="1" applyBorder="1" applyAlignment="1">
      <alignment horizontal="left" vertical="top" wrapText="1"/>
    </xf>
    <xf numFmtId="3" fontId="1" fillId="0" borderId="7" xfId="0" applyNumberFormat="1" applyFont="1" applyBorder="1" applyAlignment="1">
      <alignment horizontal="center" vertical="top" wrapText="1"/>
    </xf>
    <xf numFmtId="3" fontId="1" fillId="0" borderId="16" xfId="0" applyNumberFormat="1" applyFont="1" applyBorder="1" applyAlignment="1">
      <alignment horizontal="center" vertical="top" wrapText="1"/>
    </xf>
    <xf numFmtId="3" fontId="17" fillId="3" borderId="48" xfId="0" applyNumberFormat="1" applyFont="1" applyFill="1" applyBorder="1" applyAlignment="1">
      <alignment horizontal="left" vertical="top" wrapText="1"/>
    </xf>
    <xf numFmtId="0" fontId="1" fillId="3" borderId="48" xfId="0" applyFont="1" applyFill="1" applyBorder="1" applyAlignment="1">
      <alignment horizontal="left" vertical="top" wrapText="1"/>
    </xf>
    <xf numFmtId="3" fontId="4" fillId="0" borderId="49" xfId="0" applyNumberFormat="1" applyFont="1" applyFill="1" applyBorder="1" applyAlignment="1">
      <alignment horizontal="left" vertical="top" wrapText="1"/>
    </xf>
    <xf numFmtId="3" fontId="1" fillId="0" borderId="77" xfId="0" applyNumberFormat="1" applyFont="1" applyFill="1" applyBorder="1" applyAlignment="1">
      <alignment horizontal="center" vertical="top" textRotation="90" wrapText="1"/>
    </xf>
    <xf numFmtId="3" fontId="4" fillId="3" borderId="48" xfId="0" applyNumberFormat="1" applyFont="1" applyFill="1" applyBorder="1" applyAlignment="1">
      <alignment vertical="top" wrapText="1"/>
    </xf>
    <xf numFmtId="3" fontId="4" fillId="0" borderId="30" xfId="0" applyNumberFormat="1" applyFont="1" applyFill="1" applyBorder="1" applyAlignment="1">
      <alignment horizontal="left" vertical="top" wrapText="1"/>
    </xf>
    <xf numFmtId="3" fontId="4" fillId="0" borderId="42" xfId="0" applyNumberFormat="1" applyFont="1" applyFill="1" applyBorder="1" applyAlignment="1">
      <alignment horizontal="left" vertical="top" wrapText="1"/>
    </xf>
    <xf numFmtId="0" fontId="15" fillId="0" borderId="42" xfId="0" applyFont="1" applyBorder="1" applyAlignment="1">
      <alignment horizontal="left" vertical="top" wrapText="1"/>
    </xf>
    <xf numFmtId="3" fontId="4" fillId="12" borderId="40" xfId="0" applyNumberFormat="1" applyFont="1" applyFill="1" applyBorder="1" applyAlignment="1">
      <alignment horizontal="left" vertical="top" wrapText="1"/>
    </xf>
    <xf numFmtId="3" fontId="4" fillId="12" borderId="48" xfId="0" applyNumberFormat="1" applyFont="1" applyFill="1" applyBorder="1" applyAlignment="1">
      <alignment horizontal="left" vertical="top" wrapText="1"/>
    </xf>
    <xf numFmtId="3" fontId="4" fillId="0" borderId="7" xfId="0" applyNumberFormat="1" applyFont="1" applyBorder="1" applyAlignment="1">
      <alignment horizontal="center" vertical="top" wrapText="1"/>
    </xf>
    <xf numFmtId="3" fontId="4" fillId="0" borderId="16" xfId="0" applyNumberFormat="1" applyFont="1" applyBorder="1" applyAlignment="1">
      <alignment horizontal="center" vertical="top" wrapText="1"/>
    </xf>
    <xf numFmtId="3" fontId="4" fillId="3" borderId="7" xfId="0" applyNumberFormat="1" applyFont="1" applyFill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3" fontId="1" fillId="0" borderId="40" xfId="0" applyNumberFormat="1" applyFont="1" applyBorder="1" applyAlignment="1">
      <alignment horizontal="center" vertical="top" wrapText="1"/>
    </xf>
    <xf numFmtId="3" fontId="1" fillId="3" borderId="40" xfId="0" applyNumberFormat="1" applyFont="1" applyFill="1" applyBorder="1" applyAlignment="1">
      <alignment horizontal="center" vertical="top" wrapText="1"/>
    </xf>
    <xf numFmtId="3" fontId="1" fillId="3" borderId="16" xfId="0" applyNumberFormat="1" applyFont="1" applyFill="1" applyBorder="1" applyAlignment="1">
      <alignment horizontal="center" vertical="top" wrapText="1"/>
    </xf>
    <xf numFmtId="3" fontId="1" fillId="0" borderId="48" xfId="0" applyNumberFormat="1" applyFont="1" applyBorder="1" applyAlignment="1">
      <alignment horizontal="center" vertical="top" wrapText="1"/>
    </xf>
    <xf numFmtId="3" fontId="1" fillId="12" borderId="7" xfId="0" applyNumberFormat="1" applyFont="1" applyFill="1" applyBorder="1" applyAlignment="1">
      <alignment horizontal="left" vertical="top" wrapText="1"/>
    </xf>
    <xf numFmtId="3" fontId="1" fillId="12" borderId="16" xfId="0" applyNumberFormat="1" applyFont="1" applyFill="1" applyBorder="1" applyAlignment="1">
      <alignment horizontal="left" vertical="top" wrapText="1"/>
    </xf>
    <xf numFmtId="3" fontId="1" fillId="12" borderId="25" xfId="0" applyNumberFormat="1" applyFont="1" applyFill="1" applyBorder="1" applyAlignment="1">
      <alignment horizontal="left" vertical="top" wrapText="1"/>
    </xf>
    <xf numFmtId="3" fontId="4" fillId="12" borderId="16" xfId="0" applyNumberFormat="1" applyFont="1" applyFill="1" applyBorder="1" applyAlignment="1">
      <alignment horizontal="left" vertical="top" wrapText="1"/>
    </xf>
    <xf numFmtId="3" fontId="4" fillId="0" borderId="43" xfId="0" applyNumberFormat="1" applyFont="1" applyBorder="1" applyAlignment="1">
      <alignment horizontal="center" vertical="center" textRotation="90"/>
    </xf>
    <xf numFmtId="3" fontId="4" fillId="12" borderId="42" xfId="0" applyNumberFormat="1" applyFont="1" applyFill="1" applyBorder="1" applyAlignment="1">
      <alignment horizontal="left" vertical="top" wrapText="1"/>
    </xf>
    <xf numFmtId="3" fontId="4" fillId="5" borderId="62" xfId="0" applyNumberFormat="1" applyFont="1" applyFill="1" applyBorder="1" applyAlignment="1">
      <alignment horizontal="center" vertical="top"/>
    </xf>
    <xf numFmtId="3" fontId="6" fillId="2" borderId="9" xfId="0" applyNumberFormat="1" applyFont="1" applyFill="1" applyBorder="1" applyAlignment="1">
      <alignment horizontal="left" vertical="top"/>
    </xf>
    <xf numFmtId="3" fontId="6" fillId="2" borderId="10" xfId="0" applyNumberFormat="1" applyFont="1" applyFill="1" applyBorder="1" applyAlignment="1">
      <alignment horizontal="left" vertical="top"/>
    </xf>
    <xf numFmtId="3" fontId="1" fillId="3" borderId="31" xfId="0" applyNumberFormat="1" applyFont="1" applyFill="1" applyBorder="1" applyAlignment="1">
      <alignment horizontal="center" vertical="top" wrapText="1"/>
    </xf>
    <xf numFmtId="0" fontId="15" fillId="3" borderId="0" xfId="0" applyFont="1" applyFill="1" applyBorder="1" applyAlignment="1">
      <alignment horizontal="center" vertical="top" wrapText="1"/>
    </xf>
    <xf numFmtId="164" fontId="1" fillId="3" borderId="40" xfId="1" applyNumberFormat="1" applyFont="1" applyFill="1" applyBorder="1" applyAlignment="1">
      <alignment horizontal="center" vertical="top"/>
    </xf>
    <xf numFmtId="0" fontId="15" fillId="3" borderId="16" xfId="0" applyFont="1" applyFill="1" applyBorder="1" applyAlignment="1">
      <alignment horizontal="center" vertical="top"/>
    </xf>
    <xf numFmtId="164" fontId="1" fillId="3" borderId="70" xfId="1" applyNumberFormat="1" applyFont="1" applyFill="1" applyBorder="1" applyAlignment="1">
      <alignment horizontal="center" vertical="top"/>
    </xf>
    <xf numFmtId="0" fontId="15" fillId="3" borderId="77" xfId="0" applyFont="1" applyFill="1" applyBorder="1" applyAlignment="1">
      <alignment horizontal="center" vertical="top"/>
    </xf>
    <xf numFmtId="164" fontId="1" fillId="0" borderId="44" xfId="1" applyNumberFormat="1" applyFont="1" applyFill="1" applyBorder="1" applyAlignment="1">
      <alignment horizontal="center" vertical="top"/>
    </xf>
    <xf numFmtId="164" fontId="1" fillId="0" borderId="45" xfId="1" applyNumberFormat="1" applyFont="1" applyFill="1" applyBorder="1" applyAlignment="1">
      <alignment horizontal="center" vertical="top"/>
    </xf>
    <xf numFmtId="3" fontId="1" fillId="12" borderId="42" xfId="0" applyNumberFormat="1" applyFont="1" applyFill="1" applyBorder="1" applyAlignment="1">
      <alignment horizontal="left" vertical="top" wrapText="1"/>
    </xf>
    <xf numFmtId="3" fontId="1" fillId="12" borderId="49" xfId="0" applyNumberFormat="1" applyFont="1" applyFill="1" applyBorder="1" applyAlignment="1">
      <alignment horizontal="left" vertical="top" wrapText="1"/>
    </xf>
    <xf numFmtId="3" fontId="4" fillId="12" borderId="43" xfId="0" applyNumberFormat="1" applyFont="1" applyFill="1" applyBorder="1" applyAlignment="1">
      <alignment horizontal="center" vertical="center" textRotation="90"/>
    </xf>
    <xf numFmtId="3" fontId="4" fillId="12" borderId="39" xfId="0" applyNumberFormat="1" applyFont="1" applyFill="1" applyBorder="1" applyAlignment="1">
      <alignment horizontal="center" vertical="center" textRotation="90"/>
    </xf>
    <xf numFmtId="0" fontId="4" fillId="3" borderId="41" xfId="0" applyFont="1" applyFill="1" applyBorder="1" applyAlignment="1">
      <alignment horizontal="left" vertical="top" wrapText="1"/>
    </xf>
    <xf numFmtId="3" fontId="4" fillId="5" borderId="68" xfId="0" applyNumberFormat="1" applyFont="1" applyFill="1" applyBorder="1" applyAlignment="1">
      <alignment horizontal="left" vertical="top" wrapText="1"/>
    </xf>
    <xf numFmtId="3" fontId="4" fillId="5" borderId="19" xfId="0" applyNumberFormat="1" applyFont="1" applyFill="1" applyBorder="1" applyAlignment="1">
      <alignment horizontal="left" vertical="top" wrapText="1"/>
    </xf>
    <xf numFmtId="3" fontId="3" fillId="5" borderId="19" xfId="0" applyNumberFormat="1" applyFont="1" applyFill="1" applyBorder="1" applyAlignment="1">
      <alignment horizontal="right" vertical="top" wrapText="1"/>
    </xf>
    <xf numFmtId="3" fontId="4" fillId="0" borderId="68" xfId="0" applyNumberFormat="1" applyFont="1" applyBorder="1" applyAlignment="1">
      <alignment horizontal="left" vertical="top" wrapText="1"/>
    </xf>
    <xf numFmtId="3" fontId="1" fillId="3" borderId="35" xfId="0" applyNumberFormat="1" applyFont="1" applyFill="1" applyBorder="1" applyAlignment="1">
      <alignment horizontal="left" vertical="top"/>
    </xf>
    <xf numFmtId="0" fontId="15" fillId="0" borderId="0" xfId="0" applyFont="1" applyAlignment="1">
      <alignment horizontal="center" vertical="top"/>
    </xf>
    <xf numFmtId="3" fontId="1" fillId="0" borderId="7" xfId="0" applyNumberFormat="1" applyFont="1" applyBorder="1" applyAlignment="1">
      <alignment horizontal="center" vertical="center" textRotation="90" wrapText="1"/>
    </xf>
    <xf numFmtId="3" fontId="1" fillId="0" borderId="16" xfId="0" applyNumberFormat="1" applyFont="1" applyBorder="1" applyAlignment="1">
      <alignment horizontal="center" vertical="center" textRotation="90" wrapText="1"/>
    </xf>
    <xf numFmtId="3" fontId="1" fillId="0" borderId="25" xfId="0" applyNumberFormat="1" applyFont="1" applyBorder="1" applyAlignment="1">
      <alignment horizontal="center" vertical="center" textRotation="90" wrapText="1"/>
    </xf>
    <xf numFmtId="3" fontId="1" fillId="0" borderId="7" xfId="0" applyNumberFormat="1" applyFont="1" applyFill="1" applyBorder="1" applyAlignment="1">
      <alignment horizontal="center" vertical="top" wrapText="1"/>
    </xf>
    <xf numFmtId="3" fontId="1" fillId="0" borderId="16" xfId="0" applyNumberFormat="1" applyFont="1" applyFill="1" applyBorder="1" applyAlignment="1">
      <alignment horizontal="center" vertical="top" wrapText="1"/>
    </xf>
    <xf numFmtId="3" fontId="3" fillId="12" borderId="42" xfId="0" applyNumberFormat="1" applyFont="1" applyFill="1" applyBorder="1" applyAlignment="1">
      <alignment horizontal="left" vertical="top" wrapText="1"/>
    </xf>
    <xf numFmtId="3" fontId="3" fillId="12" borderId="49" xfId="0" applyNumberFormat="1" applyFont="1" applyFill="1" applyBorder="1" applyAlignment="1">
      <alignment horizontal="left" vertical="top" wrapText="1"/>
    </xf>
    <xf numFmtId="3" fontId="3" fillId="5" borderId="1" xfId="0" applyNumberFormat="1" applyFont="1" applyFill="1" applyBorder="1" applyAlignment="1">
      <alignment horizontal="right" vertical="top" wrapText="1"/>
    </xf>
  </cellXfs>
  <cellStyles count="2">
    <cellStyle name="Excel Built-in Normal" xfId="1"/>
    <cellStyle name="Įprastas" xfId="0" builtinId="0"/>
  </cellStyles>
  <dxfs count="0"/>
  <tableStyles count="0" defaultTableStyle="TableStyleMedium2" defaultPivotStyle="PivotStyleLight16"/>
  <colors>
    <mruColors>
      <color rgb="FFFFFF66"/>
      <color rgb="FFCCFFCC"/>
      <color rgb="FFFFFFCC"/>
      <color rgb="FFFFFF99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44"/>
  <sheetViews>
    <sheetView tabSelected="1" zoomScaleNormal="100" workbookViewId="0"/>
  </sheetViews>
  <sheetFormatPr defaultColWidth="9.140625" defaultRowHeight="15" x14ac:dyDescent="0.25"/>
  <cols>
    <col min="1" max="3" width="3.28515625" style="73" customWidth="1"/>
    <col min="4" max="4" width="25.28515625" style="72" customWidth="1"/>
    <col min="5" max="5" width="3.28515625" style="1292" customWidth="1"/>
    <col min="6" max="6" width="3.140625" style="1293" hidden="1" customWidth="1"/>
    <col min="7" max="7" width="8.5703125" style="72" customWidth="1"/>
    <col min="8" max="10" width="8.140625" style="73" customWidth="1"/>
    <col min="11" max="11" width="24.28515625" style="72" customWidth="1"/>
    <col min="12" max="12" width="6" style="393" customWidth="1"/>
    <col min="13" max="14" width="5.85546875" style="393" customWidth="1"/>
    <col min="15" max="15" width="9.140625" style="72"/>
    <col min="16" max="16" width="13.85546875" style="72" customWidth="1"/>
    <col min="17" max="17" width="10.28515625" style="72" bestFit="1" customWidth="1"/>
    <col min="18" max="18" width="9.28515625" style="72" bestFit="1" customWidth="1"/>
    <col min="19" max="16384" width="9.140625" style="72"/>
  </cols>
  <sheetData>
    <row r="1" spans="1:17" s="131" customFormat="1" ht="33" customHeight="1" x14ac:dyDescent="0.25">
      <c r="A1" s="128"/>
      <c r="B1" s="128"/>
      <c r="C1" s="128"/>
      <c r="D1" s="128"/>
      <c r="E1" s="129"/>
      <c r="F1" s="234"/>
      <c r="G1" s="130"/>
      <c r="H1" s="237"/>
      <c r="J1" s="1373"/>
      <c r="K1" s="1833" t="s">
        <v>314</v>
      </c>
      <c r="L1" s="1833"/>
      <c r="M1" s="1833"/>
      <c r="N1" s="1833"/>
    </row>
    <row r="2" spans="1:17" s="131" customFormat="1" ht="34.5" customHeight="1" x14ac:dyDescent="0.25">
      <c r="A2" s="128"/>
      <c r="B2" s="128"/>
      <c r="C2" s="128"/>
      <c r="D2" s="128"/>
      <c r="E2" s="129"/>
      <c r="F2" s="234"/>
      <c r="G2" s="130"/>
      <c r="H2" s="237"/>
      <c r="I2" s="1334"/>
      <c r="J2" s="1334"/>
      <c r="K2" s="1328" t="s">
        <v>313</v>
      </c>
      <c r="L2" s="1334"/>
      <c r="M2" s="1334"/>
      <c r="N2" s="1334"/>
    </row>
    <row r="3" spans="1:17" s="70" customFormat="1" ht="16.5" customHeight="1" x14ac:dyDescent="0.25">
      <c r="A3" s="1576" t="s">
        <v>312</v>
      </c>
      <c r="B3" s="1576"/>
      <c r="C3" s="1576"/>
      <c r="D3" s="1576"/>
      <c r="E3" s="1576"/>
      <c r="F3" s="1576"/>
      <c r="G3" s="1576"/>
      <c r="H3" s="1576"/>
      <c r="I3" s="1576"/>
      <c r="J3" s="1576"/>
      <c r="K3" s="1576"/>
      <c r="L3" s="1576"/>
      <c r="M3" s="1576"/>
      <c r="N3" s="1576"/>
    </row>
    <row r="4" spans="1:17" s="71" customFormat="1" ht="16.5" customHeight="1" x14ac:dyDescent="0.25">
      <c r="A4" s="1577" t="s">
        <v>0</v>
      </c>
      <c r="B4" s="1577"/>
      <c r="C4" s="1577"/>
      <c r="D4" s="1577"/>
      <c r="E4" s="1577"/>
      <c r="F4" s="1577"/>
      <c r="G4" s="1577"/>
      <c r="H4" s="1577"/>
      <c r="I4" s="1577"/>
      <c r="J4" s="1577"/>
      <c r="K4" s="1577"/>
      <c r="L4" s="1577"/>
      <c r="M4" s="1577"/>
      <c r="N4" s="1577"/>
    </row>
    <row r="5" spans="1:17" s="71" customFormat="1" ht="16.5" customHeight="1" x14ac:dyDescent="0.25">
      <c r="A5" s="1578" t="s">
        <v>1</v>
      </c>
      <c r="B5" s="1578"/>
      <c r="C5" s="1578"/>
      <c r="D5" s="1578"/>
      <c r="E5" s="1578"/>
      <c r="F5" s="1578"/>
      <c r="G5" s="1578"/>
      <c r="H5" s="1578"/>
      <c r="I5" s="1578"/>
      <c r="J5" s="1578"/>
      <c r="K5" s="1578"/>
      <c r="L5" s="1578"/>
      <c r="M5" s="1578"/>
      <c r="N5" s="1578"/>
    </row>
    <row r="6" spans="1:17" s="2" customFormat="1" ht="21.75" customHeight="1" thickBot="1" x14ac:dyDescent="0.25">
      <c r="A6" s="1579" t="s">
        <v>2</v>
      </c>
      <c r="B6" s="1579"/>
      <c r="C6" s="1579"/>
      <c r="D6" s="1579"/>
      <c r="E6" s="1579"/>
      <c r="F6" s="1579"/>
      <c r="G6" s="1579"/>
      <c r="H6" s="1579"/>
      <c r="I6" s="1579"/>
      <c r="J6" s="1579"/>
      <c r="K6" s="1579"/>
      <c r="L6" s="1579"/>
      <c r="M6" s="1579"/>
      <c r="N6" s="1579"/>
    </row>
    <row r="7" spans="1:17" s="3" customFormat="1" ht="18.75" customHeight="1" x14ac:dyDescent="0.25">
      <c r="A7" s="1580" t="s">
        <v>3</v>
      </c>
      <c r="B7" s="1583" t="s">
        <v>4</v>
      </c>
      <c r="C7" s="1586" t="s">
        <v>5</v>
      </c>
      <c r="D7" s="1589" t="s">
        <v>6</v>
      </c>
      <c r="E7" s="1623" t="s">
        <v>7</v>
      </c>
      <c r="F7" s="1626" t="s">
        <v>8</v>
      </c>
      <c r="G7" s="1629" t="s">
        <v>9</v>
      </c>
      <c r="H7" s="1632" t="s">
        <v>153</v>
      </c>
      <c r="I7" s="1606" t="s">
        <v>208</v>
      </c>
      <c r="J7" s="1609" t="s">
        <v>249</v>
      </c>
      <c r="K7" s="1612" t="s">
        <v>10</v>
      </c>
      <c r="L7" s="1613"/>
      <c r="M7" s="1613"/>
      <c r="N7" s="1614"/>
    </row>
    <row r="8" spans="1:17" s="3" customFormat="1" ht="17.25" customHeight="1" x14ac:dyDescent="0.25">
      <c r="A8" s="1581"/>
      <c r="B8" s="1584"/>
      <c r="C8" s="1587"/>
      <c r="D8" s="1590"/>
      <c r="E8" s="1624"/>
      <c r="F8" s="1627"/>
      <c r="G8" s="1630"/>
      <c r="H8" s="1633"/>
      <c r="I8" s="1607"/>
      <c r="J8" s="1610"/>
      <c r="K8" s="1615" t="s">
        <v>6</v>
      </c>
      <c r="L8" s="1617" t="s">
        <v>11</v>
      </c>
      <c r="M8" s="1618"/>
      <c r="N8" s="1619"/>
    </row>
    <row r="9" spans="1:17" s="3" customFormat="1" ht="82.5" customHeight="1" thickBot="1" x14ac:dyDescent="0.3">
      <c r="A9" s="1582"/>
      <c r="B9" s="1585"/>
      <c r="C9" s="1588"/>
      <c r="D9" s="1591"/>
      <c r="E9" s="1625"/>
      <c r="F9" s="1628"/>
      <c r="G9" s="1631"/>
      <c r="H9" s="1634"/>
      <c r="I9" s="1608"/>
      <c r="J9" s="1611"/>
      <c r="K9" s="1616"/>
      <c r="L9" s="4" t="s">
        <v>154</v>
      </c>
      <c r="M9" s="564" t="s">
        <v>211</v>
      </c>
      <c r="N9" s="663" t="s">
        <v>248</v>
      </c>
    </row>
    <row r="10" spans="1:17" s="2" customFormat="1" ht="28.5" customHeight="1" x14ac:dyDescent="0.25">
      <c r="A10" s="1620" t="s">
        <v>12</v>
      </c>
      <c r="B10" s="1621"/>
      <c r="C10" s="1621"/>
      <c r="D10" s="1621"/>
      <c r="E10" s="1621"/>
      <c r="F10" s="1621"/>
      <c r="G10" s="1621"/>
      <c r="H10" s="1621"/>
      <c r="I10" s="1621"/>
      <c r="J10" s="1621"/>
      <c r="K10" s="1621"/>
      <c r="L10" s="1621"/>
      <c r="M10" s="1621"/>
      <c r="N10" s="1622"/>
      <c r="Q10" s="3"/>
    </row>
    <row r="11" spans="1:17" s="2" customFormat="1" ht="16.5" customHeight="1" x14ac:dyDescent="0.25">
      <c r="A11" s="1592" t="s">
        <v>13</v>
      </c>
      <c r="B11" s="1593"/>
      <c r="C11" s="1593"/>
      <c r="D11" s="1593"/>
      <c r="E11" s="1593"/>
      <c r="F11" s="1593"/>
      <c r="G11" s="1593"/>
      <c r="H11" s="1593"/>
      <c r="I11" s="1593"/>
      <c r="J11" s="1593"/>
      <c r="K11" s="1593"/>
      <c r="L11" s="1593"/>
      <c r="M11" s="1593"/>
      <c r="N11" s="1594"/>
      <c r="O11" s="3"/>
    </row>
    <row r="12" spans="1:17" s="3" customFormat="1" ht="16.5" customHeight="1" x14ac:dyDescent="0.25">
      <c r="A12" s="556" t="s">
        <v>14</v>
      </c>
      <c r="B12" s="1595" t="s">
        <v>15</v>
      </c>
      <c r="C12" s="1595"/>
      <c r="D12" s="1595"/>
      <c r="E12" s="1595"/>
      <c r="F12" s="1595"/>
      <c r="G12" s="1595"/>
      <c r="H12" s="1595"/>
      <c r="I12" s="1595"/>
      <c r="J12" s="1595"/>
      <c r="K12" s="1595"/>
      <c r="L12" s="1595"/>
      <c r="M12" s="1595"/>
      <c r="N12" s="1596"/>
    </row>
    <row r="13" spans="1:17" s="3" customFormat="1" ht="28.5" customHeight="1" thickBot="1" x14ac:dyDescent="0.3">
      <c r="A13" s="1316" t="s">
        <v>14</v>
      </c>
      <c r="B13" s="555" t="s">
        <v>14</v>
      </c>
      <c r="C13" s="1597" t="s">
        <v>16</v>
      </c>
      <c r="D13" s="1598"/>
      <c r="E13" s="1598"/>
      <c r="F13" s="1598"/>
      <c r="G13" s="1598"/>
      <c r="H13" s="1599"/>
      <c r="I13" s="1599"/>
      <c r="J13" s="1599"/>
      <c r="K13" s="1598"/>
      <c r="L13" s="1598"/>
      <c r="M13" s="1598"/>
      <c r="N13" s="1600"/>
    </row>
    <row r="14" spans="1:17" s="3" customFormat="1" ht="16.5" customHeight="1" x14ac:dyDescent="0.25">
      <c r="A14" s="1315" t="s">
        <v>14</v>
      </c>
      <c r="B14" s="6" t="s">
        <v>14</v>
      </c>
      <c r="C14" s="1343" t="s">
        <v>14</v>
      </c>
      <c r="D14" s="1601" t="s">
        <v>17</v>
      </c>
      <c r="E14" s="1014"/>
      <c r="F14" s="1322" t="s">
        <v>18</v>
      </c>
      <c r="G14" s="446" t="s">
        <v>21</v>
      </c>
      <c r="H14" s="990">
        <f>844.6+838.2+166.4</f>
        <v>1849.2000000000003</v>
      </c>
      <c r="I14" s="1023">
        <f>1024.6+1038.2+166.4</f>
        <v>2229.2000000000003</v>
      </c>
      <c r="J14" s="95">
        <f>1024.6+1038.2+166.4</f>
        <v>2229.2000000000003</v>
      </c>
      <c r="K14" s="1602" t="s">
        <v>22</v>
      </c>
      <c r="L14" s="1345">
        <v>1180</v>
      </c>
      <c r="M14" s="394">
        <v>1180</v>
      </c>
      <c r="N14" s="65">
        <v>1180</v>
      </c>
      <c r="O14" s="476"/>
      <c r="P14" s="476"/>
    </row>
    <row r="15" spans="1:17" s="3" customFormat="1" ht="16.5" customHeight="1" x14ac:dyDescent="0.25">
      <c r="A15" s="1308"/>
      <c r="B15" s="7"/>
      <c r="C15" s="1343"/>
      <c r="D15" s="1601"/>
      <c r="E15" s="324"/>
      <c r="F15" s="1322"/>
      <c r="G15" s="366" t="s">
        <v>140</v>
      </c>
      <c r="H15" s="540">
        <f>180+200</f>
        <v>380</v>
      </c>
      <c r="I15" s="697"/>
      <c r="J15" s="209"/>
      <c r="K15" s="1603"/>
      <c r="L15" s="1346"/>
      <c r="M15" s="1327"/>
      <c r="N15" s="66"/>
      <c r="O15" s="476"/>
    </row>
    <row r="16" spans="1:17" s="3" customFormat="1" ht="20.25" customHeight="1" x14ac:dyDescent="0.25">
      <c r="A16" s="1308"/>
      <c r="B16" s="7"/>
      <c r="C16" s="1343"/>
      <c r="D16" s="1601"/>
      <c r="E16" s="324"/>
      <c r="F16" s="1322"/>
      <c r="G16" s="446"/>
      <c r="H16" s="498"/>
      <c r="I16" s="712"/>
      <c r="J16" s="193"/>
      <c r="K16" s="1604" t="s">
        <v>23</v>
      </c>
      <c r="L16" s="202">
        <v>3210</v>
      </c>
      <c r="M16" s="286">
        <v>3210</v>
      </c>
      <c r="N16" s="235">
        <v>3210</v>
      </c>
      <c r="O16" s="476"/>
    </row>
    <row r="17" spans="1:16" s="3" customFormat="1" ht="20.25" customHeight="1" x14ac:dyDescent="0.25">
      <c r="A17" s="1308"/>
      <c r="B17" s="7"/>
      <c r="C17" s="1343"/>
      <c r="D17" s="1601"/>
      <c r="E17" s="324"/>
      <c r="F17" s="1322"/>
      <c r="G17" s="446"/>
      <c r="H17" s="498"/>
      <c r="I17" s="725"/>
      <c r="J17" s="484"/>
      <c r="K17" s="1605"/>
      <c r="L17" s="1346"/>
      <c r="M17" s="1327"/>
      <c r="N17" s="66"/>
    </row>
    <row r="18" spans="1:16" s="3" customFormat="1" ht="54" customHeight="1" x14ac:dyDescent="0.25">
      <c r="A18" s="1308"/>
      <c r="B18" s="7"/>
      <c r="C18" s="1343"/>
      <c r="D18" s="1601"/>
      <c r="E18" s="324"/>
      <c r="F18" s="1322"/>
      <c r="G18" s="446"/>
      <c r="H18" s="549"/>
      <c r="I18" s="1374"/>
      <c r="J18" s="384"/>
      <c r="K18" s="1049" t="s">
        <v>24</v>
      </c>
      <c r="L18" s="278">
        <v>55</v>
      </c>
      <c r="M18" s="386">
        <v>55</v>
      </c>
      <c r="N18" s="382">
        <v>55</v>
      </c>
    </row>
    <row r="19" spans="1:16" s="3" customFormat="1" ht="54.75" customHeight="1" x14ac:dyDescent="0.25">
      <c r="A19" s="1308"/>
      <c r="B19" s="7"/>
      <c r="C19" s="1343"/>
      <c r="D19" s="1646" t="s">
        <v>20</v>
      </c>
      <c r="E19" s="324"/>
      <c r="F19" s="1322"/>
      <c r="G19" s="366" t="s">
        <v>19</v>
      </c>
      <c r="H19" s="99">
        <f>2.7+839+60.4</f>
        <v>902.1</v>
      </c>
      <c r="I19" s="140">
        <v>902.1</v>
      </c>
      <c r="J19" s="209">
        <v>902.1</v>
      </c>
      <c r="K19" s="1049" t="s">
        <v>96</v>
      </c>
      <c r="L19" s="278">
        <v>4</v>
      </c>
      <c r="M19" s="386">
        <v>4</v>
      </c>
      <c r="N19" s="382">
        <v>4</v>
      </c>
    </row>
    <row r="20" spans="1:16" s="3" customFormat="1" ht="41.25" customHeight="1" x14ac:dyDescent="0.25">
      <c r="A20" s="1308"/>
      <c r="B20" s="7"/>
      <c r="C20" s="1343"/>
      <c r="D20" s="1647"/>
      <c r="E20" s="324"/>
      <c r="F20" s="1322"/>
      <c r="G20" s="321"/>
      <c r="H20" s="548"/>
      <c r="I20" s="146"/>
      <c r="J20" s="454"/>
      <c r="K20" s="1050" t="s">
        <v>95</v>
      </c>
      <c r="L20" s="202">
        <v>185</v>
      </c>
      <c r="M20" s="286">
        <v>185</v>
      </c>
      <c r="N20" s="235">
        <v>185</v>
      </c>
    </row>
    <row r="21" spans="1:16" s="3" customFormat="1" ht="36.75" customHeight="1" x14ac:dyDescent="0.25">
      <c r="A21" s="1308"/>
      <c r="B21" s="7"/>
      <c r="C21" s="1343"/>
      <c r="D21" s="1647"/>
      <c r="E21" s="324"/>
      <c r="F21" s="1322"/>
      <c r="G21" s="55"/>
      <c r="H21" s="549"/>
      <c r="I21" s="689"/>
      <c r="J21" s="690"/>
      <c r="K21" s="1649" t="s">
        <v>97</v>
      </c>
      <c r="L21" s="202">
        <v>50</v>
      </c>
      <c r="M21" s="286">
        <v>55</v>
      </c>
      <c r="N21" s="235">
        <v>60</v>
      </c>
    </row>
    <row r="22" spans="1:16" s="3" customFormat="1" ht="17.25" customHeight="1" thickBot="1" x14ac:dyDescent="0.3">
      <c r="A22" s="1308"/>
      <c r="B22" s="7"/>
      <c r="C22" s="1343"/>
      <c r="D22" s="1648"/>
      <c r="E22" s="324"/>
      <c r="F22" s="1322"/>
      <c r="G22" s="447" t="s">
        <v>25</v>
      </c>
      <c r="H22" s="550">
        <f>SUM(H14:H21)</f>
        <v>3131.3</v>
      </c>
      <c r="I22" s="696">
        <f>SUM(I14:I21)</f>
        <v>3131.3</v>
      </c>
      <c r="J22" s="199">
        <f t="shared" ref="J22" si="0">SUM(J14:J21)</f>
        <v>3131.3</v>
      </c>
      <c r="K22" s="1650"/>
      <c r="L22" s="51"/>
      <c r="M22" s="1326"/>
      <c r="N22" s="551"/>
    </row>
    <row r="23" spans="1:16" s="3" customFormat="1" ht="52.15" customHeight="1" x14ac:dyDescent="0.25">
      <c r="A23" s="1514"/>
      <c r="B23" s="7"/>
      <c r="C23" s="1524"/>
      <c r="D23" s="1513" t="s">
        <v>26</v>
      </c>
      <c r="E23" s="1651" t="s">
        <v>110</v>
      </c>
      <c r="F23" s="1322"/>
      <c r="G23" s="9" t="s">
        <v>19</v>
      </c>
      <c r="H23" s="99">
        <v>3245.2</v>
      </c>
      <c r="I23" s="140">
        <v>3245.2</v>
      </c>
      <c r="J23" s="209">
        <v>3245.2</v>
      </c>
      <c r="K23" s="1530" t="s">
        <v>254</v>
      </c>
      <c r="L23" s="567">
        <v>470</v>
      </c>
      <c r="M23" s="406">
        <v>470</v>
      </c>
      <c r="N23" s="382">
        <v>470</v>
      </c>
      <c r="P23" s="476"/>
    </row>
    <row r="24" spans="1:16" s="3" customFormat="1" ht="56.45" customHeight="1" x14ac:dyDescent="0.25">
      <c r="A24" s="1514"/>
      <c r="B24" s="7"/>
      <c r="C24" s="1524"/>
      <c r="D24" s="1513"/>
      <c r="E24" s="1652"/>
      <c r="F24" s="1322"/>
      <c r="G24" s="321"/>
      <c r="H24" s="498"/>
      <c r="I24" s="712"/>
      <c r="J24" s="193"/>
      <c r="K24" s="1533" t="s">
        <v>255</v>
      </c>
      <c r="L24" s="354">
        <v>55</v>
      </c>
      <c r="M24" s="386">
        <v>55</v>
      </c>
      <c r="N24" s="382">
        <v>55</v>
      </c>
      <c r="P24" s="476"/>
    </row>
    <row r="25" spans="1:16" s="3" customFormat="1" ht="58.9" customHeight="1" x14ac:dyDescent="0.25">
      <c r="A25" s="1514"/>
      <c r="B25" s="7"/>
      <c r="C25" s="1524"/>
      <c r="D25" s="1513"/>
      <c r="E25" s="1652"/>
      <c r="F25" s="1322"/>
      <c r="G25" s="321"/>
      <c r="H25" s="498"/>
      <c r="I25" s="712"/>
      <c r="J25" s="193"/>
      <c r="K25" s="1519" t="s">
        <v>320</v>
      </c>
      <c r="L25" s="354">
        <v>85</v>
      </c>
      <c r="M25" s="386">
        <v>85</v>
      </c>
      <c r="N25" s="382">
        <v>85</v>
      </c>
    </row>
    <row r="26" spans="1:16" s="3" customFormat="1" ht="56.45" customHeight="1" x14ac:dyDescent="0.25">
      <c r="A26" s="1514"/>
      <c r="B26" s="7"/>
      <c r="C26" s="1524"/>
      <c r="D26" s="1513"/>
      <c r="E26" s="1652"/>
      <c r="F26" s="1322"/>
      <c r="G26" s="321"/>
      <c r="H26" s="498"/>
      <c r="I26" s="712"/>
      <c r="J26" s="193"/>
      <c r="K26" s="1535" t="s">
        <v>257</v>
      </c>
      <c r="L26" s="354">
        <v>31</v>
      </c>
      <c r="M26" s="386">
        <v>31</v>
      </c>
      <c r="N26" s="382">
        <v>31</v>
      </c>
    </row>
    <row r="27" spans="1:16" s="3" customFormat="1" ht="56.45" customHeight="1" x14ac:dyDescent="0.25">
      <c r="A27" s="1514"/>
      <c r="B27" s="7"/>
      <c r="C27" s="1524"/>
      <c r="D27" s="1513"/>
      <c r="E27" s="1652"/>
      <c r="F27" s="1322"/>
      <c r="G27" s="321"/>
      <c r="H27" s="498"/>
      <c r="I27" s="712"/>
      <c r="J27" s="193"/>
      <c r="K27" s="1533" t="s">
        <v>321</v>
      </c>
      <c r="L27" s="354">
        <v>40</v>
      </c>
      <c r="M27" s="386">
        <v>40</v>
      </c>
      <c r="N27" s="382">
        <v>40</v>
      </c>
    </row>
    <row r="28" spans="1:16" s="3" customFormat="1" ht="26.25" customHeight="1" x14ac:dyDescent="0.25">
      <c r="A28" s="1514"/>
      <c r="B28" s="7"/>
      <c r="C28" s="1524"/>
      <c r="D28" s="1513"/>
      <c r="E28" s="1652"/>
      <c r="F28" s="1322"/>
      <c r="G28" s="321"/>
      <c r="H28" s="82"/>
      <c r="I28" s="156"/>
      <c r="J28" s="147"/>
      <c r="K28" s="1654" t="s">
        <v>259</v>
      </c>
      <c r="L28" s="315">
        <v>8</v>
      </c>
      <c r="M28" s="1326">
        <v>8</v>
      </c>
      <c r="N28" s="551">
        <v>8</v>
      </c>
    </row>
    <row r="29" spans="1:16" s="3" customFormat="1" ht="30" customHeight="1" x14ac:dyDescent="0.25">
      <c r="A29" s="1514"/>
      <c r="B29" s="7"/>
      <c r="C29" s="1524"/>
      <c r="D29" s="1513"/>
      <c r="E29" s="1652"/>
      <c r="F29" s="1322"/>
      <c r="G29" s="321"/>
      <c r="H29" s="82"/>
      <c r="I29" s="156"/>
      <c r="J29" s="147"/>
      <c r="K29" s="1639"/>
      <c r="L29" s="315"/>
      <c r="M29" s="1326"/>
      <c r="N29" s="551"/>
    </row>
    <row r="30" spans="1:16" s="3" customFormat="1" ht="16.5" customHeight="1" x14ac:dyDescent="0.25">
      <c r="A30" s="1545"/>
      <c r="B30" s="1546"/>
      <c r="C30" s="1547"/>
      <c r="D30" s="1516"/>
      <c r="E30" s="1653"/>
      <c r="F30" s="1548"/>
      <c r="G30" s="448" t="s">
        <v>25</v>
      </c>
      <c r="H30" s="78">
        <f>SUM(H23:H29)</f>
        <v>3245.2</v>
      </c>
      <c r="I30" s="143">
        <f>SUM(I23:I29)</f>
        <v>3245.2</v>
      </c>
      <c r="J30" s="134">
        <f t="shared" ref="J30" si="1">SUM(J23:J29)</f>
        <v>3245.2</v>
      </c>
      <c r="K30" s="1655"/>
      <c r="L30" s="316"/>
      <c r="M30" s="1327"/>
      <c r="N30" s="66"/>
    </row>
    <row r="31" spans="1:16" s="3" customFormat="1" ht="27.75" customHeight="1" x14ac:dyDescent="0.25">
      <c r="A31" s="1308"/>
      <c r="B31" s="7"/>
      <c r="C31" s="1343"/>
      <c r="D31" s="1636" t="s">
        <v>27</v>
      </c>
      <c r="E31" s="118"/>
      <c r="F31" s="1322"/>
      <c r="G31" s="55" t="s">
        <v>19</v>
      </c>
      <c r="H31" s="37">
        <v>906.3</v>
      </c>
      <c r="I31" s="1544">
        <v>906.3</v>
      </c>
      <c r="J31" s="135">
        <v>906.3</v>
      </c>
      <c r="K31" s="1639" t="s">
        <v>28</v>
      </c>
      <c r="L31" s="315">
        <v>51</v>
      </c>
      <c r="M31" s="1326">
        <v>51</v>
      </c>
      <c r="N31" s="551">
        <v>51</v>
      </c>
    </row>
    <row r="32" spans="1:16" s="3" customFormat="1" ht="16.5" customHeight="1" x14ac:dyDescent="0.25">
      <c r="A32" s="1308"/>
      <c r="B32" s="7"/>
      <c r="C32" s="1343"/>
      <c r="D32" s="1643"/>
      <c r="E32" s="119"/>
      <c r="F32" s="1322"/>
      <c r="G32" s="448" t="s">
        <v>25</v>
      </c>
      <c r="H32" s="78">
        <f>+H31</f>
        <v>906.3</v>
      </c>
      <c r="I32" s="143">
        <f>+I31</f>
        <v>906.3</v>
      </c>
      <c r="J32" s="134">
        <f>+J31</f>
        <v>906.3</v>
      </c>
      <c r="K32" s="1655"/>
      <c r="L32" s="316"/>
      <c r="M32" s="1327"/>
      <c r="N32" s="66"/>
    </row>
    <row r="33" spans="1:19" s="3" customFormat="1" ht="38.25" customHeight="1" x14ac:dyDescent="0.25">
      <c r="A33" s="1308"/>
      <c r="B33" s="7"/>
      <c r="C33" s="1343"/>
      <c r="D33" s="1636" t="s">
        <v>29</v>
      </c>
      <c r="E33" s="1637" t="s">
        <v>106</v>
      </c>
      <c r="F33" s="1322"/>
      <c r="G33" s="55" t="s">
        <v>19</v>
      </c>
      <c r="H33" s="46">
        <v>784.5</v>
      </c>
      <c r="I33" s="167">
        <v>784.5</v>
      </c>
      <c r="J33" s="165">
        <v>784.5</v>
      </c>
      <c r="K33" s="1639" t="s">
        <v>30</v>
      </c>
      <c r="L33" s="370">
        <v>2856</v>
      </c>
      <c r="M33" s="23">
        <v>1058</v>
      </c>
      <c r="N33" s="317">
        <v>1058</v>
      </c>
    </row>
    <row r="34" spans="1:19" s="3" customFormat="1" ht="16.5" customHeight="1" x14ac:dyDescent="0.25">
      <c r="A34" s="1308"/>
      <c r="B34" s="7"/>
      <c r="C34" s="1343"/>
      <c r="D34" s="1636"/>
      <c r="E34" s="1638"/>
      <c r="F34" s="1322"/>
      <c r="G34" s="448" t="s">
        <v>25</v>
      </c>
      <c r="H34" s="11">
        <f>+H33</f>
        <v>784.5</v>
      </c>
      <c r="I34" s="142">
        <f>+I33</f>
        <v>784.5</v>
      </c>
      <c r="J34" s="133">
        <f>+J33</f>
        <v>784.5</v>
      </c>
      <c r="K34" s="1639"/>
      <c r="L34" s="14" t="s">
        <v>157</v>
      </c>
      <c r="M34" s="403">
        <v>700</v>
      </c>
      <c r="N34" s="54">
        <v>700</v>
      </c>
    </row>
    <row r="35" spans="1:19" s="3" customFormat="1" ht="36.75" customHeight="1" x14ac:dyDescent="0.25">
      <c r="A35" s="1640"/>
      <c r="B35" s="1641"/>
      <c r="C35" s="1313"/>
      <c r="D35" s="1642" t="s">
        <v>31</v>
      </c>
      <c r="E35" s="1644" t="s">
        <v>106</v>
      </c>
      <c r="F35" s="1305"/>
      <c r="G35" s="55" t="s">
        <v>21</v>
      </c>
      <c r="H35" s="46">
        <v>196.1</v>
      </c>
      <c r="I35" s="167">
        <v>196.1</v>
      </c>
      <c r="J35" s="165">
        <v>196.1</v>
      </c>
      <c r="K35" s="1301" t="s">
        <v>98</v>
      </c>
      <c r="L35" s="210">
        <v>2856</v>
      </c>
      <c r="M35" s="664">
        <v>1058</v>
      </c>
      <c r="N35" s="411">
        <v>1058</v>
      </c>
    </row>
    <row r="36" spans="1:19" s="3" customFormat="1" ht="21" customHeight="1" x14ac:dyDescent="0.25">
      <c r="A36" s="1640"/>
      <c r="B36" s="1641"/>
      <c r="C36" s="1313"/>
      <c r="D36" s="1643"/>
      <c r="E36" s="1645"/>
      <c r="F36" s="1305"/>
      <c r="G36" s="270" t="s">
        <v>25</v>
      </c>
      <c r="H36" s="78">
        <f>+H35</f>
        <v>196.1</v>
      </c>
      <c r="I36" s="143">
        <f>+I35</f>
        <v>196.1</v>
      </c>
      <c r="J36" s="134">
        <f>+J35</f>
        <v>196.1</v>
      </c>
      <c r="K36" s="16"/>
      <c r="L36" s="55"/>
      <c r="M36" s="59"/>
      <c r="N36" s="1348"/>
    </row>
    <row r="37" spans="1:19" s="2" customFormat="1" ht="17.25" customHeight="1" x14ac:dyDescent="0.25">
      <c r="A37" s="1640"/>
      <c r="B37" s="1641"/>
      <c r="C37" s="1313"/>
      <c r="D37" s="1636" t="s">
        <v>194</v>
      </c>
      <c r="E37" s="1659" t="s">
        <v>113</v>
      </c>
      <c r="F37" s="1657"/>
      <c r="G37" s="449" t="s">
        <v>19</v>
      </c>
      <c r="H37" s="79">
        <f>245.9+0.9</f>
        <v>246.8</v>
      </c>
      <c r="I37" s="262"/>
      <c r="J37" s="263"/>
      <c r="K37" s="1635" t="s">
        <v>128</v>
      </c>
      <c r="L37" s="363">
        <v>108</v>
      </c>
      <c r="M37" s="247"/>
      <c r="N37" s="173"/>
    </row>
    <row r="38" spans="1:19" s="2" customFormat="1" ht="17.25" customHeight="1" x14ac:dyDescent="0.25">
      <c r="A38" s="1640"/>
      <c r="B38" s="1641"/>
      <c r="C38" s="1313"/>
      <c r="D38" s="1636"/>
      <c r="E38" s="1660"/>
      <c r="F38" s="1657"/>
      <c r="G38" s="450" t="s">
        <v>143</v>
      </c>
      <c r="H38" s="17">
        <v>78.8</v>
      </c>
      <c r="I38" s="157"/>
      <c r="J38" s="149"/>
      <c r="K38" s="1635"/>
      <c r="L38" s="363"/>
      <c r="M38" s="247"/>
      <c r="N38" s="173"/>
      <c r="R38" s="3"/>
    </row>
    <row r="39" spans="1:19" s="2" customFormat="1" ht="17.25" customHeight="1" x14ac:dyDescent="0.25">
      <c r="A39" s="1640"/>
      <c r="B39" s="1641"/>
      <c r="C39" s="1313"/>
      <c r="D39" s="1636"/>
      <c r="E39" s="1661"/>
      <c r="F39" s="1657"/>
      <c r="G39" s="450" t="s">
        <v>151</v>
      </c>
      <c r="H39" s="17">
        <v>76.8</v>
      </c>
      <c r="I39" s="190"/>
      <c r="J39" s="248"/>
      <c r="K39" s="1635"/>
      <c r="L39" s="363"/>
      <c r="M39" s="247"/>
      <c r="N39" s="173"/>
    </row>
    <row r="40" spans="1:19" s="2" customFormat="1" ht="17.25" customHeight="1" x14ac:dyDescent="0.25">
      <c r="A40" s="1308"/>
      <c r="B40" s="1309"/>
      <c r="C40" s="1313"/>
      <c r="D40" s="1643"/>
      <c r="E40" s="1430" t="s">
        <v>272</v>
      </c>
      <c r="F40" s="1657"/>
      <c r="G40" s="448" t="s">
        <v>25</v>
      </c>
      <c r="H40" s="11">
        <f>SUM(H37:H39)</f>
        <v>402.40000000000003</v>
      </c>
      <c r="I40" s="143"/>
      <c r="J40" s="134"/>
      <c r="K40" s="1296"/>
      <c r="L40" s="1320"/>
      <c r="M40" s="1356"/>
      <c r="N40" s="317"/>
      <c r="O40" s="3"/>
    </row>
    <row r="41" spans="1:19" s="2" customFormat="1" ht="27" customHeight="1" x14ac:dyDescent="0.25">
      <c r="A41" s="1308"/>
      <c r="B41" s="1309"/>
      <c r="C41" s="1313"/>
      <c r="D41" s="1636" t="s">
        <v>198</v>
      </c>
      <c r="E41" s="1656" t="s">
        <v>272</v>
      </c>
      <c r="F41" s="1657"/>
      <c r="G41" s="450" t="s">
        <v>21</v>
      </c>
      <c r="H41" s="1351">
        <v>130.5</v>
      </c>
      <c r="I41" s="1349">
        <v>130.5</v>
      </c>
      <c r="J41" s="201">
        <v>130.5</v>
      </c>
      <c r="K41" s="628" t="s">
        <v>221</v>
      </c>
      <c r="L41" s="365">
        <v>9</v>
      </c>
      <c r="M41" s="1072">
        <v>9</v>
      </c>
      <c r="N41" s="1073">
        <v>9</v>
      </c>
      <c r="O41" s="487"/>
      <c r="R41" s="3"/>
    </row>
    <row r="42" spans="1:19" s="2" customFormat="1" ht="19.5" customHeight="1" x14ac:dyDescent="0.25">
      <c r="A42" s="1308"/>
      <c r="B42" s="1309"/>
      <c r="C42" s="1313"/>
      <c r="D42" s="1636"/>
      <c r="E42" s="1656"/>
      <c r="F42" s="1657"/>
      <c r="G42" s="449"/>
      <c r="H42" s="488"/>
      <c r="I42" s="397"/>
      <c r="J42" s="504"/>
      <c r="K42" s="1646" t="s">
        <v>286</v>
      </c>
      <c r="L42" s="622">
        <v>10</v>
      </c>
      <c r="M42" s="110">
        <v>10</v>
      </c>
      <c r="N42" s="271">
        <v>10</v>
      </c>
      <c r="O42" s="487"/>
      <c r="S42" s="3"/>
    </row>
    <row r="43" spans="1:19" s="2" customFormat="1" ht="15.75" customHeight="1" x14ac:dyDescent="0.25">
      <c r="A43" s="1308"/>
      <c r="B43" s="1309"/>
      <c r="C43" s="1313"/>
      <c r="D43" s="1643"/>
      <c r="E43" s="1656"/>
      <c r="F43" s="1657"/>
      <c r="G43" s="448" t="s">
        <v>25</v>
      </c>
      <c r="H43" s="250">
        <f>SUM(H41:H42)</f>
        <v>130.5</v>
      </c>
      <c r="I43" s="251">
        <f>SUM(I41:I42)</f>
        <v>130.5</v>
      </c>
      <c r="J43" s="252">
        <f t="shared" ref="J43" si="2">SUM(J41:J42)</f>
        <v>130.5</v>
      </c>
      <c r="K43" s="1648"/>
      <c r="L43" s="1236"/>
      <c r="M43" s="814"/>
      <c r="N43" s="392"/>
      <c r="P43" s="3"/>
    </row>
    <row r="44" spans="1:19" s="2" customFormat="1" ht="27.75" customHeight="1" x14ac:dyDescent="0.25">
      <c r="A44" s="1308"/>
      <c r="B44" s="1309"/>
      <c r="C44" s="1313"/>
      <c r="D44" s="1642" t="s">
        <v>149</v>
      </c>
      <c r="E44" s="1658"/>
      <c r="F44" s="1657"/>
      <c r="G44" s="365" t="s">
        <v>35</v>
      </c>
      <c r="H44" s="1351">
        <v>157.4</v>
      </c>
      <c r="I44" s="1349">
        <v>157.4</v>
      </c>
      <c r="J44" s="1353">
        <v>157.4</v>
      </c>
      <c r="K44" s="1646" t="s">
        <v>150</v>
      </c>
      <c r="L44" s="450">
        <v>30</v>
      </c>
      <c r="M44" s="268">
        <v>30</v>
      </c>
      <c r="N44" s="249">
        <v>30</v>
      </c>
    </row>
    <row r="45" spans="1:19" s="2" customFormat="1" ht="17.25" customHeight="1" x14ac:dyDescent="0.25">
      <c r="A45" s="1308"/>
      <c r="B45" s="1309"/>
      <c r="C45" s="1313"/>
      <c r="D45" s="1636"/>
      <c r="E45" s="1658"/>
      <c r="F45" s="1657"/>
      <c r="G45" s="447" t="s">
        <v>25</v>
      </c>
      <c r="H45" s="194">
        <f>SUM(H44:H44)</f>
        <v>157.4</v>
      </c>
      <c r="I45" s="195">
        <f>SUM(I44:I44)</f>
        <v>157.4</v>
      </c>
      <c r="J45" s="196">
        <f>SUM(J44:J44)</f>
        <v>157.4</v>
      </c>
      <c r="K45" s="1647"/>
      <c r="L45" s="1237"/>
      <c r="M45" s="391"/>
      <c r="N45" s="254"/>
    </row>
    <row r="46" spans="1:19" s="2" customFormat="1" ht="64.5" customHeight="1" x14ac:dyDescent="0.25">
      <c r="A46" s="1308"/>
      <c r="B46" s="1309"/>
      <c r="C46" s="1319"/>
      <c r="D46" s="373" t="s">
        <v>158</v>
      </c>
      <c r="E46" s="477"/>
      <c r="F46" s="282"/>
      <c r="G46" s="451"/>
      <c r="H46" s="255"/>
      <c r="I46" s="308"/>
      <c r="J46" s="256"/>
      <c r="K46" s="628" t="s">
        <v>159</v>
      </c>
      <c r="L46" s="1238">
        <v>2500</v>
      </c>
      <c r="M46" s="533">
        <v>2500</v>
      </c>
      <c r="N46" s="408">
        <v>2500</v>
      </c>
      <c r="Q46" s="3"/>
    </row>
    <row r="47" spans="1:19" s="2" customFormat="1" ht="53.25" customHeight="1" x14ac:dyDescent="0.25">
      <c r="A47" s="1308"/>
      <c r="B47" s="1309"/>
      <c r="C47" s="1313"/>
      <c r="D47" s="1635" t="s">
        <v>186</v>
      </c>
      <c r="E47" s="126"/>
      <c r="F47" s="282"/>
      <c r="G47" s="531"/>
      <c r="H47" s="291"/>
      <c r="I47" s="292"/>
      <c r="J47" s="293"/>
      <c r="K47" s="111" t="s">
        <v>159</v>
      </c>
      <c r="L47" s="1237">
        <v>2500</v>
      </c>
      <c r="M47" s="391">
        <v>2500</v>
      </c>
      <c r="N47" s="254">
        <v>2500</v>
      </c>
    </row>
    <row r="48" spans="1:19" s="2" customFormat="1" ht="17.25" customHeight="1" thickBot="1" x14ac:dyDescent="0.3">
      <c r="A48" s="1316"/>
      <c r="B48" s="1318"/>
      <c r="C48" s="1338"/>
      <c r="D48" s="1662"/>
      <c r="E48" s="1663" t="s">
        <v>32</v>
      </c>
      <c r="F48" s="1664"/>
      <c r="G48" s="1665"/>
      <c r="H48" s="18">
        <f>H40+H36+H34+H32+H30+H22+H43+H45</f>
        <v>8953.6999999999989</v>
      </c>
      <c r="I48" s="144">
        <f>I40+I36+I34+I32+I30+I22+I43+I45</f>
        <v>8551.3000000000011</v>
      </c>
      <c r="J48" s="137">
        <f>J40+J36+J34+J32+J30+J22+J43+J45</f>
        <v>8551.3000000000011</v>
      </c>
      <c r="K48" s="495"/>
      <c r="L48" s="1321"/>
      <c r="M48" s="219"/>
      <c r="N48" s="121"/>
      <c r="O48" s="3"/>
    </row>
    <row r="49" spans="1:18" s="3" customFormat="1" ht="64.5" customHeight="1" x14ac:dyDescent="0.25">
      <c r="A49" s="1640" t="s">
        <v>14</v>
      </c>
      <c r="B49" s="1641" t="s">
        <v>14</v>
      </c>
      <c r="C49" s="1668" t="s">
        <v>33</v>
      </c>
      <c r="D49" s="1635" t="s">
        <v>34</v>
      </c>
      <c r="E49" s="1670"/>
      <c r="F49" s="1672" t="s">
        <v>18</v>
      </c>
      <c r="G49" s="321" t="s">
        <v>35</v>
      </c>
      <c r="H49" s="574">
        <v>8578.2000000000007</v>
      </c>
      <c r="I49" s="527">
        <v>8578.2000000000007</v>
      </c>
      <c r="J49" s="578">
        <v>8578.2000000000007</v>
      </c>
      <c r="K49" s="325" t="s">
        <v>222</v>
      </c>
      <c r="L49" s="1375">
        <v>4454</v>
      </c>
      <c r="M49" s="394">
        <v>4454</v>
      </c>
      <c r="N49" s="65">
        <v>4454</v>
      </c>
    </row>
    <row r="50" spans="1:18" s="3" customFormat="1" ht="16.5" customHeight="1" thickBot="1" x14ac:dyDescent="0.3">
      <c r="A50" s="1666"/>
      <c r="B50" s="1667"/>
      <c r="C50" s="1669"/>
      <c r="D50" s="1662"/>
      <c r="E50" s="1671"/>
      <c r="F50" s="1673"/>
      <c r="G50" s="215" t="s">
        <v>25</v>
      </c>
      <c r="H50" s="18">
        <f>+H49</f>
        <v>8578.2000000000007</v>
      </c>
      <c r="I50" s="144">
        <f>+I49</f>
        <v>8578.2000000000007</v>
      </c>
      <c r="J50" s="205">
        <f>+J49</f>
        <v>8578.2000000000007</v>
      </c>
      <c r="K50" s="57"/>
      <c r="L50" s="951"/>
      <c r="M50" s="220"/>
      <c r="N50" s="314"/>
    </row>
    <row r="51" spans="1:18" s="3" customFormat="1" ht="30" customHeight="1" x14ac:dyDescent="0.25">
      <c r="A51" s="1315" t="s">
        <v>14</v>
      </c>
      <c r="B51" s="6" t="s">
        <v>14</v>
      </c>
      <c r="C51" s="629" t="s">
        <v>36</v>
      </c>
      <c r="D51" s="1679" t="s">
        <v>37</v>
      </c>
      <c r="E51" s="117"/>
      <c r="F51" s="64" t="s">
        <v>18</v>
      </c>
      <c r="G51" s="117" t="s">
        <v>35</v>
      </c>
      <c r="H51" s="575">
        <v>25009.5</v>
      </c>
      <c r="I51" s="529">
        <v>25009.5</v>
      </c>
      <c r="J51" s="579">
        <v>25009.5</v>
      </c>
      <c r="K51" s="1680" t="s">
        <v>222</v>
      </c>
      <c r="L51" s="1376">
        <v>34943</v>
      </c>
      <c r="M51" s="772">
        <v>34943</v>
      </c>
      <c r="N51" s="773">
        <v>34943</v>
      </c>
    </row>
    <row r="52" spans="1:18" s="3" customFormat="1" ht="16.5" customHeight="1" thickBot="1" x14ac:dyDescent="0.3">
      <c r="A52" s="1316"/>
      <c r="B52" s="21"/>
      <c r="C52" s="1344"/>
      <c r="D52" s="1662"/>
      <c r="E52" s="22"/>
      <c r="F52" s="1323"/>
      <c r="G52" s="215" t="s">
        <v>25</v>
      </c>
      <c r="H52" s="11">
        <f>+H51</f>
        <v>25009.5</v>
      </c>
      <c r="I52" s="142">
        <f>+I51</f>
        <v>25009.5</v>
      </c>
      <c r="J52" s="226">
        <f>+J51</f>
        <v>25009.5</v>
      </c>
      <c r="K52" s="1681"/>
      <c r="L52" s="1377"/>
      <c r="M52" s="657"/>
      <c r="N52" s="665"/>
    </row>
    <row r="53" spans="1:18" s="2" customFormat="1" ht="54" customHeight="1" x14ac:dyDescent="0.25">
      <c r="A53" s="1674" t="s">
        <v>14</v>
      </c>
      <c r="B53" s="1675" t="s">
        <v>14</v>
      </c>
      <c r="C53" s="1676" t="s">
        <v>38</v>
      </c>
      <c r="D53" s="1679" t="s">
        <v>145</v>
      </c>
      <c r="E53" s="117"/>
      <c r="F53" s="1310" t="s">
        <v>18</v>
      </c>
      <c r="G53" s="452" t="s">
        <v>21</v>
      </c>
      <c r="H53" s="94">
        <f>1086-100</f>
        <v>986</v>
      </c>
      <c r="I53" s="991">
        <v>1156</v>
      </c>
      <c r="J53" s="465">
        <v>1156</v>
      </c>
      <c r="K53" s="1602" t="s">
        <v>146</v>
      </c>
      <c r="L53" s="1375">
        <v>780</v>
      </c>
      <c r="M53" s="394">
        <v>860</v>
      </c>
      <c r="N53" s="65">
        <v>860</v>
      </c>
      <c r="O53" s="565"/>
    </row>
    <row r="54" spans="1:18" s="3" customFormat="1" ht="16.5" customHeight="1" thickBot="1" x14ac:dyDescent="0.3">
      <c r="A54" s="1666"/>
      <c r="B54" s="1667"/>
      <c r="C54" s="1678"/>
      <c r="D54" s="1662"/>
      <c r="E54" s="22"/>
      <c r="F54" s="1323"/>
      <c r="G54" s="215" t="s">
        <v>25</v>
      </c>
      <c r="H54" s="18">
        <f>+H53</f>
        <v>986</v>
      </c>
      <c r="I54" s="144">
        <f>+I53</f>
        <v>1156</v>
      </c>
      <c r="J54" s="205">
        <f>+J53</f>
        <v>1156</v>
      </c>
      <c r="K54" s="1682"/>
      <c r="L54" s="1378"/>
      <c r="M54" s="658"/>
      <c r="N54" s="515"/>
    </row>
    <row r="55" spans="1:18" s="2" customFormat="1" ht="29.25" customHeight="1" x14ac:dyDescent="0.25">
      <c r="A55" s="1674" t="s">
        <v>14</v>
      </c>
      <c r="B55" s="1675" t="s">
        <v>14</v>
      </c>
      <c r="C55" s="1676" t="s">
        <v>39</v>
      </c>
      <c r="D55" s="1679" t="s">
        <v>179</v>
      </c>
      <c r="E55" s="117"/>
      <c r="F55" s="1310" t="s">
        <v>18</v>
      </c>
      <c r="G55" s="452" t="s">
        <v>19</v>
      </c>
      <c r="H55" s="94">
        <v>260.5</v>
      </c>
      <c r="I55" s="159">
        <v>260.5</v>
      </c>
      <c r="J55" s="95">
        <v>260.5</v>
      </c>
      <c r="K55" s="1683" t="s">
        <v>177</v>
      </c>
      <c r="L55" s="1379">
        <v>200</v>
      </c>
      <c r="M55" s="1366">
        <v>200</v>
      </c>
      <c r="N55" s="1367">
        <v>200</v>
      </c>
      <c r="O55" s="3"/>
      <c r="R55" s="3"/>
    </row>
    <row r="56" spans="1:18" s="2" customFormat="1" ht="12" customHeight="1" x14ac:dyDescent="0.25">
      <c r="A56" s="1640"/>
      <c r="B56" s="1641"/>
      <c r="C56" s="1677"/>
      <c r="D56" s="1635"/>
      <c r="E56" s="23"/>
      <c r="F56" s="45"/>
      <c r="G56" s="453"/>
      <c r="H56" s="39"/>
      <c r="I56" s="155"/>
      <c r="J56" s="192"/>
      <c r="K56" s="1684"/>
      <c r="L56" s="1380"/>
      <c r="M56" s="660"/>
      <c r="N56" s="667"/>
    </row>
    <row r="57" spans="1:18" s="3" customFormat="1" ht="16.5" customHeight="1" thickBot="1" x14ac:dyDescent="0.3">
      <c r="A57" s="1666"/>
      <c r="B57" s="1667"/>
      <c r="C57" s="1678"/>
      <c r="D57" s="1662"/>
      <c r="E57" s="22"/>
      <c r="F57" s="1323"/>
      <c r="G57" s="215" t="s">
        <v>25</v>
      </c>
      <c r="H57" s="18">
        <f t="shared" ref="H57:J57" si="3">+H55+H56</f>
        <v>260.5</v>
      </c>
      <c r="I57" s="144">
        <f t="shared" si="3"/>
        <v>260.5</v>
      </c>
      <c r="J57" s="205">
        <f t="shared" si="3"/>
        <v>260.5</v>
      </c>
      <c r="K57" s="1685"/>
      <c r="L57" s="1381"/>
      <c r="M57" s="661"/>
      <c r="N57" s="668"/>
    </row>
    <row r="58" spans="1:18" s="2" customFormat="1" ht="16.5" customHeight="1" thickBot="1" x14ac:dyDescent="0.3">
      <c r="A58" s="295" t="s">
        <v>14</v>
      </c>
      <c r="B58" s="5" t="s">
        <v>14</v>
      </c>
      <c r="C58" s="1689" t="s">
        <v>40</v>
      </c>
      <c r="D58" s="1690"/>
      <c r="E58" s="1690"/>
      <c r="F58" s="1690"/>
      <c r="G58" s="1691"/>
      <c r="H58" s="497">
        <f>H54+H52+H50+H48+H57</f>
        <v>43787.899999999994</v>
      </c>
      <c r="I58" s="387">
        <f t="shared" ref="I58:J58" si="4">I54+I52+I50+I48+I57</f>
        <v>43555.5</v>
      </c>
      <c r="J58" s="577">
        <f t="shared" si="4"/>
        <v>43555.5</v>
      </c>
      <c r="K58" s="1692"/>
      <c r="L58" s="1693"/>
      <c r="M58" s="1693"/>
      <c r="N58" s="1694"/>
    </row>
    <row r="59" spans="1:18" s="2" customFormat="1" ht="16.5" customHeight="1" thickBot="1" x14ac:dyDescent="0.3">
      <c r="A59" s="296" t="s">
        <v>14</v>
      </c>
      <c r="B59" s="5" t="s">
        <v>33</v>
      </c>
      <c r="C59" s="1695" t="s">
        <v>41</v>
      </c>
      <c r="D59" s="1695"/>
      <c r="E59" s="1695"/>
      <c r="F59" s="1695"/>
      <c r="G59" s="1696"/>
      <c r="H59" s="1696"/>
      <c r="I59" s="1696"/>
      <c r="J59" s="1696"/>
      <c r="K59" s="1696"/>
      <c r="L59" s="1696"/>
      <c r="M59" s="1696"/>
      <c r="N59" s="1697"/>
    </row>
    <row r="60" spans="1:18" s="3" customFormat="1" ht="15" customHeight="1" x14ac:dyDescent="0.25">
      <c r="A60" s="1525" t="s">
        <v>14</v>
      </c>
      <c r="B60" s="1526" t="s">
        <v>33</v>
      </c>
      <c r="C60" s="1534" t="s">
        <v>14</v>
      </c>
      <c r="D60" s="1702" t="s">
        <v>42</v>
      </c>
      <c r="E60" s="1699" t="s">
        <v>274</v>
      </c>
      <c r="F60" s="241">
        <v>3</v>
      </c>
      <c r="G60" s="1394" t="s">
        <v>21</v>
      </c>
      <c r="H60" s="27">
        <v>5656.2</v>
      </c>
      <c r="I60" s="139">
        <v>5325.6</v>
      </c>
      <c r="J60" s="180">
        <v>5278.6</v>
      </c>
      <c r="K60" s="107"/>
      <c r="L60" s="221"/>
      <c r="M60" s="401"/>
      <c r="N60" s="228"/>
      <c r="P60" s="476"/>
      <c r="Q60" s="476"/>
      <c r="R60" s="476"/>
    </row>
    <row r="61" spans="1:18" s="3" customFormat="1" ht="15" customHeight="1" x14ac:dyDescent="0.25">
      <c r="A61" s="1514"/>
      <c r="B61" s="1515"/>
      <c r="C61" s="103"/>
      <c r="D61" s="1703"/>
      <c r="E61" s="1700"/>
      <c r="F61" s="175"/>
      <c r="G61" s="1391" t="s">
        <v>140</v>
      </c>
      <c r="H61" s="104">
        <v>46.5</v>
      </c>
      <c r="I61" s="153">
        <f>SUMIF(G70:G109,"sb(l)",I70:I109)</f>
        <v>0</v>
      </c>
      <c r="J61" s="191">
        <f>SUMIF(G70:G109,"sb(l)",J70:J109)</f>
        <v>0</v>
      </c>
      <c r="K61" s="284"/>
      <c r="L61" s="214"/>
      <c r="M61" s="402"/>
      <c r="N61" s="269"/>
      <c r="P61" s="476"/>
      <c r="Q61" s="476"/>
      <c r="R61" s="476"/>
    </row>
    <row r="62" spans="1:18" s="3" customFormat="1" ht="15" customHeight="1" x14ac:dyDescent="0.25">
      <c r="A62" s="1514"/>
      <c r="B62" s="1515"/>
      <c r="C62" s="103"/>
      <c r="D62" s="1703"/>
      <c r="E62" s="1700"/>
      <c r="F62" s="175"/>
      <c r="G62" s="365" t="s">
        <v>43</v>
      </c>
      <c r="H62" s="104">
        <v>668.5</v>
      </c>
      <c r="I62" s="153">
        <v>673.4</v>
      </c>
      <c r="J62" s="191">
        <v>673.4</v>
      </c>
      <c r="K62" s="1389"/>
      <c r="L62" s="1388"/>
      <c r="M62" s="238"/>
      <c r="N62" s="239"/>
      <c r="P62" s="476"/>
      <c r="Q62" s="476"/>
      <c r="R62" s="476"/>
    </row>
    <row r="63" spans="1:18" s="3" customFormat="1" ht="15" customHeight="1" x14ac:dyDescent="0.25">
      <c r="A63" s="1514"/>
      <c r="B63" s="1515"/>
      <c r="C63" s="103"/>
      <c r="D63" s="1703"/>
      <c r="E63" s="1700"/>
      <c r="F63" s="175"/>
      <c r="G63" s="365" t="s">
        <v>88</v>
      </c>
      <c r="H63" s="104">
        <v>96.1</v>
      </c>
      <c r="I63" s="153">
        <f>SUMIF(G70:G109,"sb(spl)",I70:I109)</f>
        <v>0</v>
      </c>
      <c r="J63" s="191">
        <f>SUMIF(G70:G109,"sb(spl)",J70:J109)</f>
        <v>0</v>
      </c>
      <c r="K63" s="1389"/>
      <c r="L63" s="1388"/>
      <c r="M63" s="238"/>
      <c r="N63" s="239"/>
      <c r="P63" s="476"/>
      <c r="Q63" s="476"/>
      <c r="R63" s="476"/>
    </row>
    <row r="64" spans="1:18" s="3" customFormat="1" ht="15" customHeight="1" x14ac:dyDescent="0.25">
      <c r="A64" s="1514"/>
      <c r="B64" s="1515"/>
      <c r="C64" s="103"/>
      <c r="D64" s="1703"/>
      <c r="E64" s="1700"/>
      <c r="F64" s="175"/>
      <c r="G64" s="1391" t="s">
        <v>19</v>
      </c>
      <c r="H64" s="104">
        <v>74</v>
      </c>
      <c r="I64" s="153">
        <v>72</v>
      </c>
      <c r="J64" s="191">
        <v>72</v>
      </c>
      <c r="K64" s="1389"/>
      <c r="L64" s="1388"/>
      <c r="M64" s="238"/>
      <c r="N64" s="239"/>
      <c r="P64" s="476"/>
      <c r="Q64" s="476"/>
      <c r="R64" s="476"/>
    </row>
    <row r="65" spans="1:18" s="3" customFormat="1" ht="15" customHeight="1" x14ac:dyDescent="0.25">
      <c r="A65" s="1514"/>
      <c r="B65" s="1515"/>
      <c r="C65" s="103"/>
      <c r="D65" s="1703"/>
      <c r="E65" s="1700"/>
      <c r="F65" s="175"/>
      <c r="G65" s="1391" t="s">
        <v>143</v>
      </c>
      <c r="H65" s="104">
        <v>83.5</v>
      </c>
      <c r="I65" s="153">
        <f>SUMIF(G70:G109,"sb(es)",I70:I109)</f>
        <v>0</v>
      </c>
      <c r="J65" s="191">
        <f>SUMIF(G70:G109,"sb(es)",J70:J109)</f>
        <v>0</v>
      </c>
      <c r="K65" s="1389"/>
      <c r="L65" s="1388"/>
      <c r="M65" s="238"/>
      <c r="N65" s="239"/>
      <c r="P65" s="476"/>
      <c r="Q65" s="476"/>
      <c r="R65" s="476"/>
    </row>
    <row r="66" spans="1:18" s="3" customFormat="1" ht="15" customHeight="1" x14ac:dyDescent="0.25">
      <c r="A66" s="1514"/>
      <c r="B66" s="1515"/>
      <c r="C66" s="103"/>
      <c r="D66" s="1703"/>
      <c r="E66" s="1700"/>
      <c r="F66" s="175"/>
      <c r="G66" s="1391" t="s">
        <v>144</v>
      </c>
      <c r="H66" s="104">
        <v>8</v>
      </c>
      <c r="I66" s="153">
        <f>SUMIF(G70:G109,"sb(esa)",I70:I109)</f>
        <v>0</v>
      </c>
      <c r="J66" s="191">
        <f>SUMIF(G70:G109,"sb(esa)",J70:J109)</f>
        <v>0</v>
      </c>
      <c r="K66" s="1389"/>
      <c r="L66" s="1388"/>
      <c r="M66" s="238"/>
      <c r="N66" s="239"/>
      <c r="P66" s="476"/>
      <c r="Q66" s="476"/>
      <c r="R66" s="476"/>
    </row>
    <row r="67" spans="1:18" s="3" customFormat="1" ht="15" customHeight="1" x14ac:dyDescent="0.25">
      <c r="A67" s="1545"/>
      <c r="B67" s="1557"/>
      <c r="C67" s="1558"/>
      <c r="D67" s="1704"/>
      <c r="E67" s="1701"/>
      <c r="F67" s="1559"/>
      <c r="G67" s="1391" t="s">
        <v>35</v>
      </c>
      <c r="H67" s="104">
        <v>122.4</v>
      </c>
      <c r="I67" s="153">
        <v>108.8</v>
      </c>
      <c r="J67" s="191">
        <v>111.8</v>
      </c>
      <c r="K67" s="1389"/>
      <c r="L67" s="1388"/>
      <c r="M67" s="238"/>
      <c r="N67" s="239"/>
      <c r="P67" s="476"/>
      <c r="Q67" s="476"/>
      <c r="R67" s="476"/>
    </row>
    <row r="68" spans="1:18" s="3" customFormat="1" ht="15" customHeight="1" x14ac:dyDescent="0.25">
      <c r="A68" s="1308"/>
      <c r="B68" s="1309"/>
      <c r="C68" s="103"/>
      <c r="D68" s="1549"/>
      <c r="E68" s="93"/>
      <c r="F68" s="175"/>
      <c r="G68" s="1550" t="s">
        <v>59</v>
      </c>
      <c r="H68" s="1551">
        <v>43.1</v>
      </c>
      <c r="I68" s="1552">
        <f>SUMIF(G70:G109,"es",I70:I109)</f>
        <v>0</v>
      </c>
      <c r="J68" s="963">
        <f>SUMIF(G70:G109,"es",J70:J109)</f>
        <v>0</v>
      </c>
      <c r="K68" s="1553"/>
      <c r="L68" s="1554"/>
      <c r="M68" s="1555"/>
      <c r="N68" s="1556"/>
      <c r="P68" s="476"/>
      <c r="Q68" s="476"/>
      <c r="R68" s="476"/>
    </row>
    <row r="69" spans="1:18" s="3" customFormat="1" ht="15" customHeight="1" thickBot="1" x14ac:dyDescent="0.3">
      <c r="A69" s="1308"/>
      <c r="B69" s="1309"/>
      <c r="C69" s="103"/>
      <c r="D69" s="1549"/>
      <c r="E69" s="93"/>
      <c r="F69" s="175"/>
      <c r="G69" s="1393" t="s">
        <v>44</v>
      </c>
      <c r="H69" s="332">
        <v>5</v>
      </c>
      <c r="I69" s="154">
        <v>5</v>
      </c>
      <c r="J69" s="329">
        <v>5</v>
      </c>
      <c r="K69" s="1389"/>
      <c r="L69" s="1388"/>
      <c r="M69" s="238"/>
      <c r="N69" s="239"/>
      <c r="P69" s="476"/>
      <c r="Q69" s="476"/>
      <c r="R69" s="476"/>
    </row>
    <row r="70" spans="1:18" s="3" customFormat="1" ht="18" customHeight="1" x14ac:dyDescent="0.25">
      <c r="A70" s="1308"/>
      <c r="B70" s="1309"/>
      <c r="C70" s="1313"/>
      <c r="D70" s="1698" t="s">
        <v>131</v>
      </c>
      <c r="E70" s="93"/>
      <c r="F70" s="175"/>
      <c r="G70" s="1392"/>
      <c r="H70" s="498"/>
      <c r="I70" s="712"/>
      <c r="J70" s="147"/>
      <c r="K70" s="16" t="s">
        <v>87</v>
      </c>
      <c r="L70" s="181">
        <v>82</v>
      </c>
      <c r="M70" s="1357">
        <v>82</v>
      </c>
      <c r="N70" s="318">
        <v>82</v>
      </c>
      <c r="O70" s="147"/>
    </row>
    <row r="71" spans="1:18" s="3" customFormat="1" ht="18.75" customHeight="1" x14ac:dyDescent="0.25">
      <c r="A71" s="1308"/>
      <c r="B71" s="1309"/>
      <c r="C71" s="1313"/>
      <c r="D71" s="1647"/>
      <c r="E71" s="93"/>
      <c r="F71" s="175"/>
      <c r="G71" s="1392"/>
      <c r="H71" s="498"/>
      <c r="I71" s="147"/>
      <c r="J71" s="725"/>
      <c r="K71" s="25" t="s">
        <v>322</v>
      </c>
      <c r="L71" s="58">
        <v>4</v>
      </c>
      <c r="M71" s="403"/>
      <c r="N71" s="54"/>
      <c r="O71" s="147"/>
    </row>
    <row r="72" spans="1:18" s="3" customFormat="1" ht="26.25" customHeight="1" x14ac:dyDescent="0.25">
      <c r="A72" s="1308"/>
      <c r="B72" s="1309"/>
      <c r="C72" s="1313"/>
      <c r="D72" s="1647"/>
      <c r="E72" s="93"/>
      <c r="F72" s="175"/>
      <c r="G72" s="1392"/>
      <c r="H72" s="498"/>
      <c r="I72" s="147"/>
      <c r="J72" s="484"/>
      <c r="K72" s="25" t="s">
        <v>323</v>
      </c>
      <c r="L72" s="58">
        <v>1</v>
      </c>
      <c r="M72" s="403"/>
      <c r="N72" s="54"/>
      <c r="O72" s="147"/>
    </row>
    <row r="73" spans="1:18" s="3" customFormat="1" ht="29.25" customHeight="1" x14ac:dyDescent="0.25">
      <c r="A73" s="1308"/>
      <c r="B73" s="1309"/>
      <c r="C73" s="1313"/>
      <c r="D73" s="206" t="s">
        <v>225</v>
      </c>
      <c r="E73" s="1058" t="s">
        <v>272</v>
      </c>
      <c r="F73" s="175"/>
      <c r="G73" s="622"/>
      <c r="H73" s="498"/>
      <c r="I73" s="712"/>
      <c r="J73" s="193"/>
      <c r="K73" s="1153" t="s">
        <v>223</v>
      </c>
      <c r="L73" s="867">
        <v>160</v>
      </c>
      <c r="M73" s="843">
        <v>160</v>
      </c>
      <c r="N73" s="846">
        <v>160</v>
      </c>
    </row>
    <row r="74" spans="1:18" s="3" customFormat="1" ht="27" customHeight="1" x14ac:dyDescent="0.25">
      <c r="A74" s="1308"/>
      <c r="B74" s="1309"/>
      <c r="C74" s="1313"/>
      <c r="D74" s="1302"/>
      <c r="E74" s="1058" t="s">
        <v>272</v>
      </c>
      <c r="F74" s="175"/>
      <c r="G74" s="622"/>
      <c r="H74" s="498"/>
      <c r="I74" s="147"/>
      <c r="J74" s="484"/>
      <c r="K74" s="1686" t="s">
        <v>230</v>
      </c>
      <c r="L74" s="1370" t="s">
        <v>263</v>
      </c>
      <c r="M74" s="1371" t="s">
        <v>263</v>
      </c>
      <c r="N74" s="1372" t="s">
        <v>263</v>
      </c>
    </row>
    <row r="75" spans="1:18" s="3" customFormat="1" ht="27" customHeight="1" x14ac:dyDescent="0.25">
      <c r="A75" s="1308"/>
      <c r="B75" s="1309"/>
      <c r="C75" s="1313"/>
      <c r="D75" s="1302"/>
      <c r="E75" s="1061"/>
      <c r="F75" s="175"/>
      <c r="G75" s="622"/>
      <c r="H75" s="498"/>
      <c r="I75" s="147"/>
      <c r="J75" s="484"/>
      <c r="K75" s="1687"/>
      <c r="L75" s="1368"/>
      <c r="M75" s="1369"/>
      <c r="N75" s="330"/>
    </row>
    <row r="76" spans="1:18" s="3" customFormat="1" ht="30" customHeight="1" x14ac:dyDescent="0.25">
      <c r="A76" s="1308"/>
      <c r="B76" s="1309"/>
      <c r="C76" s="1313"/>
      <c r="D76" s="1302"/>
      <c r="E76" s="1637" t="s">
        <v>275</v>
      </c>
      <c r="F76" s="175"/>
      <c r="G76" s="622"/>
      <c r="H76" s="498"/>
      <c r="I76" s="147"/>
      <c r="J76" s="484"/>
      <c r="K76" s="1152" t="s">
        <v>161</v>
      </c>
      <c r="L76" s="503">
        <v>300</v>
      </c>
      <c r="M76" s="533">
        <v>320</v>
      </c>
      <c r="N76" s="408">
        <v>320</v>
      </c>
    </row>
    <row r="77" spans="1:18" s="3" customFormat="1" ht="45.6" customHeight="1" x14ac:dyDescent="0.25">
      <c r="A77" s="1308"/>
      <c r="B77" s="1309"/>
      <c r="C77" s="1313"/>
      <c r="D77" s="1302"/>
      <c r="E77" s="1637"/>
      <c r="F77" s="175"/>
      <c r="G77" s="622"/>
      <c r="H77" s="499"/>
      <c r="I77" s="1149"/>
      <c r="J77" s="500"/>
      <c r="K77" s="1335" t="s">
        <v>324</v>
      </c>
      <c r="L77" s="505" t="s">
        <v>160</v>
      </c>
      <c r="M77" s="506" t="s">
        <v>160</v>
      </c>
      <c r="N77" s="507" t="s">
        <v>160</v>
      </c>
    </row>
    <row r="78" spans="1:18" s="3" customFormat="1" ht="20.25" customHeight="1" x14ac:dyDescent="0.25">
      <c r="A78" s="1308"/>
      <c r="B78" s="1309"/>
      <c r="C78" s="1313"/>
      <c r="D78" s="1302"/>
      <c r="E78" s="1431"/>
      <c r="F78" s="175"/>
      <c r="G78" s="1392"/>
      <c r="H78" s="498"/>
      <c r="I78" s="147"/>
      <c r="J78" s="484"/>
      <c r="K78" s="1155" t="s">
        <v>202</v>
      </c>
      <c r="L78" s="1048"/>
      <c r="M78" s="1066" t="s">
        <v>201</v>
      </c>
      <c r="N78" s="847"/>
    </row>
    <row r="79" spans="1:18" s="3" customFormat="1" ht="66.75" customHeight="1" x14ac:dyDescent="0.25">
      <c r="A79" s="1308"/>
      <c r="B79" s="1309"/>
      <c r="C79" s="1313"/>
      <c r="D79" s="1294" t="s">
        <v>142</v>
      </c>
      <c r="E79" s="1431"/>
      <c r="F79" s="175"/>
      <c r="G79" s="446"/>
      <c r="H79" s="498"/>
      <c r="I79" s="725"/>
      <c r="J79" s="484"/>
      <c r="K79" s="1336" t="s">
        <v>232</v>
      </c>
      <c r="L79" s="868">
        <v>0.5</v>
      </c>
      <c r="M79" s="842">
        <v>0.5</v>
      </c>
      <c r="N79" s="848">
        <v>0.5</v>
      </c>
    </row>
    <row r="80" spans="1:18" s="3" customFormat="1" ht="43.5" customHeight="1" x14ac:dyDescent="0.25">
      <c r="A80" s="1308"/>
      <c r="B80" s="1309"/>
      <c r="C80" s="1313"/>
      <c r="D80" s="1302"/>
      <c r="E80" s="1431"/>
      <c r="F80" s="175"/>
      <c r="G80" s="1237"/>
      <c r="H80" s="499"/>
      <c r="I80" s="1149"/>
      <c r="J80" s="500"/>
      <c r="K80" s="1157" t="s">
        <v>126</v>
      </c>
      <c r="L80" s="869">
        <v>20</v>
      </c>
      <c r="M80" s="516"/>
      <c r="N80" s="517"/>
    </row>
    <row r="81" spans="1:20" s="3" customFormat="1" ht="41.25" customHeight="1" x14ac:dyDescent="0.25">
      <c r="A81" s="1308"/>
      <c r="B81" s="1309"/>
      <c r="C81" s="1313"/>
      <c r="D81" s="111" t="s">
        <v>132</v>
      </c>
      <c r="E81" s="1432" t="s">
        <v>272</v>
      </c>
      <c r="F81" s="175"/>
      <c r="G81" s="1392"/>
      <c r="H81" s="498"/>
      <c r="I81" s="712"/>
      <c r="J81" s="193"/>
      <c r="K81" s="310" t="s">
        <v>167</v>
      </c>
      <c r="L81" s="870">
        <v>70</v>
      </c>
      <c r="M81" s="404">
        <v>70</v>
      </c>
      <c r="N81" s="409">
        <v>70</v>
      </c>
      <c r="P81" s="476"/>
    </row>
    <row r="82" spans="1:20" s="3" customFormat="1" ht="28.5" customHeight="1" x14ac:dyDescent="0.25">
      <c r="A82" s="1308"/>
      <c r="B82" s="1309"/>
      <c r="C82" s="1313"/>
      <c r="D82" s="111"/>
      <c r="E82" s="1433"/>
      <c r="F82" s="175"/>
      <c r="G82" s="446"/>
      <c r="H82" s="498"/>
      <c r="I82" s="725"/>
      <c r="J82" s="484"/>
      <c r="K82" s="310" t="s">
        <v>168</v>
      </c>
      <c r="L82" s="870">
        <v>46</v>
      </c>
      <c r="M82" s="404">
        <v>46</v>
      </c>
      <c r="N82" s="409">
        <v>46</v>
      </c>
    </row>
    <row r="83" spans="1:20" s="3" customFormat="1" ht="41.25" customHeight="1" x14ac:dyDescent="0.25">
      <c r="A83" s="1308"/>
      <c r="B83" s="1309"/>
      <c r="C83" s="1313"/>
      <c r="D83" s="111"/>
      <c r="E83" s="1431"/>
      <c r="F83" s="175"/>
      <c r="G83" s="622"/>
      <c r="H83" s="498"/>
      <c r="I83" s="725"/>
      <c r="J83" s="484"/>
      <c r="K83" s="1158" t="s">
        <v>169</v>
      </c>
      <c r="L83" s="871">
        <v>68</v>
      </c>
      <c r="M83" s="405">
        <v>68</v>
      </c>
      <c r="N83" s="410">
        <v>68</v>
      </c>
    </row>
    <row r="84" spans="1:20" s="3" customFormat="1" ht="16.5" customHeight="1" x14ac:dyDescent="0.25">
      <c r="A84" s="1308"/>
      <c r="B84" s="1309"/>
      <c r="C84" s="1313"/>
      <c r="D84" s="111"/>
      <c r="E84" s="1434"/>
      <c r="F84" s="175"/>
      <c r="G84" s="1392"/>
      <c r="H84" s="498"/>
      <c r="I84" s="725"/>
      <c r="J84" s="484"/>
      <c r="K84" s="1159" t="s">
        <v>202</v>
      </c>
      <c r="L84" s="1047" t="s">
        <v>201</v>
      </c>
      <c r="M84" s="844"/>
      <c r="N84" s="849"/>
    </row>
    <row r="85" spans="1:20" s="3" customFormat="1" ht="55.5" customHeight="1" x14ac:dyDescent="0.25">
      <c r="A85" s="1308"/>
      <c r="B85" s="1309"/>
      <c r="C85" s="1313"/>
      <c r="D85" s="1688" t="s">
        <v>45</v>
      </c>
      <c r="E85" s="1431"/>
      <c r="F85" s="1314"/>
      <c r="G85" s="1392"/>
      <c r="H85" s="1396"/>
      <c r="I85" s="1397"/>
      <c r="J85" s="1398"/>
      <c r="K85" s="1155" t="s">
        <v>267</v>
      </c>
      <c r="L85" s="872">
        <v>24000</v>
      </c>
      <c r="M85" s="845">
        <v>24000</v>
      </c>
      <c r="N85" s="850">
        <v>24000</v>
      </c>
      <c r="O85" s="147"/>
    </row>
    <row r="86" spans="1:20" s="3" customFormat="1" ht="29.25" customHeight="1" x14ac:dyDescent="0.25">
      <c r="A86" s="1308"/>
      <c r="B86" s="1309"/>
      <c r="C86" s="1313"/>
      <c r="D86" s="1635"/>
      <c r="E86" s="565"/>
      <c r="F86" s="511"/>
      <c r="G86" s="446"/>
      <c r="H86" s="1382"/>
      <c r="I86" s="1399"/>
      <c r="J86" s="1399"/>
      <c r="K86" s="628" t="s">
        <v>213</v>
      </c>
      <c r="L86" s="399">
        <v>6</v>
      </c>
      <c r="M86" s="61"/>
      <c r="N86" s="552"/>
    </row>
    <row r="87" spans="1:20" s="3" customFormat="1" ht="29.25" customHeight="1" x14ac:dyDescent="0.25">
      <c r="A87" s="1308"/>
      <c r="B87" s="1309"/>
      <c r="C87" s="1313"/>
      <c r="D87" s="1312"/>
      <c r="E87" s="1431"/>
      <c r="F87" s="1314"/>
      <c r="G87" s="357"/>
      <c r="H87" s="1382"/>
      <c r="I87" s="785"/>
      <c r="J87" s="785"/>
      <c r="K87" s="69" t="s">
        <v>170</v>
      </c>
      <c r="L87" s="386">
        <v>12</v>
      </c>
      <c r="M87" s="406">
        <v>12</v>
      </c>
      <c r="N87" s="382">
        <v>12</v>
      </c>
    </row>
    <row r="88" spans="1:20" s="3" customFormat="1" ht="42" customHeight="1" x14ac:dyDescent="0.25">
      <c r="A88" s="1308"/>
      <c r="B88" s="1309"/>
      <c r="C88" s="1313"/>
      <c r="D88" s="1312"/>
      <c r="E88" s="1431"/>
      <c r="F88" s="1314"/>
      <c r="G88" s="357"/>
      <c r="H88" s="1382"/>
      <c r="I88" s="785"/>
      <c r="J88" s="785"/>
      <c r="K88" s="69" t="s">
        <v>203</v>
      </c>
      <c r="L88" s="386">
        <v>6</v>
      </c>
      <c r="M88" s="406">
        <v>6</v>
      </c>
      <c r="N88" s="382">
        <v>6</v>
      </c>
    </row>
    <row r="89" spans="1:20" s="3" customFormat="1" ht="41.25" customHeight="1" x14ac:dyDescent="0.25">
      <c r="A89" s="1308"/>
      <c r="B89" s="1309"/>
      <c r="C89" s="1313"/>
      <c r="D89" s="1312"/>
      <c r="E89" s="1431"/>
      <c r="F89" s="1314"/>
      <c r="G89" s="456"/>
      <c r="H89" s="1382"/>
      <c r="I89" s="785"/>
      <c r="J89" s="785"/>
      <c r="K89" s="69" t="s">
        <v>234</v>
      </c>
      <c r="L89" s="873" t="s">
        <v>261</v>
      </c>
      <c r="M89" s="826" t="s">
        <v>261</v>
      </c>
      <c r="N89" s="851" t="s">
        <v>261</v>
      </c>
    </row>
    <row r="90" spans="1:20" s="3" customFormat="1" ht="32.25" customHeight="1" x14ac:dyDescent="0.25">
      <c r="A90" s="1308"/>
      <c r="B90" s="1309"/>
      <c r="C90" s="1313"/>
      <c r="D90" s="1312"/>
      <c r="E90" s="1431"/>
      <c r="F90" s="1314"/>
      <c r="G90" s="456"/>
      <c r="H90" s="1382"/>
      <c r="I90" s="785"/>
      <c r="J90" s="1383"/>
      <c r="K90" s="1303" t="s">
        <v>189</v>
      </c>
      <c r="L90" s="286">
        <v>185</v>
      </c>
      <c r="M90" s="379">
        <v>185</v>
      </c>
      <c r="N90" s="235">
        <v>185</v>
      </c>
    </row>
    <row r="91" spans="1:20" s="2" customFormat="1" ht="18" customHeight="1" x14ac:dyDescent="0.25">
      <c r="A91" s="1710"/>
      <c r="B91" s="1711"/>
      <c r="C91" s="1677"/>
      <c r="D91" s="1705" t="s">
        <v>244</v>
      </c>
      <c r="E91" s="1713"/>
      <c r="F91" s="1714"/>
      <c r="G91" s="456"/>
      <c r="H91" s="498"/>
      <c r="I91" s="156"/>
      <c r="J91" s="484"/>
      <c r="K91" s="1332" t="s">
        <v>217</v>
      </c>
      <c r="L91" s="874">
        <v>1</v>
      </c>
      <c r="M91" s="431">
        <v>1</v>
      </c>
      <c r="N91" s="97">
        <v>1</v>
      </c>
      <c r="O91" s="487"/>
      <c r="P91" s="3"/>
    </row>
    <row r="92" spans="1:20" s="2" customFormat="1" ht="35.25" customHeight="1" x14ac:dyDescent="0.25">
      <c r="A92" s="1710"/>
      <c r="B92" s="1711"/>
      <c r="C92" s="1677"/>
      <c r="D92" s="1712"/>
      <c r="E92" s="1713"/>
      <c r="F92" s="1714"/>
      <c r="G92" s="622"/>
      <c r="H92" s="498"/>
      <c r="I92" s="156"/>
      <c r="J92" s="725"/>
      <c r="K92" s="1162" t="s">
        <v>218</v>
      </c>
      <c r="L92" s="875">
        <v>6</v>
      </c>
      <c r="M92" s="417">
        <v>6</v>
      </c>
      <c r="N92" s="178">
        <v>6</v>
      </c>
      <c r="P92" s="3"/>
      <c r="T92" s="3"/>
    </row>
    <row r="93" spans="1:20" s="2" customFormat="1" ht="27.75" customHeight="1" x14ac:dyDescent="0.25">
      <c r="A93" s="1710"/>
      <c r="B93" s="1711"/>
      <c r="C93" s="1677"/>
      <c r="D93" s="1712"/>
      <c r="E93" s="1713"/>
      <c r="F93" s="1714"/>
      <c r="G93" s="363"/>
      <c r="H93" s="498"/>
      <c r="I93" s="156"/>
      <c r="J93" s="484"/>
      <c r="K93" s="1163" t="s">
        <v>219</v>
      </c>
      <c r="L93" s="1015">
        <v>1</v>
      </c>
      <c r="M93" s="399"/>
      <c r="N93" s="552"/>
      <c r="P93" s="3"/>
    </row>
    <row r="94" spans="1:20" s="3" customFormat="1" ht="41.25" customHeight="1" x14ac:dyDescent="0.25">
      <c r="A94" s="1545"/>
      <c r="B94" s="1557"/>
      <c r="C94" s="1560"/>
      <c r="D94" s="1561" t="s">
        <v>228</v>
      </c>
      <c r="E94" s="1562"/>
      <c r="F94" s="1563"/>
      <c r="G94" s="1564"/>
      <c r="H94" s="1565"/>
      <c r="I94" s="1350"/>
      <c r="J94" s="534"/>
      <c r="K94" s="1540"/>
      <c r="L94" s="1327"/>
      <c r="M94" s="1566"/>
      <c r="N94" s="66"/>
    </row>
    <row r="95" spans="1:20" s="3" customFormat="1" ht="21" customHeight="1" x14ac:dyDescent="0.25">
      <c r="A95" s="1308"/>
      <c r="B95" s="1309"/>
      <c r="C95" s="1313"/>
      <c r="D95" s="1705" t="s">
        <v>123</v>
      </c>
      <c r="E95" s="1434"/>
      <c r="F95" s="1314"/>
      <c r="G95" s="364"/>
      <c r="H95" s="1400"/>
      <c r="I95" s="397"/>
      <c r="J95" s="500"/>
      <c r="K95" s="1295"/>
      <c r="L95" s="1326"/>
      <c r="M95" s="385"/>
      <c r="N95" s="551"/>
    </row>
    <row r="96" spans="1:20" s="3" customFormat="1" ht="21" customHeight="1" thickBot="1" x14ac:dyDescent="0.3">
      <c r="A96" s="1308"/>
      <c r="B96" s="1309"/>
      <c r="C96" s="1313"/>
      <c r="D96" s="1705"/>
      <c r="E96" s="1431"/>
      <c r="F96" s="1314"/>
      <c r="G96" s="622"/>
      <c r="H96" s="499"/>
      <c r="I96" s="504"/>
      <c r="J96" s="500"/>
      <c r="K96" s="1311"/>
      <c r="L96" s="658"/>
      <c r="M96" s="1390"/>
      <c r="N96" s="515"/>
    </row>
    <row r="97" spans="1:16" s="3" customFormat="1" ht="16.5" customHeight="1" x14ac:dyDescent="0.25">
      <c r="A97" s="1308"/>
      <c r="B97" s="1309"/>
      <c r="C97" s="1313"/>
      <c r="D97" s="1688" t="s">
        <v>133</v>
      </c>
      <c r="E97" s="1431"/>
      <c r="F97" s="1314"/>
      <c r="G97" s="283"/>
      <c r="H97" s="498"/>
      <c r="I97" s="712"/>
      <c r="J97" s="193"/>
      <c r="K97" s="1151" t="s">
        <v>87</v>
      </c>
      <c r="L97" s="866">
        <v>171</v>
      </c>
      <c r="M97" s="513">
        <v>171</v>
      </c>
      <c r="N97" s="514">
        <v>171</v>
      </c>
    </row>
    <row r="98" spans="1:16" s="3" customFormat="1" ht="30" customHeight="1" x14ac:dyDescent="0.25">
      <c r="A98" s="1308"/>
      <c r="B98" s="1309"/>
      <c r="C98" s="1313"/>
      <c r="D98" s="1635"/>
      <c r="E98" s="1431"/>
      <c r="F98" s="1314"/>
      <c r="G98" s="283"/>
      <c r="H98" s="498"/>
      <c r="I98" s="725"/>
      <c r="J98" s="484"/>
      <c r="K98" s="25" t="s">
        <v>235</v>
      </c>
      <c r="L98" s="58">
        <v>20</v>
      </c>
      <c r="M98" s="403">
        <v>23</v>
      </c>
      <c r="N98" s="54">
        <v>25</v>
      </c>
    </row>
    <row r="99" spans="1:16" s="3" customFormat="1" ht="15" customHeight="1" x14ac:dyDescent="0.25">
      <c r="A99" s="1308"/>
      <c r="B99" s="1309"/>
      <c r="C99" s="1313"/>
      <c r="D99" s="1706" t="s">
        <v>134</v>
      </c>
      <c r="E99" s="1434"/>
      <c r="F99" s="1314"/>
      <c r="G99" s="283"/>
      <c r="H99" s="498"/>
      <c r="I99" s="725"/>
      <c r="J99" s="484"/>
      <c r="K99" s="1165" t="s">
        <v>171</v>
      </c>
      <c r="L99" s="67">
        <v>8</v>
      </c>
      <c r="M99" s="60"/>
      <c r="N99" s="313"/>
    </row>
    <row r="100" spans="1:16" s="3" customFormat="1" ht="15" customHeight="1" thickBot="1" x14ac:dyDescent="0.3">
      <c r="A100" s="1308"/>
      <c r="B100" s="1309"/>
      <c r="C100" s="1313"/>
      <c r="D100" s="1707"/>
      <c r="E100" s="1435"/>
      <c r="F100" s="1314"/>
      <c r="G100" s="283"/>
      <c r="H100" s="498"/>
      <c r="I100" s="725"/>
      <c r="J100" s="484"/>
      <c r="K100" s="1165"/>
      <c r="L100" s="67"/>
      <c r="M100" s="60"/>
      <c r="N100" s="313"/>
    </row>
    <row r="101" spans="1:16" s="3" customFormat="1" ht="18.75" customHeight="1" x14ac:dyDescent="0.25">
      <c r="A101" s="1308"/>
      <c r="B101" s="1309"/>
      <c r="C101" s="1313"/>
      <c r="D101" s="1688" t="s">
        <v>135</v>
      </c>
      <c r="E101" s="1435"/>
      <c r="F101" s="1314"/>
      <c r="G101" s="283"/>
      <c r="H101" s="498"/>
      <c r="I101" s="712"/>
      <c r="J101" s="193"/>
      <c r="K101" s="1708" t="s">
        <v>129</v>
      </c>
      <c r="L101" s="24">
        <v>40</v>
      </c>
      <c r="M101" s="972">
        <v>40</v>
      </c>
      <c r="N101" s="266">
        <v>40</v>
      </c>
    </row>
    <row r="102" spans="1:16" s="3" customFormat="1" ht="15.75" customHeight="1" x14ac:dyDescent="0.25">
      <c r="A102" s="1308"/>
      <c r="B102" s="1309"/>
      <c r="C102" s="1313"/>
      <c r="D102" s="1635"/>
      <c r="E102" s="1436"/>
      <c r="F102" s="1314"/>
      <c r="G102" s="283"/>
      <c r="H102" s="498"/>
      <c r="I102" s="725"/>
      <c r="J102" s="484"/>
      <c r="K102" s="1655"/>
      <c r="L102" s="181"/>
      <c r="M102" s="1357"/>
      <c r="N102" s="318"/>
    </row>
    <row r="103" spans="1:16" s="3" customFormat="1" ht="17.25" customHeight="1" x14ac:dyDescent="0.25">
      <c r="A103" s="1308"/>
      <c r="B103" s="1309"/>
      <c r="C103" s="1313"/>
      <c r="D103" s="1635"/>
      <c r="E103" s="1436"/>
      <c r="F103" s="1314"/>
      <c r="G103" s="283"/>
      <c r="H103" s="498"/>
      <c r="I103" s="712"/>
      <c r="J103" s="193"/>
      <c r="K103" s="1709" t="s">
        <v>188</v>
      </c>
      <c r="L103" s="664">
        <v>20</v>
      </c>
      <c r="M103" s="407">
        <v>20</v>
      </c>
      <c r="N103" s="411">
        <v>20</v>
      </c>
    </row>
    <row r="104" spans="1:16" s="3" customFormat="1" ht="17.25" customHeight="1" x14ac:dyDescent="0.25">
      <c r="A104" s="1308"/>
      <c r="B104" s="1309"/>
      <c r="C104" s="1313"/>
      <c r="D104" s="1635"/>
      <c r="E104" s="1436"/>
      <c r="F104" s="1314"/>
      <c r="G104" s="283"/>
      <c r="H104" s="498"/>
      <c r="I104" s="147"/>
      <c r="J104" s="484"/>
      <c r="K104" s="1654"/>
      <c r="L104" s="23"/>
      <c r="M104" s="1356"/>
      <c r="N104" s="317"/>
    </row>
    <row r="105" spans="1:16" s="3" customFormat="1" ht="17.25" customHeight="1" x14ac:dyDescent="0.25">
      <c r="A105" s="1308"/>
      <c r="B105" s="1309"/>
      <c r="C105" s="1313"/>
      <c r="D105" s="1688" t="s">
        <v>46</v>
      </c>
      <c r="E105" s="1437"/>
      <c r="F105" s="1314"/>
      <c r="G105" s="283"/>
      <c r="H105" s="498"/>
      <c r="I105" s="712"/>
      <c r="J105" s="193"/>
      <c r="K105" s="105" t="s">
        <v>171</v>
      </c>
      <c r="L105" s="664">
        <v>48</v>
      </c>
      <c r="M105" s="407">
        <v>56</v>
      </c>
      <c r="N105" s="411">
        <v>56</v>
      </c>
    </row>
    <row r="106" spans="1:16" s="3" customFormat="1" ht="21" customHeight="1" x14ac:dyDescent="0.25">
      <c r="A106" s="297"/>
      <c r="B106" s="1309"/>
      <c r="C106" s="1313"/>
      <c r="D106" s="1635"/>
      <c r="E106" s="1437"/>
      <c r="F106" s="1314"/>
      <c r="G106" s="283"/>
      <c r="H106" s="498"/>
      <c r="I106" s="712"/>
      <c r="J106" s="193"/>
      <c r="K106" s="1715" t="s">
        <v>237</v>
      </c>
      <c r="L106" s="1402">
        <v>3</v>
      </c>
      <c r="M106" s="407"/>
      <c r="N106" s="411"/>
    </row>
    <row r="107" spans="1:16" s="3" customFormat="1" ht="21" customHeight="1" x14ac:dyDescent="0.25">
      <c r="A107" s="297"/>
      <c r="B107" s="1309"/>
      <c r="C107" s="1313"/>
      <c r="D107" s="1295"/>
      <c r="E107" s="1437"/>
      <c r="F107" s="1314"/>
      <c r="G107" s="283"/>
      <c r="H107" s="498"/>
      <c r="I107" s="712"/>
      <c r="J107" s="193"/>
      <c r="K107" s="1716"/>
      <c r="L107" s="1401"/>
      <c r="M107" s="1357"/>
      <c r="N107" s="318"/>
    </row>
    <row r="108" spans="1:16" s="3" customFormat="1" ht="27.75" customHeight="1" x14ac:dyDescent="0.25">
      <c r="A108" s="297"/>
      <c r="B108" s="1309"/>
      <c r="C108" s="1313"/>
      <c r="D108" s="1295"/>
      <c r="E108" s="1437"/>
      <c r="F108" s="1314"/>
      <c r="G108" s="283"/>
      <c r="H108" s="498"/>
      <c r="I108" s="712"/>
      <c r="J108" s="193"/>
      <c r="K108" s="1395" t="s">
        <v>204</v>
      </c>
      <c r="L108" s="875">
        <v>3</v>
      </c>
      <c r="M108" s="1357"/>
      <c r="N108" s="318"/>
    </row>
    <row r="109" spans="1:16" s="3" customFormat="1" ht="18" customHeight="1" x14ac:dyDescent="0.25">
      <c r="A109" s="297"/>
      <c r="B109" s="1309"/>
      <c r="C109" s="1319"/>
      <c r="D109" s="1295"/>
      <c r="E109" s="1438"/>
      <c r="F109" s="1314"/>
      <c r="G109" s="283"/>
      <c r="H109" s="371"/>
      <c r="I109" s="777"/>
      <c r="J109" s="152"/>
      <c r="K109" s="1715" t="s">
        <v>205</v>
      </c>
      <c r="L109" s="874">
        <v>111</v>
      </c>
      <c r="M109" s="407"/>
      <c r="N109" s="411"/>
    </row>
    <row r="110" spans="1:16" s="26" customFormat="1" ht="18" customHeight="1" thickBot="1" x14ac:dyDescent="0.3">
      <c r="A110" s="298"/>
      <c r="B110" s="1318"/>
      <c r="C110" s="179"/>
      <c r="D110" s="1663" t="s">
        <v>32</v>
      </c>
      <c r="E110" s="1664"/>
      <c r="F110" s="1664"/>
      <c r="G110" s="1665"/>
      <c r="H110" s="501">
        <f>SUM(H60:H69)</f>
        <v>6803.3</v>
      </c>
      <c r="I110" s="424">
        <f>SUM(I60:I69)</f>
        <v>6184.8</v>
      </c>
      <c r="J110" s="570">
        <f>SUM(J60:J69)</f>
        <v>6140.8</v>
      </c>
      <c r="K110" s="1717"/>
      <c r="L110" s="102"/>
      <c r="M110" s="220"/>
      <c r="N110" s="314"/>
      <c r="P110" s="793"/>
    </row>
    <row r="111" spans="1:16" s="28" customFormat="1" ht="47.25" customHeight="1" x14ac:dyDescent="0.25">
      <c r="A111" s="1718" t="s">
        <v>14</v>
      </c>
      <c r="B111" s="1720" t="s">
        <v>33</v>
      </c>
      <c r="C111" s="1722" t="s">
        <v>33</v>
      </c>
      <c r="D111" s="1724" t="s">
        <v>47</v>
      </c>
      <c r="E111" s="1725" t="s">
        <v>111</v>
      </c>
      <c r="F111" s="1727" t="s">
        <v>18</v>
      </c>
      <c r="G111" s="457" t="s">
        <v>21</v>
      </c>
      <c r="H111" s="542">
        <v>598.20000000000005</v>
      </c>
      <c r="I111" s="358">
        <v>598.20000000000005</v>
      </c>
      <c r="J111" s="729">
        <v>598.20000000000005</v>
      </c>
      <c r="K111" s="1734" t="s">
        <v>99</v>
      </c>
      <c r="L111" s="1403">
        <v>126</v>
      </c>
      <c r="M111" s="412">
        <v>126</v>
      </c>
      <c r="N111" s="265">
        <v>126</v>
      </c>
      <c r="O111" s="31"/>
    </row>
    <row r="112" spans="1:16" s="31" customFormat="1" ht="21.75" customHeight="1" thickBot="1" x14ac:dyDescent="0.3">
      <c r="A112" s="1719"/>
      <c r="B112" s="1721"/>
      <c r="C112" s="1723"/>
      <c r="D112" s="1717"/>
      <c r="E112" s="1726"/>
      <c r="F112" s="1728"/>
      <c r="G112" s="458" t="s">
        <v>25</v>
      </c>
      <c r="H112" s="543">
        <f>SUM(H111)</f>
        <v>598.20000000000005</v>
      </c>
      <c r="I112" s="196">
        <f>SUM(I111)</f>
        <v>598.20000000000005</v>
      </c>
      <c r="J112" s="694">
        <f>SUM(J111)</f>
        <v>598.20000000000005</v>
      </c>
      <c r="K112" s="1735"/>
      <c r="L112" s="1404"/>
      <c r="M112" s="1405"/>
      <c r="N112" s="1406"/>
    </row>
    <row r="113" spans="1:22" s="2" customFormat="1" ht="42" customHeight="1" x14ac:dyDescent="0.25">
      <c r="A113" s="299" t="s">
        <v>14</v>
      </c>
      <c r="B113" s="32" t="s">
        <v>33</v>
      </c>
      <c r="C113" s="629" t="s">
        <v>36</v>
      </c>
      <c r="D113" s="1736" t="s">
        <v>48</v>
      </c>
      <c r="E113" s="176"/>
      <c r="F113" s="64" t="s">
        <v>18</v>
      </c>
      <c r="G113" s="457" t="s">
        <v>21</v>
      </c>
      <c r="H113" s="544">
        <v>977.8</v>
      </c>
      <c r="I113" s="537">
        <v>1057.8</v>
      </c>
      <c r="J113" s="730">
        <v>1057.8</v>
      </c>
      <c r="K113" s="1537"/>
      <c r="L113" s="276"/>
      <c r="M113" s="227"/>
      <c r="N113" s="65"/>
    </row>
    <row r="114" spans="1:22" s="2" customFormat="1" ht="52.5" customHeight="1" x14ac:dyDescent="0.25">
      <c r="A114" s="300"/>
      <c r="B114" s="34"/>
      <c r="C114" s="1524"/>
      <c r="D114" s="1737"/>
      <c r="E114" s="1521"/>
      <c r="F114" s="38"/>
      <c r="G114" s="460"/>
      <c r="H114" s="545"/>
      <c r="I114" s="148"/>
      <c r="J114" s="731"/>
      <c r="K114" s="56"/>
      <c r="L114" s="208"/>
      <c r="M114" s="1357"/>
      <c r="N114" s="318"/>
    </row>
    <row r="115" spans="1:22" s="2" customFormat="1" ht="68.25" customHeight="1" x14ac:dyDescent="0.25">
      <c r="A115" s="300"/>
      <c r="B115" s="34"/>
      <c r="C115" s="1524"/>
      <c r="D115" s="16" t="s">
        <v>91</v>
      </c>
      <c r="E115" s="319"/>
      <c r="F115" s="38"/>
      <c r="G115" s="413"/>
      <c r="H115" s="538"/>
      <c r="I115" s="718"/>
      <c r="J115" s="343"/>
      <c r="K115" s="1539" t="s">
        <v>187</v>
      </c>
      <c r="L115" s="1355">
        <v>13</v>
      </c>
      <c r="M115" s="181">
        <v>13</v>
      </c>
      <c r="N115" s="318">
        <v>13</v>
      </c>
      <c r="O115" s="432"/>
      <c r="P115" s="476"/>
      <c r="Q115" s="476"/>
    </row>
    <row r="116" spans="1:22" s="2" customFormat="1" ht="62.25" customHeight="1" x14ac:dyDescent="0.25">
      <c r="A116" s="300"/>
      <c r="B116" s="34"/>
      <c r="C116" s="1524"/>
      <c r="D116" s="1688" t="s">
        <v>92</v>
      </c>
      <c r="E116" s="1439" t="s">
        <v>114</v>
      </c>
      <c r="F116" s="38"/>
      <c r="G116" s="413"/>
      <c r="H116" s="538"/>
      <c r="I116" s="718"/>
      <c r="J116" s="343"/>
      <c r="K116" s="1018" t="s">
        <v>172</v>
      </c>
      <c r="L116" s="1041">
        <v>20</v>
      </c>
      <c r="M116" s="1020">
        <v>20</v>
      </c>
      <c r="N116" s="1021">
        <v>20</v>
      </c>
      <c r="R116" s="3"/>
    </row>
    <row r="117" spans="1:22" s="2" customFormat="1" ht="16.5" customHeight="1" x14ac:dyDescent="0.25">
      <c r="A117" s="300"/>
      <c r="B117" s="34"/>
      <c r="C117" s="1524"/>
      <c r="D117" s="1738"/>
      <c r="E117" s="1058" t="s">
        <v>272</v>
      </c>
      <c r="F117" s="38"/>
      <c r="G117" s="413"/>
      <c r="H117" s="538"/>
      <c r="I117" s="718"/>
      <c r="J117" s="343"/>
      <c r="K117" s="862"/>
      <c r="L117" s="1042"/>
      <c r="M117" s="794"/>
      <c r="N117" s="852"/>
      <c r="R117" s="3"/>
    </row>
    <row r="118" spans="1:22" s="2" customFormat="1" ht="51.75" customHeight="1" x14ac:dyDescent="0.25">
      <c r="A118" s="300"/>
      <c r="B118" s="34"/>
      <c r="C118" s="1524"/>
      <c r="D118" s="1531" t="s">
        <v>318</v>
      </c>
      <c r="E118" s="1058" t="s">
        <v>272</v>
      </c>
      <c r="F118" s="38"/>
      <c r="G118" s="413"/>
      <c r="H118" s="499"/>
      <c r="I118" s="713"/>
      <c r="J118" s="429"/>
      <c r="K118" s="863" t="s">
        <v>290</v>
      </c>
      <c r="L118" s="1510">
        <f>34+40</f>
        <v>74</v>
      </c>
      <c r="M118" s="1511">
        <f t="shared" ref="M118:N118" si="5">34+40</f>
        <v>74</v>
      </c>
      <c r="N118" s="1512">
        <f t="shared" si="5"/>
        <v>74</v>
      </c>
      <c r="O118" s="1509"/>
    </row>
    <row r="119" spans="1:22" s="2" customFormat="1" ht="30.75" customHeight="1" x14ac:dyDescent="0.25">
      <c r="A119" s="300"/>
      <c r="B119" s="34"/>
      <c r="C119" s="1524"/>
      <c r="D119" s="1688" t="s">
        <v>93</v>
      </c>
      <c r="E119" s="1440" t="s">
        <v>107</v>
      </c>
      <c r="F119" s="38"/>
      <c r="G119" s="413"/>
      <c r="H119" s="499"/>
      <c r="I119" s="713"/>
      <c r="J119" s="429"/>
      <c r="K119" s="1013" t="s">
        <v>173</v>
      </c>
      <c r="L119" s="1044">
        <v>150</v>
      </c>
      <c r="M119" s="965">
        <v>150</v>
      </c>
      <c r="N119" s="966">
        <v>150</v>
      </c>
      <c r="O119" s="3"/>
      <c r="R119" s="3"/>
    </row>
    <row r="120" spans="1:22" s="2" customFormat="1" ht="24" customHeight="1" x14ac:dyDescent="0.25">
      <c r="A120" s="300"/>
      <c r="B120" s="34"/>
      <c r="C120" s="1524"/>
      <c r="D120" s="1738"/>
      <c r="E120" s="1441" t="s">
        <v>272</v>
      </c>
      <c r="F120" s="38"/>
      <c r="G120" s="413"/>
      <c r="H120" s="499"/>
      <c r="I120" s="713"/>
      <c r="J120" s="429"/>
      <c r="K120" s="865"/>
      <c r="L120" s="1045"/>
      <c r="M120" s="796"/>
      <c r="N120" s="855"/>
      <c r="O120" s="3"/>
    </row>
    <row r="121" spans="1:22" s="2" customFormat="1" ht="78.75" customHeight="1" x14ac:dyDescent="0.25">
      <c r="A121" s="300"/>
      <c r="B121" s="34"/>
      <c r="C121" s="1524"/>
      <c r="D121" s="1540" t="s">
        <v>104</v>
      </c>
      <c r="E121" s="1325" t="s">
        <v>106</v>
      </c>
      <c r="F121" s="38"/>
      <c r="G121" s="413"/>
      <c r="H121" s="499"/>
      <c r="I121" s="713"/>
      <c r="J121" s="429"/>
      <c r="K121" s="43" t="s">
        <v>174</v>
      </c>
      <c r="L121" s="1043">
        <v>102</v>
      </c>
      <c r="M121" s="879">
        <v>102</v>
      </c>
      <c r="N121" s="414">
        <v>102</v>
      </c>
      <c r="O121" s="3"/>
      <c r="Q121" s="3"/>
      <c r="R121" s="3"/>
    </row>
    <row r="122" spans="1:22" s="2" customFormat="1" ht="25.5" customHeight="1" x14ac:dyDescent="0.25">
      <c r="A122" s="1514"/>
      <c r="B122" s="1515"/>
      <c r="C122" s="1528"/>
      <c r="D122" s="1739" t="s">
        <v>49</v>
      </c>
      <c r="E122" s="1834" t="s">
        <v>108</v>
      </c>
      <c r="F122" s="1520"/>
      <c r="G122" s="413"/>
      <c r="H122" s="538"/>
      <c r="I122" s="718"/>
      <c r="J122" s="343"/>
      <c r="K122" s="1739" t="s">
        <v>176</v>
      </c>
      <c r="L122" s="187">
        <v>20</v>
      </c>
      <c r="M122" s="662">
        <v>20</v>
      </c>
      <c r="N122" s="188">
        <v>20</v>
      </c>
      <c r="Q122" s="3"/>
      <c r="R122" s="3"/>
      <c r="S122" s="3"/>
    </row>
    <row r="123" spans="1:22" s="2" customFormat="1" ht="26.25" customHeight="1" thickBot="1" x14ac:dyDescent="0.3">
      <c r="A123" s="1522"/>
      <c r="B123" s="1523"/>
      <c r="C123" s="1529"/>
      <c r="D123" s="1740"/>
      <c r="E123" s="1835"/>
      <c r="F123" s="1536"/>
      <c r="G123" s="215" t="s">
        <v>25</v>
      </c>
      <c r="H123" s="20">
        <f>SUM(H113:H122)</f>
        <v>977.8</v>
      </c>
      <c r="I123" s="137">
        <f>SUM(I113:I122)</f>
        <v>1057.8</v>
      </c>
      <c r="J123" s="225">
        <f>SUM(J113:J122)</f>
        <v>1057.8</v>
      </c>
      <c r="K123" s="1740"/>
      <c r="L123" s="1046"/>
      <c r="M123" s="797"/>
      <c r="N123" s="856"/>
    </row>
    <row r="124" spans="1:22" s="2" customFormat="1" ht="15.75" customHeight="1" x14ac:dyDescent="0.25">
      <c r="A124" s="299" t="s">
        <v>14</v>
      </c>
      <c r="B124" s="32" t="s">
        <v>33</v>
      </c>
      <c r="C124" s="629" t="s">
        <v>38</v>
      </c>
      <c r="D124" s="1729" t="s">
        <v>50</v>
      </c>
      <c r="F124" s="64" t="s">
        <v>18</v>
      </c>
      <c r="G124" s="460" t="s">
        <v>21</v>
      </c>
      <c r="H124" s="224">
        <f>45+48.8</f>
        <v>93.8</v>
      </c>
      <c r="I124" s="1413">
        <v>93.8</v>
      </c>
      <c r="J124" s="719">
        <v>93.8</v>
      </c>
      <c r="K124" s="1342"/>
      <c r="L124" s="19"/>
      <c r="M124" s="312"/>
      <c r="N124" s="1347"/>
    </row>
    <row r="125" spans="1:22" s="2" customFormat="1" ht="15.75" customHeight="1" x14ac:dyDescent="0.25">
      <c r="A125" s="300"/>
      <c r="B125" s="34"/>
      <c r="C125" s="1343"/>
      <c r="D125" s="1730"/>
      <c r="E125" s="477"/>
      <c r="F125" s="38"/>
      <c r="G125" s="1128" t="s">
        <v>35</v>
      </c>
      <c r="H125" s="1385">
        <v>243.9</v>
      </c>
      <c r="I125" s="828">
        <v>243.9</v>
      </c>
      <c r="J125" s="933">
        <v>243.9</v>
      </c>
      <c r="K125" s="325"/>
      <c r="L125" s="322"/>
      <c r="M125" s="106"/>
      <c r="N125" s="313"/>
    </row>
    <row r="126" spans="1:22" s="2" customFormat="1" ht="67.5" customHeight="1" x14ac:dyDescent="0.25">
      <c r="A126" s="300"/>
      <c r="B126" s="34"/>
      <c r="C126" s="1343"/>
      <c r="D126" s="69" t="s">
        <v>51</v>
      </c>
      <c r="E126" s="1265" t="s">
        <v>272</v>
      </c>
      <c r="F126" s="441"/>
      <c r="G126" s="63"/>
      <c r="H126" s="1384"/>
      <c r="I126" s="571"/>
      <c r="J126" s="1412"/>
      <c r="K126" s="35" t="s">
        <v>238</v>
      </c>
      <c r="L126" s="278">
        <v>21</v>
      </c>
      <c r="M126" s="386">
        <v>21</v>
      </c>
      <c r="N126" s="382">
        <v>21</v>
      </c>
      <c r="O126" s="566"/>
      <c r="P126" s="476"/>
      <c r="Q126" s="3"/>
      <c r="R126" s="3"/>
      <c r="V126" s="3"/>
    </row>
    <row r="127" spans="1:22" s="2" customFormat="1" ht="15.75" customHeight="1" x14ac:dyDescent="0.25">
      <c r="A127" s="1640"/>
      <c r="B127" s="1641"/>
      <c r="C127" s="1313"/>
      <c r="D127" s="1654" t="s">
        <v>52</v>
      </c>
      <c r="E127" s="1731" t="s">
        <v>109</v>
      </c>
      <c r="F127" s="553"/>
      <c r="G127" s="460"/>
      <c r="H127" s="369"/>
      <c r="I127" s="700"/>
      <c r="J127" s="333"/>
      <c r="K127" s="1753" t="s">
        <v>253</v>
      </c>
      <c r="L127" s="1407" t="s">
        <v>206</v>
      </c>
      <c r="M127" s="662">
        <v>11</v>
      </c>
      <c r="N127" s="188">
        <v>11</v>
      </c>
    </row>
    <row r="128" spans="1:22" s="2" customFormat="1" ht="15.75" customHeight="1" x14ac:dyDescent="0.25">
      <c r="A128" s="1640"/>
      <c r="B128" s="1641"/>
      <c r="C128" s="1313"/>
      <c r="D128" s="1639"/>
      <c r="E128" s="1732"/>
      <c r="F128" s="553"/>
      <c r="G128" s="460"/>
      <c r="H128" s="1384"/>
      <c r="I128" s="839"/>
      <c r="J128" s="1386"/>
      <c r="K128" s="1753"/>
      <c r="L128" s="14"/>
      <c r="M128" s="798"/>
      <c r="N128" s="857"/>
      <c r="Q128" s="487"/>
    </row>
    <row r="129" spans="1:20" s="2" customFormat="1" ht="16.5" customHeight="1" x14ac:dyDescent="0.25">
      <c r="A129" s="1308"/>
      <c r="B129" s="1309"/>
      <c r="C129" s="1319"/>
      <c r="D129" s="1639"/>
      <c r="E129" s="1732"/>
      <c r="F129" s="553"/>
      <c r="G129" s="460"/>
      <c r="H129" s="1384"/>
      <c r="I129" s="839"/>
      <c r="J129" s="1386"/>
      <c r="K129" s="486"/>
      <c r="L129" s="14"/>
      <c r="M129" s="420"/>
      <c r="N129" s="15"/>
      <c r="Q129" s="3"/>
      <c r="S129" s="3"/>
    </row>
    <row r="130" spans="1:20" s="2" customFormat="1" ht="16.5" customHeight="1" thickBot="1" x14ac:dyDescent="0.3">
      <c r="A130" s="1316"/>
      <c r="B130" s="1318"/>
      <c r="C130" s="1338"/>
      <c r="D130" s="1297"/>
      <c r="E130" s="1733"/>
      <c r="F130" s="1307"/>
      <c r="G130" s="458" t="s">
        <v>25</v>
      </c>
      <c r="H130" s="30">
        <f>SUM(H124:H129)</f>
        <v>337.7</v>
      </c>
      <c r="I130" s="30">
        <f t="shared" ref="I130:J130" si="6">SUM(I124:I129)</f>
        <v>337.7</v>
      </c>
      <c r="J130" s="30">
        <f t="shared" si="6"/>
        <v>337.7</v>
      </c>
      <c r="K130" s="275"/>
      <c r="L130" s="40"/>
      <c r="M130" s="421"/>
      <c r="N130" s="41"/>
    </row>
    <row r="131" spans="1:20" s="2" customFormat="1" ht="25.5" customHeight="1" x14ac:dyDescent="0.25">
      <c r="A131" s="1315" t="s">
        <v>14</v>
      </c>
      <c r="B131" s="1033" t="s">
        <v>33</v>
      </c>
      <c r="C131" s="820" t="s">
        <v>39</v>
      </c>
      <c r="D131" s="626" t="s">
        <v>53</v>
      </c>
      <c r="E131" s="394"/>
      <c r="F131" s="440" t="s">
        <v>54</v>
      </c>
      <c r="G131" s="276" t="s">
        <v>21</v>
      </c>
      <c r="H131" s="546">
        <v>90</v>
      </c>
      <c r="I131" s="436">
        <v>90</v>
      </c>
      <c r="J131" s="823">
        <v>90</v>
      </c>
      <c r="K131" s="372" t="s">
        <v>55</v>
      </c>
      <c r="L131" s="1408">
        <v>22</v>
      </c>
      <c r="M131" s="799"/>
      <c r="N131" s="858"/>
      <c r="R131" s="3"/>
    </row>
    <row r="132" spans="1:20" s="2" customFormat="1" ht="27" customHeight="1" x14ac:dyDescent="0.25">
      <c r="A132" s="625"/>
      <c r="B132" s="1034"/>
      <c r="C132" s="824"/>
      <c r="D132" s="1312"/>
      <c r="E132" s="1326"/>
      <c r="F132" s="441"/>
      <c r="G132" s="934" t="s">
        <v>35</v>
      </c>
      <c r="H132" s="368">
        <v>137.30000000000001</v>
      </c>
      <c r="I132" s="701">
        <v>137.30000000000001</v>
      </c>
      <c r="J132" s="280">
        <v>137.30000000000001</v>
      </c>
      <c r="K132" s="865" t="s">
        <v>196</v>
      </c>
      <c r="L132" s="1409">
        <v>5</v>
      </c>
      <c r="M132" s="800"/>
      <c r="N132" s="859"/>
      <c r="R132" s="3"/>
    </row>
    <row r="133" spans="1:20" s="2" customFormat="1" ht="42.75" customHeight="1" x14ac:dyDescent="0.25">
      <c r="A133" s="625"/>
      <c r="B133" s="1034"/>
      <c r="C133" s="824"/>
      <c r="D133" s="1312"/>
      <c r="E133" s="1326"/>
      <c r="F133" s="441"/>
      <c r="G133" s="530"/>
      <c r="H133" s="356"/>
      <c r="I133" s="132"/>
      <c r="J133" s="728"/>
      <c r="K133" s="865" t="s">
        <v>100</v>
      </c>
      <c r="L133" s="1409">
        <v>10</v>
      </c>
      <c r="M133" s="800"/>
      <c r="N133" s="859"/>
    </row>
    <row r="134" spans="1:20" s="2" customFormat="1" ht="15" customHeight="1" x14ac:dyDescent="0.25">
      <c r="A134" s="625"/>
      <c r="B134" s="1034"/>
      <c r="C134" s="824"/>
      <c r="D134" s="1312"/>
      <c r="E134" s="1326"/>
      <c r="F134" s="441"/>
      <c r="G134" s="530"/>
      <c r="H134" s="356"/>
      <c r="I134" s="132"/>
      <c r="J134" s="728"/>
      <c r="K134" s="1754" t="s">
        <v>127</v>
      </c>
      <c r="L134" s="285">
        <v>30</v>
      </c>
      <c r="M134" s="374"/>
      <c r="N134" s="439"/>
    </row>
    <row r="135" spans="1:20" s="2" customFormat="1" ht="16.5" customHeight="1" thickBot="1" x14ac:dyDescent="0.3">
      <c r="A135" s="1308"/>
      <c r="B135" s="1035"/>
      <c r="C135" s="824"/>
      <c r="D135" s="627"/>
      <c r="E135" s="1326"/>
      <c r="F135" s="441"/>
      <c r="G135" s="461" t="s">
        <v>25</v>
      </c>
      <c r="H135" s="20">
        <f>SUM(H131:H134)</f>
        <v>227.3</v>
      </c>
      <c r="I135" s="204">
        <f>SUM(I131:I134)</f>
        <v>227.3</v>
      </c>
      <c r="J135" s="225">
        <f>SUM(J131:J134)</f>
        <v>227.3</v>
      </c>
      <c r="K135" s="1755"/>
      <c r="L135" s="1410"/>
      <c r="M135" s="801"/>
      <c r="N135" s="442"/>
      <c r="R135" s="3"/>
      <c r="T135" s="3"/>
    </row>
    <row r="136" spans="1:20" s="2" customFormat="1" ht="27" customHeight="1" x14ac:dyDescent="0.25">
      <c r="A136" s="1315" t="s">
        <v>14</v>
      </c>
      <c r="B136" s="1317" t="s">
        <v>33</v>
      </c>
      <c r="C136" s="1337" t="s">
        <v>56</v>
      </c>
      <c r="D136" s="1724" t="s">
        <v>105</v>
      </c>
      <c r="E136" s="24"/>
      <c r="F136" s="1756">
        <v>3</v>
      </c>
      <c r="G136" s="459" t="s">
        <v>21</v>
      </c>
      <c r="H136" s="547">
        <v>5.2</v>
      </c>
      <c r="I136" s="309">
        <v>5.2</v>
      </c>
      <c r="J136" s="733">
        <v>5.2</v>
      </c>
      <c r="K136" s="1758" t="s">
        <v>212</v>
      </c>
      <c r="L136" s="277">
        <v>2</v>
      </c>
      <c r="M136" s="24">
        <v>2</v>
      </c>
      <c r="N136" s="266">
        <v>2</v>
      </c>
    </row>
    <row r="137" spans="1:20" s="2" customFormat="1" ht="16.5" customHeight="1" thickBot="1" x14ac:dyDescent="0.3">
      <c r="A137" s="1316"/>
      <c r="B137" s="1318"/>
      <c r="C137" s="1338"/>
      <c r="D137" s="1717"/>
      <c r="E137" s="535"/>
      <c r="F137" s="1757"/>
      <c r="G137" s="458" t="s">
        <v>25</v>
      </c>
      <c r="H137" s="20">
        <f>H136</f>
        <v>5.2</v>
      </c>
      <c r="I137" s="137">
        <f>I136</f>
        <v>5.2</v>
      </c>
      <c r="J137" s="225">
        <f>J136</f>
        <v>5.2</v>
      </c>
      <c r="K137" s="1682"/>
      <c r="L137" s="274"/>
      <c r="M137" s="22"/>
      <c r="N137" s="121"/>
    </row>
    <row r="138" spans="1:20" s="2" customFormat="1" ht="16.5" customHeight="1" x14ac:dyDescent="0.25">
      <c r="A138" s="1741" t="s">
        <v>14</v>
      </c>
      <c r="B138" s="1743" t="s">
        <v>33</v>
      </c>
      <c r="C138" s="1676" t="s">
        <v>57</v>
      </c>
      <c r="D138" s="1745" t="s">
        <v>118</v>
      </c>
      <c r="E138" s="1748"/>
      <c r="F138" s="1751">
        <v>3</v>
      </c>
      <c r="G138" s="287" t="s">
        <v>19</v>
      </c>
      <c r="H138" s="546">
        <v>67</v>
      </c>
      <c r="I138" s="436"/>
      <c r="J138" s="734"/>
      <c r="K138" s="1342" t="s">
        <v>117</v>
      </c>
      <c r="L138" s="19">
        <v>350</v>
      </c>
      <c r="M138" s="312"/>
      <c r="N138" s="1347"/>
    </row>
    <row r="139" spans="1:20" s="2" customFormat="1" ht="16.5" customHeight="1" x14ac:dyDescent="0.25">
      <c r="A139" s="1710"/>
      <c r="B139" s="1711"/>
      <c r="C139" s="1677"/>
      <c r="D139" s="1746"/>
      <c r="E139" s="1749"/>
      <c r="F139" s="1657"/>
      <c r="G139" s="177" t="s">
        <v>242</v>
      </c>
      <c r="H139" s="367">
        <v>4.2</v>
      </c>
      <c r="I139" s="263"/>
      <c r="J139" s="735"/>
      <c r="K139" s="325"/>
      <c r="L139" s="322"/>
      <c r="M139" s="106"/>
      <c r="N139" s="313"/>
    </row>
    <row r="140" spans="1:20" s="2" customFormat="1" ht="16.5" customHeight="1" x14ac:dyDescent="0.25">
      <c r="A140" s="1710"/>
      <c r="B140" s="1711"/>
      <c r="C140" s="1677"/>
      <c r="D140" s="1746"/>
      <c r="E140" s="1749"/>
      <c r="F140" s="1657"/>
      <c r="G140" s="177" t="s">
        <v>143</v>
      </c>
      <c r="H140" s="367">
        <v>186.2</v>
      </c>
      <c r="I140" s="263"/>
      <c r="J140" s="736"/>
      <c r="K140" s="325"/>
      <c r="L140" s="322"/>
      <c r="M140" s="106"/>
      <c r="N140" s="313"/>
    </row>
    <row r="141" spans="1:20" s="2" customFormat="1" ht="16.5" customHeight="1" x14ac:dyDescent="0.25">
      <c r="A141" s="1710"/>
      <c r="B141" s="1711"/>
      <c r="C141" s="1677"/>
      <c r="D141" s="1746"/>
      <c r="E141" s="1749"/>
      <c r="F141" s="1657"/>
      <c r="G141" s="177" t="s">
        <v>151</v>
      </c>
      <c r="H141" s="327">
        <v>16.399999999999999</v>
      </c>
      <c r="I141" s="189"/>
      <c r="J141" s="257"/>
      <c r="K141" s="325"/>
      <c r="L141" s="322"/>
      <c r="M141" s="106"/>
      <c r="N141" s="313"/>
    </row>
    <row r="142" spans="1:20" s="2" customFormat="1" ht="15" customHeight="1" thickBot="1" x14ac:dyDescent="0.3">
      <c r="A142" s="1742"/>
      <c r="B142" s="1744"/>
      <c r="C142" s="1678"/>
      <c r="D142" s="1747"/>
      <c r="E142" s="1750"/>
      <c r="F142" s="1752"/>
      <c r="G142" s="215" t="s">
        <v>25</v>
      </c>
      <c r="H142" s="20">
        <f>SUM(H138:H141)</f>
        <v>273.79999999999995</v>
      </c>
      <c r="I142" s="346">
        <f t="shared" ref="I142:J142" si="7">SUM(I138:I140)</f>
        <v>0</v>
      </c>
      <c r="J142" s="205">
        <f t="shared" si="7"/>
        <v>0</v>
      </c>
      <c r="K142" s="57"/>
      <c r="L142" s="289"/>
      <c r="M142" s="802"/>
      <c r="N142" s="290"/>
    </row>
    <row r="143" spans="1:20" s="2" customFormat="1" ht="18.75" customHeight="1" x14ac:dyDescent="0.25">
      <c r="A143" s="1741" t="s">
        <v>14</v>
      </c>
      <c r="B143" s="1743" t="s">
        <v>33</v>
      </c>
      <c r="C143" s="1676" t="s">
        <v>89</v>
      </c>
      <c r="D143" s="1767" t="s">
        <v>147</v>
      </c>
      <c r="E143" s="1748"/>
      <c r="F143" s="1751">
        <v>3</v>
      </c>
      <c r="G143" s="267" t="s">
        <v>21</v>
      </c>
      <c r="H143" s="1387">
        <v>20</v>
      </c>
      <c r="I143" s="726">
        <v>20</v>
      </c>
      <c r="J143" s="737"/>
      <c r="K143" s="1765" t="s">
        <v>181</v>
      </c>
      <c r="L143" s="1375">
        <v>1</v>
      </c>
      <c r="M143" s="312"/>
      <c r="N143" s="1347"/>
    </row>
    <row r="144" spans="1:20" s="2" customFormat="1" ht="41.25" customHeight="1" x14ac:dyDescent="0.25">
      <c r="A144" s="1710"/>
      <c r="B144" s="1711"/>
      <c r="C144" s="1677"/>
      <c r="D144" s="1601"/>
      <c r="E144" s="1749"/>
      <c r="F144" s="1657"/>
      <c r="G144" s="9" t="s">
        <v>143</v>
      </c>
      <c r="H144" s="327">
        <v>113.5</v>
      </c>
      <c r="I144" s="189">
        <v>113.2</v>
      </c>
      <c r="J144" s="257"/>
      <c r="K144" s="1643"/>
      <c r="L144" s="316"/>
      <c r="M144" s="258"/>
      <c r="N144" s="1348"/>
    </row>
    <row r="145" spans="1:16" s="2" customFormat="1" ht="43.5" customHeight="1" x14ac:dyDescent="0.25">
      <c r="A145" s="1710"/>
      <c r="B145" s="1711"/>
      <c r="C145" s="1677"/>
      <c r="D145" s="1601"/>
      <c r="E145" s="1749"/>
      <c r="F145" s="1657"/>
      <c r="G145" s="321"/>
      <c r="H145" s="328"/>
      <c r="I145" s="416"/>
      <c r="J145" s="738"/>
      <c r="K145" s="182" t="s">
        <v>190</v>
      </c>
      <c r="L145" s="315">
        <v>340</v>
      </c>
      <c r="M145" s="417">
        <v>60</v>
      </c>
      <c r="N145" s="178"/>
      <c r="P145" s="3"/>
    </row>
    <row r="146" spans="1:16" s="2" customFormat="1" ht="15.75" customHeight="1" thickBot="1" x14ac:dyDescent="0.3">
      <c r="A146" s="1710"/>
      <c r="B146" s="1711"/>
      <c r="C146" s="1677"/>
      <c r="D146" s="1746"/>
      <c r="E146" s="1749"/>
      <c r="F146" s="1752"/>
      <c r="G146" s="215" t="s">
        <v>25</v>
      </c>
      <c r="H146" s="236">
        <f>SUM(H143:H145)</f>
        <v>133.5</v>
      </c>
      <c r="I146" s="142">
        <f>SUM(I143:I145)</f>
        <v>133.19999999999999</v>
      </c>
      <c r="J146" s="336">
        <f t="shared" ref="J146" si="8">SUM(J143:J145)</f>
        <v>0</v>
      </c>
      <c r="K146" s="174" t="s">
        <v>180</v>
      </c>
      <c r="L146" s="1411"/>
      <c r="M146" s="102">
        <v>1</v>
      </c>
      <c r="N146" s="314"/>
    </row>
    <row r="147" spans="1:16" s="2" customFormat="1" ht="21.75" customHeight="1" x14ac:dyDescent="0.25">
      <c r="A147" s="1741" t="s">
        <v>14</v>
      </c>
      <c r="B147" s="1743" t="s">
        <v>33</v>
      </c>
      <c r="C147" s="1676" t="s">
        <v>90</v>
      </c>
      <c r="D147" s="1698" t="s">
        <v>136</v>
      </c>
      <c r="E147" s="1442" t="s">
        <v>272</v>
      </c>
      <c r="F147" s="1751">
        <v>5</v>
      </c>
      <c r="G147" s="462" t="s">
        <v>21</v>
      </c>
      <c r="H147" s="990">
        <v>80</v>
      </c>
      <c r="I147" s="473">
        <v>90</v>
      </c>
      <c r="J147" s="95">
        <v>29</v>
      </c>
      <c r="K147" s="1414" t="s">
        <v>315</v>
      </c>
      <c r="L147" s="993">
        <v>17</v>
      </c>
      <c r="M147" s="221">
        <v>17</v>
      </c>
      <c r="N147" s="228">
        <v>17</v>
      </c>
    </row>
    <row r="148" spans="1:16" s="2" customFormat="1" ht="26.25" customHeight="1" x14ac:dyDescent="0.25">
      <c r="A148" s="1710"/>
      <c r="B148" s="1711"/>
      <c r="C148" s="1677"/>
      <c r="D148" s="1647"/>
      <c r="E148" s="1443" t="s">
        <v>289</v>
      </c>
      <c r="F148" s="1657"/>
      <c r="G148" s="463" t="s">
        <v>140</v>
      </c>
      <c r="H148" s="46">
        <v>50</v>
      </c>
      <c r="I148" s="167"/>
      <c r="J148" s="198"/>
      <c r="K148" s="82"/>
      <c r="L148" s="994"/>
      <c r="M148" s="214"/>
      <c r="N148" s="269"/>
      <c r="O148" s="566"/>
      <c r="P148" s="3"/>
    </row>
    <row r="149" spans="1:16" s="2" customFormat="1" ht="20.25" customHeight="1" thickBot="1" x14ac:dyDescent="0.3">
      <c r="A149" s="1710"/>
      <c r="B149" s="1711"/>
      <c r="C149" s="1677"/>
      <c r="D149" s="1766"/>
      <c r="E149" s="1444"/>
      <c r="F149" s="1752"/>
      <c r="G149" s="464" t="s">
        <v>25</v>
      </c>
      <c r="H149" s="30">
        <f>SUM(H147:H148)</f>
        <v>130</v>
      </c>
      <c r="I149" s="158">
        <f>SUM(I147:I148)</f>
        <v>90</v>
      </c>
      <c r="J149" s="335">
        <f>SUM(J147:J148)</f>
        <v>29</v>
      </c>
      <c r="K149" s="112"/>
      <c r="L149" s="323"/>
      <c r="M149" s="102"/>
      <c r="N149" s="314"/>
    </row>
    <row r="150" spans="1:16" s="2" customFormat="1" ht="16.5" customHeight="1" thickBot="1" x14ac:dyDescent="0.3">
      <c r="A150" s="295" t="s">
        <v>14</v>
      </c>
      <c r="B150" s="5" t="s">
        <v>33</v>
      </c>
      <c r="C150" s="1759" t="s">
        <v>40</v>
      </c>
      <c r="D150" s="1759"/>
      <c r="E150" s="1759"/>
      <c r="F150" s="1759"/>
      <c r="G150" s="1759"/>
      <c r="H150" s="42">
        <f>+H149+H146+H142+H137+H135+H130+H123+H112+H110</f>
        <v>9486.7999999999993</v>
      </c>
      <c r="I150" s="145">
        <f>+I149+I146+I142+I137+I135+I130+I123+I112+I110</f>
        <v>8634.2000000000007</v>
      </c>
      <c r="J150" s="337">
        <f>+J149+J146+J142+J137+J135+J130+J123+J112+J110</f>
        <v>8396</v>
      </c>
      <c r="K150" s="1692"/>
      <c r="L150" s="1693"/>
      <c r="M150" s="1693"/>
      <c r="N150" s="1694"/>
    </row>
    <row r="151" spans="1:16" s="2" customFormat="1" ht="29.25" customHeight="1" thickBot="1" x14ac:dyDescent="0.3">
      <c r="A151" s="296" t="s">
        <v>14</v>
      </c>
      <c r="B151" s="5" t="s">
        <v>36</v>
      </c>
      <c r="C151" s="1760" t="s">
        <v>307</v>
      </c>
      <c r="D151" s="1761"/>
      <c r="E151" s="1761"/>
      <c r="F151" s="1761"/>
      <c r="G151" s="1761"/>
      <c r="H151" s="1761"/>
      <c r="I151" s="1761"/>
      <c r="J151" s="1761"/>
      <c r="K151" s="1761"/>
      <c r="L151" s="1761"/>
      <c r="M151" s="1761"/>
      <c r="N151" s="1762"/>
    </row>
    <row r="152" spans="1:16" s="3" customFormat="1" ht="17.25" customHeight="1" x14ac:dyDescent="0.25">
      <c r="A152" s="1315" t="s">
        <v>14</v>
      </c>
      <c r="B152" s="1317" t="s">
        <v>36</v>
      </c>
      <c r="C152" s="645" t="s">
        <v>14</v>
      </c>
      <c r="D152" s="1702" t="s">
        <v>60</v>
      </c>
      <c r="E152" s="75"/>
      <c r="F152" s="946"/>
      <c r="G152" s="1415" t="s">
        <v>21</v>
      </c>
      <c r="H152" s="1420">
        <v>235.2</v>
      </c>
      <c r="I152" s="162">
        <v>174</v>
      </c>
      <c r="J152" s="742">
        <v>647.9</v>
      </c>
      <c r="K152" s="50"/>
      <c r="L152" s="222"/>
      <c r="M152" s="1448"/>
      <c r="N152" s="230"/>
    </row>
    <row r="153" spans="1:16" s="3" customFormat="1" ht="17.25" customHeight="1" x14ac:dyDescent="0.25">
      <c r="A153" s="1308"/>
      <c r="B153" s="7"/>
      <c r="C153" s="347"/>
      <c r="D153" s="1703"/>
      <c r="E153" s="349"/>
      <c r="F153" s="175"/>
      <c r="G153" s="445" t="s">
        <v>140</v>
      </c>
      <c r="H153" s="367">
        <v>257.10000000000002</v>
      </c>
      <c r="I153" s="262"/>
      <c r="J153" s="736"/>
      <c r="K153" s="1423"/>
      <c r="L153" s="350"/>
      <c r="M153" s="1449"/>
      <c r="N153" s="351"/>
    </row>
    <row r="154" spans="1:16" s="3" customFormat="1" ht="17.25" customHeight="1" x14ac:dyDescent="0.25">
      <c r="A154" s="1308"/>
      <c r="B154" s="7"/>
      <c r="C154" s="347"/>
      <c r="D154" s="1703"/>
      <c r="E154" s="349"/>
      <c r="F154" s="175"/>
      <c r="G154" s="1416" t="s">
        <v>143</v>
      </c>
      <c r="H154" s="367">
        <v>226.6</v>
      </c>
      <c r="I154" s="262"/>
      <c r="J154" s="736"/>
      <c r="K154" s="1423"/>
      <c r="L154" s="350"/>
      <c r="M154" s="1449"/>
      <c r="N154" s="351"/>
    </row>
    <row r="155" spans="1:16" s="3" customFormat="1" ht="17.25" customHeight="1" x14ac:dyDescent="0.25">
      <c r="A155" s="1308"/>
      <c r="B155" s="7"/>
      <c r="C155" s="347"/>
      <c r="D155" s="1703"/>
      <c r="E155" s="349"/>
      <c r="F155" s="175"/>
      <c r="G155" s="445" t="s">
        <v>59</v>
      </c>
      <c r="H155" s="367">
        <v>148.80000000000001</v>
      </c>
      <c r="I155" s="262">
        <v>290.39999999999998</v>
      </c>
      <c r="J155" s="736"/>
      <c r="K155" s="1423"/>
      <c r="L155" s="350"/>
      <c r="M155" s="1449"/>
      <c r="N155" s="351"/>
    </row>
    <row r="156" spans="1:16" s="3" customFormat="1" ht="17.25" customHeight="1" x14ac:dyDescent="0.25">
      <c r="A156" s="1308"/>
      <c r="B156" s="7"/>
      <c r="C156" s="347"/>
      <c r="D156" s="348"/>
      <c r="E156" s="349"/>
      <c r="F156" s="175"/>
      <c r="G156" s="1428" t="s">
        <v>35</v>
      </c>
      <c r="H156" s="327">
        <v>43.6</v>
      </c>
      <c r="I156" s="163"/>
      <c r="J156" s="257"/>
      <c r="K156" s="1423"/>
      <c r="L156" s="350"/>
      <c r="M156" s="1449"/>
      <c r="N156" s="351"/>
    </row>
    <row r="157" spans="1:16" s="31" customFormat="1" ht="15" customHeight="1" x14ac:dyDescent="0.25">
      <c r="A157" s="301"/>
      <c r="B157" s="86"/>
      <c r="C157" s="87"/>
      <c r="D157" s="1763" t="s">
        <v>281</v>
      </c>
      <c r="E157" s="1058" t="s">
        <v>61</v>
      </c>
      <c r="F157" s="1059">
        <v>1</v>
      </c>
      <c r="G157" s="456"/>
      <c r="H157" s="499"/>
      <c r="I157" s="504"/>
      <c r="J157" s="500"/>
      <c r="K157" s="1301" t="s">
        <v>191</v>
      </c>
      <c r="L157" s="758">
        <v>1</v>
      </c>
      <c r="M157" s="434"/>
      <c r="N157" s="246"/>
      <c r="O157" s="1167"/>
      <c r="P157" s="479"/>
    </row>
    <row r="158" spans="1:16" s="31" customFormat="1" ht="40.5" customHeight="1" x14ac:dyDescent="0.25">
      <c r="A158" s="301"/>
      <c r="B158" s="88"/>
      <c r="C158" s="87"/>
      <c r="D158" s="1764"/>
      <c r="E158" s="1060"/>
      <c r="F158" s="1059">
        <v>3</v>
      </c>
      <c r="G158" s="456"/>
      <c r="H158" s="499"/>
      <c r="I158" s="504"/>
      <c r="J158" s="500"/>
      <c r="K158" s="1424" t="s">
        <v>280</v>
      </c>
      <c r="L158" s="245">
        <v>100</v>
      </c>
      <c r="M158" s="435"/>
      <c r="N158" s="231"/>
      <c r="P158" s="1057"/>
    </row>
    <row r="159" spans="1:16" s="31" customFormat="1" ht="23.25" customHeight="1" x14ac:dyDescent="0.25">
      <c r="A159" s="301"/>
      <c r="B159" s="86"/>
      <c r="C159" s="87"/>
      <c r="D159" s="1763" t="s">
        <v>116</v>
      </c>
      <c r="E159" s="1061" t="s">
        <v>61</v>
      </c>
      <c r="G159" s="1417"/>
      <c r="H159" s="994"/>
      <c r="I159" s="504"/>
      <c r="J159" s="500"/>
      <c r="K159" s="1517" t="s">
        <v>304</v>
      </c>
      <c r="L159" s="758">
        <v>1</v>
      </c>
      <c r="M159" s="434"/>
      <c r="N159" s="246"/>
      <c r="O159" s="1167"/>
      <c r="P159" s="479"/>
    </row>
    <row r="160" spans="1:16" s="31" customFormat="1" ht="19.5" customHeight="1" x14ac:dyDescent="0.25">
      <c r="A160" s="1567"/>
      <c r="B160" s="1568"/>
      <c r="C160" s="941"/>
      <c r="D160" s="1764"/>
      <c r="E160" s="1060"/>
      <c r="F160" s="1569"/>
      <c r="G160" s="1570"/>
      <c r="H160" s="1571"/>
      <c r="I160" s="788"/>
      <c r="J160" s="534"/>
      <c r="K160" s="1518"/>
      <c r="L160" s="245"/>
      <c r="M160" s="435"/>
      <c r="N160" s="231"/>
      <c r="O160" s="1167"/>
      <c r="P160" s="479"/>
    </row>
    <row r="161" spans="1:19" s="3" customFormat="1" ht="15.75" customHeight="1" x14ac:dyDescent="0.25">
      <c r="A161" s="1308"/>
      <c r="B161" s="1309"/>
      <c r="C161" s="122"/>
      <c r="D161" s="1778" t="s">
        <v>273</v>
      </c>
      <c r="E161" s="377" t="s">
        <v>61</v>
      </c>
      <c r="F161" s="948">
        <v>5</v>
      </c>
      <c r="G161" s="456"/>
      <c r="H161" s="498"/>
      <c r="I161" s="903"/>
      <c r="J161" s="908"/>
      <c r="K161" s="1333" t="s">
        <v>137</v>
      </c>
      <c r="L161" s="903">
        <v>100</v>
      </c>
      <c r="M161" s="425"/>
      <c r="N161" s="188"/>
    </row>
    <row r="162" spans="1:19" s="3" customFormat="1" ht="15.75" customHeight="1" x14ac:dyDescent="0.25">
      <c r="A162" s="1308"/>
      <c r="B162" s="1309"/>
      <c r="C162" s="122"/>
      <c r="D162" s="1778"/>
      <c r="E162" s="377"/>
      <c r="F162" s="948"/>
      <c r="G162" s="1419"/>
      <c r="H162" s="498"/>
      <c r="I162" s="903"/>
      <c r="J162" s="908"/>
      <c r="K162" s="1333" t="s">
        <v>122</v>
      </c>
      <c r="L162" s="903">
        <v>100</v>
      </c>
      <c r="M162" s="425"/>
      <c r="N162" s="188"/>
    </row>
    <row r="163" spans="1:19" s="3" customFormat="1" ht="22.5" customHeight="1" x14ac:dyDescent="0.25">
      <c r="A163" s="1308"/>
      <c r="B163" s="1309"/>
      <c r="C163" s="122"/>
      <c r="D163" s="1778"/>
      <c r="E163" s="377"/>
      <c r="F163" s="948"/>
      <c r="G163" s="1418"/>
      <c r="H163" s="356"/>
      <c r="I163" s="132"/>
      <c r="J163" s="728"/>
      <c r="K163" s="1329"/>
      <c r="L163" s="662"/>
      <c r="M163" s="415"/>
      <c r="N163" s="188"/>
    </row>
    <row r="164" spans="1:19" s="1" customFormat="1" ht="30" customHeight="1" x14ac:dyDescent="0.2">
      <c r="A164" s="1308"/>
      <c r="B164" s="1309"/>
      <c r="C164" s="1313"/>
      <c r="D164" s="1642" t="s">
        <v>282</v>
      </c>
      <c r="E164" s="1445" t="s">
        <v>115</v>
      </c>
      <c r="F164" s="1267">
        <v>5</v>
      </c>
      <c r="G164" s="63"/>
      <c r="H164" s="1421"/>
      <c r="I164" s="141"/>
      <c r="J164" s="281"/>
      <c r="K164" s="1425" t="s">
        <v>156</v>
      </c>
      <c r="L164" s="1003">
        <v>60</v>
      </c>
      <c r="M164" s="437">
        <v>100</v>
      </c>
      <c r="N164" s="1010"/>
      <c r="O164" s="1168"/>
      <c r="R164" s="44"/>
    </row>
    <row r="165" spans="1:19" s="1" customFormat="1" ht="55.5" customHeight="1" x14ac:dyDescent="0.2">
      <c r="A165" s="1308"/>
      <c r="B165" s="1309"/>
      <c r="C165" s="1313"/>
      <c r="D165" s="1636"/>
      <c r="E165" s="1265" t="s">
        <v>272</v>
      </c>
      <c r="F165" s="1268"/>
      <c r="G165" s="63"/>
      <c r="H165" s="1421"/>
      <c r="I165" s="141"/>
      <c r="J165" s="281"/>
      <c r="K165" s="1329" t="s">
        <v>287</v>
      </c>
      <c r="L165" s="662"/>
      <c r="M165" s="415"/>
      <c r="N165" s="188">
        <v>100</v>
      </c>
    </row>
    <row r="166" spans="1:19" s="1" customFormat="1" ht="31.5" customHeight="1" x14ac:dyDescent="0.2">
      <c r="A166" s="1308"/>
      <c r="B166" s="1309"/>
      <c r="C166" s="1313"/>
      <c r="D166" s="1324" t="s">
        <v>183</v>
      </c>
      <c r="E166" s="1265"/>
      <c r="F166" s="1269"/>
      <c r="G166" s="1419"/>
      <c r="H166" s="1421"/>
      <c r="I166" s="141"/>
      <c r="J166" s="281"/>
      <c r="K166" s="1303" t="s">
        <v>138</v>
      </c>
      <c r="L166" s="741">
        <v>100</v>
      </c>
      <c r="M166" s="438"/>
      <c r="N166" s="439"/>
    </row>
    <row r="167" spans="1:19" s="3" customFormat="1" ht="27.75" customHeight="1" x14ac:dyDescent="0.25">
      <c r="A167" s="1308"/>
      <c r="B167" s="1309"/>
      <c r="C167" s="122"/>
      <c r="D167" s="1642" t="s">
        <v>278</v>
      </c>
      <c r="E167" s="376"/>
      <c r="F167" s="947">
        <v>6</v>
      </c>
      <c r="G167" s="1776"/>
      <c r="H167" s="1768"/>
      <c r="I167" s="1770"/>
      <c r="J167" s="1772"/>
      <c r="K167" s="1340" t="s">
        <v>325</v>
      </c>
      <c r="L167" s="741"/>
      <c r="M167" s="13">
        <v>100</v>
      </c>
      <c r="N167" s="235"/>
      <c r="O167" s="1171"/>
    </row>
    <row r="168" spans="1:19" s="3" customFormat="1" ht="16.5" customHeight="1" x14ac:dyDescent="0.25">
      <c r="A168" s="1308"/>
      <c r="B168" s="1309"/>
      <c r="C168" s="122"/>
      <c r="D168" s="1636"/>
      <c r="E168" s="377"/>
      <c r="F168" s="948"/>
      <c r="G168" s="1777"/>
      <c r="H168" s="1769"/>
      <c r="I168" s="1771"/>
      <c r="J168" s="1773"/>
      <c r="K168" s="1312"/>
      <c r="L168" s="67"/>
      <c r="M168" s="383"/>
      <c r="N168" s="173"/>
      <c r="O168" s="521"/>
    </row>
    <row r="169" spans="1:19" s="2" customFormat="1" ht="34.5" customHeight="1" x14ac:dyDescent="0.25">
      <c r="A169" s="1308"/>
      <c r="B169" s="1309"/>
      <c r="C169" s="1313"/>
      <c r="D169" s="1774" t="s">
        <v>182</v>
      </c>
      <c r="E169" s="1446" t="s">
        <v>111</v>
      </c>
      <c r="F169" s="947">
        <v>5</v>
      </c>
      <c r="G169" s="1429"/>
      <c r="H169" s="499"/>
      <c r="I169" s="397"/>
      <c r="J169" s="429"/>
      <c r="K169" s="206" t="s">
        <v>58</v>
      </c>
      <c r="L169" s="390"/>
      <c r="M169" s="108"/>
      <c r="N169" s="249">
        <v>1</v>
      </c>
      <c r="O169" s="1169"/>
      <c r="S169" s="3"/>
    </row>
    <row r="170" spans="1:19" s="2" customFormat="1" ht="45" customHeight="1" x14ac:dyDescent="0.25">
      <c r="A170" s="1308"/>
      <c r="B170" s="1309"/>
      <c r="C170" s="1313"/>
      <c r="D170" s="1775"/>
      <c r="E170" s="1447" t="s">
        <v>272</v>
      </c>
      <c r="F170" s="949"/>
      <c r="G170" s="622"/>
      <c r="H170" s="499"/>
      <c r="I170" s="504"/>
      <c r="J170" s="500"/>
      <c r="K170" s="526" t="s">
        <v>285</v>
      </c>
      <c r="L170" s="389"/>
      <c r="M170" s="238"/>
      <c r="N170" s="239">
        <v>80</v>
      </c>
      <c r="O170" s="1022"/>
      <c r="Q170" s="3"/>
      <c r="S170" s="3"/>
    </row>
    <row r="171" spans="1:19" s="31" customFormat="1" ht="33.75" customHeight="1" x14ac:dyDescent="0.25">
      <c r="A171" s="301"/>
      <c r="B171" s="86"/>
      <c r="C171" s="87"/>
      <c r="D171" s="1763" t="s">
        <v>277</v>
      </c>
      <c r="E171" s="1058" t="s">
        <v>61</v>
      </c>
      <c r="F171" s="945">
        <v>5</v>
      </c>
      <c r="G171" s="456"/>
      <c r="H171" s="499"/>
      <c r="I171" s="504"/>
      <c r="J171" s="500"/>
      <c r="K171" s="1301" t="s">
        <v>58</v>
      </c>
      <c r="L171" s="758"/>
      <c r="M171" s="434"/>
      <c r="N171" s="246">
        <v>1</v>
      </c>
      <c r="O171" s="1170"/>
    </row>
    <row r="172" spans="1:19" s="31" customFormat="1" ht="33.75" customHeight="1" x14ac:dyDescent="0.25">
      <c r="A172" s="301"/>
      <c r="B172" s="86"/>
      <c r="C172" s="87"/>
      <c r="D172" s="1764"/>
      <c r="E172" s="1058" t="s">
        <v>272</v>
      </c>
      <c r="F172" s="175"/>
      <c r="G172" s="456"/>
      <c r="H172" s="499"/>
      <c r="I172" s="504"/>
      <c r="J172" s="500"/>
      <c r="K172" s="1302"/>
      <c r="L172" s="1298"/>
      <c r="M172" s="435"/>
      <c r="N172" s="968"/>
    </row>
    <row r="173" spans="1:19" s="3" customFormat="1" ht="16.5" customHeight="1" x14ac:dyDescent="0.25">
      <c r="A173" s="1308"/>
      <c r="B173" s="1309"/>
      <c r="C173" s="347"/>
      <c r="D173" s="1763" t="s">
        <v>308</v>
      </c>
      <c r="E173" s="1361"/>
      <c r="F173" s="1059">
        <v>6</v>
      </c>
      <c r="G173" s="456"/>
      <c r="H173" s="499"/>
      <c r="I173" s="397"/>
      <c r="J173" s="500"/>
      <c r="K173" s="1159" t="s">
        <v>124</v>
      </c>
      <c r="L173" s="242">
        <v>9</v>
      </c>
      <c r="M173" s="997">
        <v>9</v>
      </c>
      <c r="N173" s="998">
        <v>9</v>
      </c>
      <c r="O173" s="476"/>
    </row>
    <row r="174" spans="1:19" s="3" customFormat="1" ht="30.75" customHeight="1" x14ac:dyDescent="0.25">
      <c r="A174" s="1308"/>
      <c r="B174" s="1309"/>
      <c r="C174" s="347"/>
      <c r="D174" s="1746"/>
      <c r="E174" s="1362"/>
      <c r="F174" s="1363"/>
      <c r="G174" s="456"/>
      <c r="H174" s="499"/>
      <c r="I174" s="397"/>
      <c r="J174" s="429"/>
      <c r="K174" s="1155" t="s">
        <v>309</v>
      </c>
      <c r="L174" s="532">
        <v>5</v>
      </c>
      <c r="M174" s="522">
        <v>5</v>
      </c>
      <c r="N174" s="408">
        <v>5</v>
      </c>
      <c r="O174" s="476"/>
    </row>
    <row r="175" spans="1:19" s="3" customFormat="1" ht="45" customHeight="1" x14ac:dyDescent="0.25">
      <c r="A175" s="1308"/>
      <c r="B175" s="1309"/>
      <c r="C175" s="347"/>
      <c r="D175" s="1304"/>
      <c r="E175" s="1426"/>
      <c r="F175" s="1427"/>
      <c r="G175" s="456"/>
      <c r="H175" s="1352"/>
      <c r="I175" s="1350"/>
      <c r="J175" s="211"/>
      <c r="K175" s="1155" t="s">
        <v>310</v>
      </c>
      <c r="L175" s="532">
        <v>3</v>
      </c>
      <c r="M175" s="522">
        <v>3</v>
      </c>
      <c r="N175" s="523">
        <v>3</v>
      </c>
      <c r="O175" s="476"/>
    </row>
    <row r="176" spans="1:19" s="2" customFormat="1" ht="16.5" customHeight="1" thickBot="1" x14ac:dyDescent="0.3">
      <c r="A176" s="1316"/>
      <c r="B176" s="1318"/>
      <c r="C176" s="123"/>
      <c r="D176" s="1781" t="s">
        <v>32</v>
      </c>
      <c r="E176" s="1782"/>
      <c r="F176" s="1782"/>
      <c r="G176" s="1783"/>
      <c r="H176" s="1422">
        <f>SUM(H152:H156)</f>
        <v>911.30000000000007</v>
      </c>
      <c r="I176" s="430">
        <f>SUM(I152:I156)</f>
        <v>464.4</v>
      </c>
      <c r="J176" s="1273">
        <f>SUM(J152:J156)</f>
        <v>647.9</v>
      </c>
      <c r="K176" s="1784"/>
      <c r="L176" s="1784"/>
      <c r="M176" s="1784"/>
      <c r="N176" s="1785"/>
    </row>
    <row r="177" spans="1:21" s="2" customFormat="1" ht="16.5" customHeight="1" thickBot="1" x14ac:dyDescent="0.3">
      <c r="A177" s="295" t="s">
        <v>14</v>
      </c>
      <c r="B177" s="47" t="s">
        <v>36</v>
      </c>
      <c r="C177" s="1786" t="s">
        <v>40</v>
      </c>
      <c r="D177" s="1759"/>
      <c r="E177" s="1759"/>
      <c r="F177" s="1759"/>
      <c r="G177" s="1759"/>
      <c r="H177" s="42">
        <f>H176</f>
        <v>911.30000000000007</v>
      </c>
      <c r="I177" s="145">
        <f t="shared" ref="I177:J177" si="9">I176</f>
        <v>464.4</v>
      </c>
      <c r="J177" s="337">
        <f t="shared" si="9"/>
        <v>647.9</v>
      </c>
      <c r="K177" s="1692"/>
      <c r="L177" s="1693"/>
      <c r="M177" s="1693"/>
      <c r="N177" s="1694"/>
    </row>
    <row r="178" spans="1:21" s="1" customFormat="1" ht="16.5" customHeight="1" thickBot="1" x14ac:dyDescent="0.25">
      <c r="A178" s="295" t="s">
        <v>14</v>
      </c>
      <c r="B178" s="47" t="s">
        <v>38</v>
      </c>
      <c r="C178" s="1787" t="s">
        <v>62</v>
      </c>
      <c r="D178" s="1695"/>
      <c r="E178" s="1695"/>
      <c r="F178" s="1695"/>
      <c r="G178" s="1695"/>
      <c r="H178" s="1695"/>
      <c r="I178" s="1695"/>
      <c r="J178" s="1695"/>
      <c r="K178" s="1695"/>
      <c r="L178" s="1695"/>
      <c r="M178" s="1695"/>
      <c r="N178" s="1788"/>
    </row>
    <row r="179" spans="1:21" s="1" customFormat="1" ht="18" customHeight="1" x14ac:dyDescent="0.2">
      <c r="A179" s="1525" t="s">
        <v>14</v>
      </c>
      <c r="B179" s="1526" t="s">
        <v>38</v>
      </c>
      <c r="C179" s="1527" t="s">
        <v>14</v>
      </c>
      <c r="D179" s="48" t="s">
        <v>63</v>
      </c>
      <c r="E179" s="90"/>
      <c r="F179" s="64"/>
      <c r="G179" s="761" t="s">
        <v>220</v>
      </c>
      <c r="H179" s="1486">
        <v>270.60000000000002</v>
      </c>
      <c r="I179" s="355"/>
      <c r="J179" s="1487"/>
      <c r="K179" s="115"/>
      <c r="L179" s="353"/>
      <c r="M179" s="1499"/>
      <c r="N179" s="1347"/>
      <c r="O179" s="1495"/>
      <c r="P179" s="1168"/>
    </row>
    <row r="180" spans="1:21" s="1" customFormat="1" ht="18" customHeight="1" x14ac:dyDescent="0.2">
      <c r="A180" s="1514"/>
      <c r="B180" s="1515"/>
      <c r="C180" s="1528"/>
      <c r="D180" s="1477"/>
      <c r="E180" s="89"/>
      <c r="F180" s="38"/>
      <c r="G180" s="1490" t="s">
        <v>215</v>
      </c>
      <c r="H180" s="1213">
        <f>270+30</f>
        <v>300</v>
      </c>
      <c r="I180" s="262">
        <v>70</v>
      </c>
      <c r="J180" s="326"/>
      <c r="K180" s="1478"/>
      <c r="L180" s="321"/>
      <c r="M180" s="1500"/>
      <c r="N180" s="313"/>
      <c r="O180" s="1495"/>
      <c r="P180" s="1168"/>
    </row>
    <row r="181" spans="1:21" s="1" customFormat="1" ht="18" customHeight="1" x14ac:dyDescent="0.2">
      <c r="A181" s="1514"/>
      <c r="B181" s="1515"/>
      <c r="C181" s="1528"/>
      <c r="D181" s="1477"/>
      <c r="E181" s="89"/>
      <c r="F181" s="38"/>
      <c r="G181" s="804" t="s">
        <v>143</v>
      </c>
      <c r="H181" s="1213">
        <v>2060</v>
      </c>
      <c r="I181" s="157"/>
      <c r="J181" s="333"/>
      <c r="K181" s="1478"/>
      <c r="L181" s="321"/>
      <c r="M181" s="1500"/>
      <c r="N181" s="313"/>
      <c r="O181" s="1495"/>
      <c r="P181" s="1168"/>
    </row>
    <row r="182" spans="1:21" s="1" customFormat="1" ht="18" customHeight="1" x14ac:dyDescent="0.2">
      <c r="A182" s="1514"/>
      <c r="B182" s="1515"/>
      <c r="C182" s="1528"/>
      <c r="D182" s="1477"/>
      <c r="E182" s="89"/>
      <c r="F182" s="38"/>
      <c r="G182" s="1490" t="s">
        <v>21</v>
      </c>
      <c r="H182" s="1009"/>
      <c r="I182" s="190">
        <v>31.4</v>
      </c>
      <c r="J182" s="736"/>
      <c r="K182" s="1478"/>
      <c r="L182" s="321"/>
      <c r="M182" s="1500"/>
      <c r="N182" s="313"/>
      <c r="O182" s="1495"/>
      <c r="P182" s="1168"/>
    </row>
    <row r="183" spans="1:21" s="1" customFormat="1" ht="18" customHeight="1" x14ac:dyDescent="0.2">
      <c r="A183" s="1514"/>
      <c r="B183" s="1515"/>
      <c r="C183" s="1528"/>
      <c r="D183" s="1477"/>
      <c r="E183" s="89"/>
      <c r="F183" s="38"/>
      <c r="G183" s="804" t="s">
        <v>140</v>
      </c>
      <c r="H183" s="1009">
        <v>63.6</v>
      </c>
      <c r="I183" s="190"/>
      <c r="J183" s="1479"/>
      <c r="K183" s="1478"/>
      <c r="L183" s="321"/>
      <c r="M183" s="1500"/>
      <c r="N183" s="313"/>
      <c r="O183" s="1495"/>
      <c r="P183" s="1168"/>
    </row>
    <row r="184" spans="1:21" s="1" customFormat="1" ht="17.25" customHeight="1" x14ac:dyDescent="0.2">
      <c r="A184" s="1514"/>
      <c r="B184" s="1515"/>
      <c r="C184" s="1528"/>
      <c r="D184" s="1688" t="s">
        <v>130</v>
      </c>
      <c r="E184" s="1779" t="s">
        <v>115</v>
      </c>
      <c r="F184" s="38">
        <v>5</v>
      </c>
      <c r="G184" s="1491"/>
      <c r="H184" s="1482"/>
      <c r="I184" s="141"/>
      <c r="J184" s="281"/>
      <c r="K184" s="1450" t="s">
        <v>64</v>
      </c>
      <c r="L184" s="1497">
        <v>100</v>
      </c>
      <c r="M184" s="437"/>
      <c r="N184" s="906"/>
      <c r="O184" s="1168"/>
      <c r="P184" s="1168"/>
    </row>
    <row r="185" spans="1:21" s="1" customFormat="1" ht="40.5" customHeight="1" x14ac:dyDescent="0.2">
      <c r="A185" s="1514"/>
      <c r="B185" s="1515"/>
      <c r="C185" s="1528"/>
      <c r="D185" s="1635"/>
      <c r="E185" s="1780"/>
      <c r="F185" s="38"/>
      <c r="G185" s="1491"/>
      <c r="H185" s="1482"/>
      <c r="I185" s="141"/>
      <c r="J185" s="281"/>
      <c r="K185" s="1005" t="s">
        <v>326</v>
      </c>
      <c r="L185" s="1498" t="s">
        <v>288</v>
      </c>
      <c r="M185" s="437"/>
      <c r="N185" s="907"/>
      <c r="O185" s="1168"/>
      <c r="P185" s="1168"/>
      <c r="U185" s="44"/>
    </row>
    <row r="186" spans="1:21" s="1" customFormat="1" ht="17.25" customHeight="1" x14ac:dyDescent="0.2">
      <c r="A186" s="1514"/>
      <c r="B186" s="1515"/>
      <c r="C186" s="1528"/>
      <c r="D186" s="1635"/>
      <c r="E186" s="376" t="s">
        <v>61</v>
      </c>
      <c r="F186" s="38"/>
      <c r="G186" s="1491"/>
      <c r="H186" s="1482"/>
      <c r="I186" s="141"/>
      <c r="J186" s="281"/>
      <c r="K186" s="1739" t="s">
        <v>316</v>
      </c>
      <c r="L186" s="285">
        <v>1</v>
      </c>
      <c r="M186" s="741"/>
      <c r="N186" s="907"/>
      <c r="O186" s="1168"/>
      <c r="P186" s="1168"/>
    </row>
    <row r="187" spans="1:21" s="1" customFormat="1" ht="14.25" customHeight="1" x14ac:dyDescent="0.2">
      <c r="A187" s="1514"/>
      <c r="B187" s="1515"/>
      <c r="C187" s="1528"/>
      <c r="D187" s="1532"/>
      <c r="E187" s="376" t="s">
        <v>272</v>
      </c>
      <c r="F187" s="472"/>
      <c r="G187" s="1492"/>
      <c r="H187" s="1480"/>
      <c r="I187" s="1481"/>
      <c r="J187" s="1484"/>
      <c r="K187" s="1789"/>
      <c r="L187" s="1453"/>
      <c r="M187" s="106"/>
      <c r="N187" s="313"/>
      <c r="O187" s="1168"/>
      <c r="P187" s="1168"/>
      <c r="Q187" s="44"/>
    </row>
    <row r="188" spans="1:21" s="1" customFormat="1" ht="30" customHeight="1" x14ac:dyDescent="0.2">
      <c r="A188" s="1514"/>
      <c r="B188" s="1515"/>
      <c r="C188" s="1528"/>
      <c r="D188" s="1688" t="s">
        <v>284</v>
      </c>
      <c r="E188" s="1779" t="s">
        <v>115</v>
      </c>
      <c r="F188" s="49">
        <v>5</v>
      </c>
      <c r="G188" s="1493"/>
      <c r="H188" s="1483"/>
      <c r="I188" s="1489"/>
      <c r="J188" s="281"/>
      <c r="K188" s="1450" t="s">
        <v>327</v>
      </c>
      <c r="L188" s="1452">
        <v>1</v>
      </c>
      <c r="M188" s="1003"/>
      <c r="N188" s="1010"/>
      <c r="O188" s="1168"/>
      <c r="P188" s="1168"/>
      <c r="R188" s="44"/>
    </row>
    <row r="189" spans="1:21" s="1" customFormat="1" ht="17.25" customHeight="1" x14ac:dyDescent="0.2">
      <c r="A189" s="1514"/>
      <c r="B189" s="1515"/>
      <c r="C189" s="1528"/>
      <c r="D189" s="1635"/>
      <c r="E189" s="1780"/>
      <c r="F189" s="38"/>
      <c r="G189" s="1493"/>
      <c r="H189" s="1483"/>
      <c r="I189" s="1489"/>
      <c r="J189" s="281"/>
      <c r="K189" s="1541" t="s">
        <v>156</v>
      </c>
      <c r="L189" s="187">
        <v>60</v>
      </c>
      <c r="M189" s="662">
        <v>100</v>
      </c>
      <c r="N189" s="188"/>
      <c r="O189" s="1168"/>
      <c r="P189" s="1168"/>
    </row>
    <row r="190" spans="1:21" s="1" customFormat="1" ht="15" customHeight="1" x14ac:dyDescent="0.2">
      <c r="A190" s="1514"/>
      <c r="B190" s="1515"/>
      <c r="C190" s="1528"/>
      <c r="D190" s="1738"/>
      <c r="E190" s="376" t="s">
        <v>61</v>
      </c>
      <c r="F190" s="472"/>
      <c r="G190" s="1492"/>
      <c r="H190" s="1480"/>
      <c r="I190" s="1481"/>
      <c r="J190" s="1484"/>
      <c r="K190" s="955"/>
      <c r="L190" s="1453"/>
      <c r="M190" s="106"/>
      <c r="N190" s="313"/>
      <c r="O190" s="1168"/>
      <c r="P190" s="1168"/>
      <c r="Q190" s="44"/>
      <c r="S190" s="44"/>
    </row>
    <row r="191" spans="1:21" s="1" customFormat="1" ht="17.25" customHeight="1" x14ac:dyDescent="0.2">
      <c r="A191" s="1514"/>
      <c r="B191" s="1515"/>
      <c r="C191" s="1528"/>
      <c r="D191" s="1688" t="s">
        <v>328</v>
      </c>
      <c r="E191" s="1779" t="s">
        <v>115</v>
      </c>
      <c r="F191" s="49">
        <v>5</v>
      </c>
      <c r="G191" s="1538"/>
      <c r="H191" s="1290"/>
      <c r="I191" s="156"/>
      <c r="J191" s="193"/>
      <c r="K191" s="1451" t="s">
        <v>270</v>
      </c>
      <c r="L191" s="1402"/>
      <c r="M191" s="902">
        <v>1</v>
      </c>
      <c r="N191" s="907"/>
      <c r="O191" s="1496"/>
      <c r="P191" s="1168"/>
      <c r="R191" s="44"/>
    </row>
    <row r="192" spans="1:21" s="1" customFormat="1" ht="19.5" customHeight="1" x14ac:dyDescent="0.2">
      <c r="A192" s="1514"/>
      <c r="B192" s="1515"/>
      <c r="C192" s="1528"/>
      <c r="D192" s="1635"/>
      <c r="E192" s="1780"/>
      <c r="F192" s="38"/>
      <c r="G192" s="1538"/>
      <c r="H192" s="1290"/>
      <c r="I192" s="156"/>
      <c r="J192" s="193"/>
      <c r="K192" s="1330" t="s">
        <v>283</v>
      </c>
      <c r="L192" s="1402"/>
      <c r="M192" s="902"/>
      <c r="N192" s="907">
        <v>60</v>
      </c>
      <c r="O192" s="1168"/>
      <c r="P192" s="1168"/>
    </row>
    <row r="193" spans="1:20" s="1" customFormat="1" ht="16.5" customHeight="1" x14ac:dyDescent="0.2">
      <c r="A193" s="1514"/>
      <c r="B193" s="1515"/>
      <c r="C193" s="1528"/>
      <c r="D193" s="1635"/>
      <c r="E193" s="376" t="s">
        <v>272</v>
      </c>
      <c r="F193" s="38"/>
      <c r="G193" s="1538"/>
      <c r="H193" s="1290"/>
      <c r="I193" s="156"/>
      <c r="J193" s="193"/>
      <c r="K193" s="1331"/>
      <c r="L193" s="994"/>
      <c r="M193" s="903"/>
      <c r="N193" s="908"/>
      <c r="O193" s="1168"/>
      <c r="P193" s="1168"/>
    </row>
    <row r="194" spans="1:20" s="1" customFormat="1" ht="15" customHeight="1" x14ac:dyDescent="0.2">
      <c r="A194" s="1514"/>
      <c r="B194" s="1515"/>
      <c r="C194" s="1528"/>
      <c r="D194" s="1738"/>
      <c r="E194" s="376" t="s">
        <v>61</v>
      </c>
      <c r="F194" s="68"/>
      <c r="G194" s="1494"/>
      <c r="H194" s="1480"/>
      <c r="I194" s="1485"/>
      <c r="J194" s="1484"/>
      <c r="K194" s="955"/>
      <c r="L194" s="1453"/>
      <c r="M194" s="106"/>
      <c r="N194" s="313"/>
      <c r="O194" s="1168"/>
      <c r="P194" s="1168"/>
    </row>
    <row r="195" spans="1:20" s="1" customFormat="1" ht="15" customHeight="1" thickBot="1" x14ac:dyDescent="0.25">
      <c r="A195" s="1522"/>
      <c r="B195" s="1523"/>
      <c r="C195" s="1529"/>
      <c r="D195" s="1663" t="s">
        <v>32</v>
      </c>
      <c r="E195" s="1664"/>
      <c r="F195" s="1664"/>
      <c r="G195" s="1792"/>
      <c r="H195" s="489">
        <f>SUM(H179:H194)</f>
        <v>2694.2</v>
      </c>
      <c r="I195" s="430">
        <f t="shared" ref="I195:J195" si="10">SUM(I179:I194)</f>
        <v>101.4</v>
      </c>
      <c r="J195" s="1488">
        <f t="shared" si="10"/>
        <v>0</v>
      </c>
      <c r="K195" s="474"/>
      <c r="L195" s="1454"/>
      <c r="M195" s="475"/>
      <c r="N195" s="427"/>
      <c r="O195" s="1168"/>
      <c r="P195" s="1168"/>
    </row>
    <row r="196" spans="1:20" s="1" customFormat="1" ht="18" customHeight="1" x14ac:dyDescent="0.2">
      <c r="A196" s="1308" t="s">
        <v>14</v>
      </c>
      <c r="B196" s="1309" t="s">
        <v>38</v>
      </c>
      <c r="C196" s="122" t="s">
        <v>33</v>
      </c>
      <c r="D196" s="1793" t="s">
        <v>65</v>
      </c>
      <c r="E196" s="1794" t="s">
        <v>109</v>
      </c>
      <c r="F196" s="1305" t="s">
        <v>18</v>
      </c>
      <c r="G196" s="9" t="s">
        <v>43</v>
      </c>
      <c r="H196" s="539">
        <v>1021.3</v>
      </c>
      <c r="I196" s="721">
        <v>983</v>
      </c>
      <c r="J196" s="197">
        <v>993</v>
      </c>
      <c r="K196" s="1320"/>
      <c r="L196" s="19"/>
      <c r="M196" s="312"/>
      <c r="N196" s="1347"/>
    </row>
    <row r="197" spans="1:20" s="1" customFormat="1" ht="18" customHeight="1" x14ac:dyDescent="0.2">
      <c r="A197" s="1308"/>
      <c r="B197" s="1309"/>
      <c r="C197" s="122"/>
      <c r="D197" s="1793"/>
      <c r="E197" s="1795"/>
      <c r="F197" s="1305"/>
      <c r="G197" s="9" t="s">
        <v>88</v>
      </c>
      <c r="H197" s="327">
        <v>219.9</v>
      </c>
      <c r="I197" s="166"/>
      <c r="J197" s="837"/>
      <c r="K197" s="1320"/>
      <c r="L197" s="322"/>
      <c r="M197" s="106"/>
      <c r="N197" s="313"/>
    </row>
    <row r="198" spans="1:20" s="1" customFormat="1" ht="18" customHeight="1" x14ac:dyDescent="0.2">
      <c r="A198" s="1308"/>
      <c r="B198" s="1309"/>
      <c r="C198" s="122"/>
      <c r="D198" s="1793"/>
      <c r="E198" s="1795"/>
      <c r="F198" s="1305"/>
      <c r="G198" s="9" t="s">
        <v>35</v>
      </c>
      <c r="H198" s="1387">
        <v>6.6</v>
      </c>
      <c r="I198" s="261">
        <v>6.6</v>
      </c>
      <c r="J198" s="748">
        <v>6.6</v>
      </c>
      <c r="K198" s="1320"/>
      <c r="L198" s="322"/>
      <c r="M198" s="106"/>
      <c r="N198" s="313"/>
    </row>
    <row r="199" spans="1:20" s="1" customFormat="1" ht="21" customHeight="1" x14ac:dyDescent="0.2">
      <c r="A199" s="1308"/>
      <c r="B199" s="1309"/>
      <c r="C199" s="122"/>
      <c r="D199" s="1654" t="s">
        <v>66</v>
      </c>
      <c r="E199" s="1795"/>
      <c r="F199" s="1305"/>
      <c r="G199" s="321"/>
      <c r="H199" s="1455"/>
      <c r="I199" s="138"/>
      <c r="J199" s="749"/>
      <c r="K199" s="426" t="s">
        <v>207</v>
      </c>
      <c r="L199" s="1458">
        <v>35</v>
      </c>
      <c r="M199" s="904">
        <v>30</v>
      </c>
      <c r="N199" s="849">
        <v>30</v>
      </c>
      <c r="Q199" s="44"/>
    </row>
    <row r="200" spans="1:20" s="1" customFormat="1" ht="21" customHeight="1" x14ac:dyDescent="0.2">
      <c r="A200" s="1308"/>
      <c r="B200" s="1309"/>
      <c r="C200" s="122"/>
      <c r="D200" s="1655"/>
      <c r="E200" s="485"/>
      <c r="F200" s="1305"/>
      <c r="G200" s="321"/>
      <c r="H200" s="1455"/>
      <c r="I200" s="138"/>
      <c r="J200" s="749"/>
      <c r="K200" s="486"/>
      <c r="L200" s="1459"/>
      <c r="M200" s="798"/>
      <c r="N200" s="857"/>
      <c r="R200" s="44"/>
      <c r="S200" s="44"/>
    </row>
    <row r="201" spans="1:20" s="1" customFormat="1" ht="33.75" customHeight="1" x14ac:dyDescent="0.2">
      <c r="A201" s="1308"/>
      <c r="B201" s="1309"/>
      <c r="C201" s="122"/>
      <c r="D201" s="1654" t="s">
        <v>67</v>
      </c>
      <c r="E201" s="203"/>
      <c r="F201" s="1305"/>
      <c r="G201" s="321"/>
      <c r="H201" s="1455"/>
      <c r="I201" s="138"/>
      <c r="J201" s="749"/>
      <c r="K201" s="1790" t="s">
        <v>101</v>
      </c>
      <c r="L201" s="1458">
        <v>240</v>
      </c>
      <c r="M201" s="904">
        <v>250</v>
      </c>
      <c r="N201" s="849">
        <v>260</v>
      </c>
      <c r="Q201" s="44"/>
    </row>
    <row r="202" spans="1:20" s="1" customFormat="1" ht="33.75" customHeight="1" x14ac:dyDescent="0.2">
      <c r="A202" s="1308"/>
      <c r="B202" s="1309"/>
      <c r="C202" s="122"/>
      <c r="D202" s="1655"/>
      <c r="E202" s="91"/>
      <c r="F202" s="1305"/>
      <c r="G202" s="321"/>
      <c r="H202" s="1455"/>
      <c r="I202" s="138"/>
      <c r="J202" s="749"/>
      <c r="K202" s="1753"/>
      <c r="L202" s="1459"/>
      <c r="M202" s="798"/>
      <c r="N202" s="857"/>
      <c r="Q202" s="44"/>
      <c r="T202" s="44"/>
    </row>
    <row r="203" spans="1:20" s="1" customFormat="1" ht="28.5" customHeight="1" x14ac:dyDescent="0.2">
      <c r="A203" s="1308"/>
      <c r="B203" s="1309"/>
      <c r="C203" s="122"/>
      <c r="D203" s="1654" t="s">
        <v>68</v>
      </c>
      <c r="E203" s="91"/>
      <c r="F203" s="1305"/>
      <c r="G203" s="321"/>
      <c r="H203" s="1455"/>
      <c r="I203" s="138"/>
      <c r="J203" s="749"/>
      <c r="K203" s="1790" t="s">
        <v>102</v>
      </c>
      <c r="L203" s="1458">
        <v>35</v>
      </c>
      <c r="M203" s="904">
        <v>35</v>
      </c>
      <c r="N203" s="849">
        <v>35</v>
      </c>
    </row>
    <row r="204" spans="1:20" s="1" customFormat="1" ht="28.5" customHeight="1" x14ac:dyDescent="0.2">
      <c r="A204" s="1308"/>
      <c r="B204" s="1309"/>
      <c r="C204" s="122"/>
      <c r="D204" s="1655"/>
      <c r="E204" s="91"/>
      <c r="F204" s="1305"/>
      <c r="G204" s="321"/>
      <c r="H204" s="1455"/>
      <c r="I204" s="138"/>
      <c r="J204" s="749"/>
      <c r="K204" s="1791"/>
      <c r="L204" s="1459"/>
      <c r="M204" s="798"/>
      <c r="N204" s="857"/>
    </row>
    <row r="205" spans="1:20" s="1" customFormat="1" ht="21" customHeight="1" x14ac:dyDescent="0.2">
      <c r="A205" s="1308"/>
      <c r="B205" s="1309"/>
      <c r="C205" s="122"/>
      <c r="D205" s="1654" t="s">
        <v>69</v>
      </c>
      <c r="E205" s="91"/>
      <c r="F205" s="1305"/>
      <c r="G205" s="321"/>
      <c r="H205" s="1455"/>
      <c r="I205" s="138"/>
      <c r="J205" s="749"/>
      <c r="K205" s="1790" t="s">
        <v>317</v>
      </c>
      <c r="L205" s="1458">
        <v>94</v>
      </c>
      <c r="M205" s="904">
        <v>95</v>
      </c>
      <c r="N205" s="849">
        <v>95</v>
      </c>
    </row>
    <row r="206" spans="1:20" s="1" customFormat="1" ht="21" customHeight="1" x14ac:dyDescent="0.2">
      <c r="A206" s="1308"/>
      <c r="B206" s="1309"/>
      <c r="C206" s="122"/>
      <c r="D206" s="1655"/>
      <c r="E206" s="91"/>
      <c r="F206" s="1305"/>
      <c r="G206" s="321"/>
      <c r="H206" s="1455"/>
      <c r="I206" s="138"/>
      <c r="J206" s="749"/>
      <c r="K206" s="1791"/>
      <c r="L206" s="1459"/>
      <c r="M206" s="798"/>
      <c r="N206" s="857"/>
    </row>
    <row r="207" spans="1:20" s="1" customFormat="1" ht="55.5" customHeight="1" x14ac:dyDescent="0.2">
      <c r="A207" s="1308"/>
      <c r="B207" s="1309"/>
      <c r="C207" s="122"/>
      <c r="D207" s="1341" t="s">
        <v>71</v>
      </c>
      <c r="E207" s="203"/>
      <c r="F207" s="1305"/>
      <c r="G207" s="321"/>
      <c r="H207" s="1455"/>
      <c r="I207" s="138"/>
      <c r="J207" s="749"/>
      <c r="K207" s="373" t="s">
        <v>184</v>
      </c>
      <c r="L207" s="354">
        <v>12</v>
      </c>
      <c r="M207" s="386">
        <v>12</v>
      </c>
      <c r="N207" s="382">
        <v>12</v>
      </c>
    </row>
    <row r="208" spans="1:20" s="1" customFormat="1" ht="22.5" customHeight="1" x14ac:dyDescent="0.2">
      <c r="A208" s="1308"/>
      <c r="B208" s="1309"/>
      <c r="C208" s="122"/>
      <c r="D208" s="1639" t="s">
        <v>72</v>
      </c>
      <c r="E208" s="91"/>
      <c r="F208" s="1305"/>
      <c r="G208" s="321"/>
      <c r="H208" s="1455"/>
      <c r="I208" s="138"/>
      <c r="J208" s="749"/>
      <c r="K208" s="1753" t="s">
        <v>73</v>
      </c>
      <c r="L208" s="1459">
        <v>100</v>
      </c>
      <c r="M208" s="798">
        <v>100</v>
      </c>
      <c r="N208" s="857">
        <v>100</v>
      </c>
    </row>
    <row r="209" spans="1:18" s="1" customFormat="1" ht="22.5" customHeight="1" x14ac:dyDescent="0.2">
      <c r="A209" s="297"/>
      <c r="B209" s="1309"/>
      <c r="C209" s="122"/>
      <c r="D209" s="1639"/>
      <c r="E209" s="91"/>
      <c r="F209" s="1305"/>
      <c r="G209" s="321"/>
      <c r="H209" s="1455"/>
      <c r="I209" s="138"/>
      <c r="J209" s="749"/>
      <c r="K209" s="1753"/>
      <c r="L209" s="1459"/>
      <c r="M209" s="798"/>
      <c r="N209" s="857"/>
    </row>
    <row r="210" spans="1:18" s="1" customFormat="1" ht="13.5" customHeight="1" thickBot="1" x14ac:dyDescent="0.25">
      <c r="A210" s="298" t="s">
        <v>119</v>
      </c>
      <c r="B210" s="1318"/>
      <c r="C210" s="123"/>
      <c r="D210" s="1806"/>
      <c r="E210" s="92"/>
      <c r="F210" s="1306"/>
      <c r="G210" s="215" t="s">
        <v>25</v>
      </c>
      <c r="H210" s="20">
        <f>SUM(H196:H208)</f>
        <v>1247.8</v>
      </c>
      <c r="I210" s="346">
        <f t="shared" ref="I210:J210" si="11">SUM(I196:I208)</f>
        <v>989.6</v>
      </c>
      <c r="J210" s="205">
        <f t="shared" si="11"/>
        <v>999.6</v>
      </c>
      <c r="K210" s="1807"/>
      <c r="L210" s="1460"/>
      <c r="M210" s="905"/>
      <c r="N210" s="909"/>
    </row>
    <row r="211" spans="1:18" s="1" customFormat="1" ht="52.5" customHeight="1" x14ac:dyDescent="0.2">
      <c r="A211" s="1315" t="s">
        <v>14</v>
      </c>
      <c r="B211" s="1317" t="s">
        <v>38</v>
      </c>
      <c r="C211" s="1337" t="s">
        <v>36</v>
      </c>
      <c r="D211" s="48" t="s">
        <v>74</v>
      </c>
      <c r="E211" s="90"/>
      <c r="F211" s="49"/>
      <c r="G211" s="116"/>
      <c r="H211" s="539"/>
      <c r="I211" s="164"/>
      <c r="J211" s="734"/>
      <c r="K211" s="115"/>
      <c r="L211" s="19"/>
      <c r="M211" s="312"/>
      <c r="N211" s="1347"/>
    </row>
    <row r="212" spans="1:18" s="1" customFormat="1" ht="27.75" customHeight="1" x14ac:dyDescent="0.2">
      <c r="A212" s="1308"/>
      <c r="B212" s="1309"/>
      <c r="C212" s="1313"/>
      <c r="D212" s="1646" t="s">
        <v>139</v>
      </c>
      <c r="E212" s="203"/>
      <c r="F212" s="49">
        <v>1</v>
      </c>
      <c r="G212" s="217" t="s">
        <v>35</v>
      </c>
      <c r="H212" s="370">
        <v>50</v>
      </c>
      <c r="I212" s="165">
        <v>50</v>
      </c>
      <c r="J212" s="400">
        <v>50</v>
      </c>
      <c r="K212" s="1324" t="s">
        <v>192</v>
      </c>
      <c r="L212" s="1461">
        <v>1</v>
      </c>
      <c r="M212" s="223">
        <v>1</v>
      </c>
      <c r="N212" s="232">
        <v>1</v>
      </c>
      <c r="R212" s="44"/>
    </row>
    <row r="213" spans="1:18" s="1" customFormat="1" ht="15" customHeight="1" thickBot="1" x14ac:dyDescent="0.25">
      <c r="A213" s="1308"/>
      <c r="B213" s="1309"/>
      <c r="C213" s="1313"/>
      <c r="D213" s="1647"/>
      <c r="E213" s="89"/>
      <c r="F213" s="68"/>
      <c r="G213" s="218" t="s">
        <v>25</v>
      </c>
      <c r="H213" s="541">
        <f>SUM(H212:H212)</f>
        <v>50</v>
      </c>
      <c r="I213" s="699">
        <f t="shared" ref="I213:J213" si="12">SUM(I212:I212)</f>
        <v>50</v>
      </c>
      <c r="J213" s="226">
        <f t="shared" si="12"/>
        <v>50</v>
      </c>
      <c r="K213" s="1358"/>
      <c r="L213" s="1462"/>
      <c r="M213" s="525"/>
      <c r="N213" s="427"/>
    </row>
    <row r="214" spans="1:18" s="2" customFormat="1" ht="16.5" customHeight="1" thickBot="1" x14ac:dyDescent="0.3">
      <c r="A214" s="295" t="s">
        <v>14</v>
      </c>
      <c r="B214" s="5" t="s">
        <v>38</v>
      </c>
      <c r="C214" s="1759" t="s">
        <v>40</v>
      </c>
      <c r="D214" s="1759"/>
      <c r="E214" s="1759"/>
      <c r="F214" s="1759"/>
      <c r="G214" s="1759"/>
      <c r="H214" s="1456">
        <f>+H213+H210+H195</f>
        <v>3992</v>
      </c>
      <c r="I214" s="745">
        <f t="shared" ref="I214:J214" si="13">+I213+I210+I195</f>
        <v>1141</v>
      </c>
      <c r="J214" s="334">
        <f t="shared" si="13"/>
        <v>1049.5999999999999</v>
      </c>
      <c r="K214" s="1692"/>
      <c r="L214" s="1693"/>
      <c r="M214" s="1693"/>
      <c r="N214" s="1694"/>
    </row>
    <row r="215" spans="1:18" s="1" customFormat="1" ht="16.5" customHeight="1" thickBot="1" x14ac:dyDescent="0.25">
      <c r="A215" s="1316" t="s">
        <v>14</v>
      </c>
      <c r="B215" s="302"/>
      <c r="C215" s="1808" t="s">
        <v>75</v>
      </c>
      <c r="D215" s="1808"/>
      <c r="E215" s="1808"/>
      <c r="F215" s="1808"/>
      <c r="G215" s="1808"/>
      <c r="H215" s="1457">
        <f>H214+H177+H150+H58</f>
        <v>58177.999999999993</v>
      </c>
      <c r="I215" s="305">
        <f>I214+I177+I150+I58</f>
        <v>53795.1</v>
      </c>
      <c r="J215" s="466">
        <f>J214+J177+J150+J58</f>
        <v>53649</v>
      </c>
      <c r="K215" s="1809"/>
      <c r="L215" s="1810"/>
      <c r="M215" s="1810"/>
      <c r="N215" s="1811"/>
      <c r="P215" s="774"/>
    </row>
    <row r="216" spans="1:18" s="2" customFormat="1" ht="16.5" customHeight="1" thickBot="1" x14ac:dyDescent="0.3">
      <c r="A216" s="303" t="s">
        <v>76</v>
      </c>
      <c r="B216" s="1796" t="s">
        <v>77</v>
      </c>
      <c r="C216" s="1797"/>
      <c r="D216" s="1797"/>
      <c r="E216" s="1797"/>
      <c r="F216" s="1797"/>
      <c r="G216" s="1797"/>
      <c r="H216" s="1572">
        <f t="shared" ref="H216:J216" si="14">H215</f>
        <v>58177.999999999993</v>
      </c>
      <c r="I216" s="1573">
        <f t="shared" si="14"/>
        <v>53795.1</v>
      </c>
      <c r="J216" s="1574">
        <f t="shared" si="14"/>
        <v>53649</v>
      </c>
      <c r="K216" s="1798"/>
      <c r="L216" s="1799"/>
      <c r="M216" s="1799"/>
      <c r="N216" s="1800"/>
    </row>
    <row r="217" spans="1:18" s="44" customFormat="1" ht="21.75" customHeight="1" thickBot="1" x14ac:dyDescent="0.25">
      <c r="A217" s="1801" t="s">
        <v>78</v>
      </c>
      <c r="B217" s="1801"/>
      <c r="C217" s="1801"/>
      <c r="D217" s="1801"/>
      <c r="E217" s="1801"/>
      <c r="F217" s="1801"/>
      <c r="G217" s="1801"/>
      <c r="H217" s="1801"/>
      <c r="I217" s="1801"/>
      <c r="J217" s="1801"/>
      <c r="K217" s="52"/>
      <c r="L217" s="96"/>
      <c r="M217" s="96"/>
      <c r="N217" s="96"/>
    </row>
    <row r="218" spans="1:18" s="28" customFormat="1" ht="52.5" customHeight="1" thickBot="1" x14ac:dyDescent="0.3">
      <c r="A218" s="1802" t="s">
        <v>79</v>
      </c>
      <c r="B218" s="1803"/>
      <c r="C218" s="1803"/>
      <c r="D218" s="1803"/>
      <c r="E218" s="1803"/>
      <c r="F218" s="1803"/>
      <c r="G218" s="1804"/>
      <c r="H218" s="1463" t="s">
        <v>155</v>
      </c>
      <c r="I218" s="470" t="s">
        <v>210</v>
      </c>
      <c r="J218" s="468" t="s">
        <v>250</v>
      </c>
      <c r="K218" s="1299"/>
      <c r="L218" s="1805"/>
      <c r="M218" s="1805"/>
      <c r="N218" s="1805"/>
    </row>
    <row r="219" spans="1:18" s="2" customFormat="1" ht="15.75" customHeight="1" x14ac:dyDescent="0.25">
      <c r="A219" s="1816" t="s">
        <v>80</v>
      </c>
      <c r="B219" s="1817"/>
      <c r="C219" s="1817"/>
      <c r="D219" s="1817"/>
      <c r="E219" s="1817"/>
      <c r="F219" s="1817"/>
      <c r="G219" s="1818"/>
      <c r="H219" s="361">
        <f t="shared" ref="H219:J219" si="15">+H220+H227+H228+H229+H230+H231</f>
        <v>23632.2</v>
      </c>
      <c r="I219" s="360">
        <f t="shared" si="15"/>
        <v>19208</v>
      </c>
      <c r="J219" s="1234">
        <f t="shared" si="15"/>
        <v>19349.300000000003</v>
      </c>
      <c r="K219" s="1291"/>
      <c r="L219" s="1819"/>
      <c r="M219" s="1819"/>
      <c r="N219" s="1819"/>
    </row>
    <row r="220" spans="1:18" s="2" customFormat="1" ht="15.75" customHeight="1" x14ac:dyDescent="0.25">
      <c r="A220" s="1820" t="s">
        <v>241</v>
      </c>
      <c r="B220" s="1821"/>
      <c r="C220" s="1821"/>
      <c r="D220" s="1821"/>
      <c r="E220" s="1821"/>
      <c r="F220" s="1821"/>
      <c r="G220" s="1821"/>
      <c r="H220" s="1464">
        <f>SUM(H221:H226)</f>
        <v>22151</v>
      </c>
      <c r="I220" s="561">
        <f t="shared" ref="I220:J220" si="16">SUM(I221:I226)</f>
        <v>19208</v>
      </c>
      <c r="J220" s="1235">
        <f t="shared" si="16"/>
        <v>19349.300000000003</v>
      </c>
      <c r="K220" s="1291"/>
      <c r="L220" s="1291"/>
      <c r="M220" s="1291"/>
      <c r="N220" s="1291"/>
    </row>
    <row r="221" spans="1:18" s="2" customFormat="1" ht="15.75" customHeight="1" x14ac:dyDescent="0.25">
      <c r="A221" s="1822" t="s">
        <v>81</v>
      </c>
      <c r="B221" s="1823"/>
      <c r="C221" s="1823"/>
      <c r="D221" s="1823"/>
      <c r="E221" s="1823"/>
      <c r="F221" s="1823"/>
      <c r="G221" s="1824"/>
      <c r="H221" s="488">
        <f>SUMIF(G14:G212,"sb",H14:H212)</f>
        <v>10918.2</v>
      </c>
      <c r="I221" s="397">
        <f>SUMIF(G14:G212,"sb",I14:I213)</f>
        <v>11197.800000000001</v>
      </c>
      <c r="J221" s="429">
        <f>SUMIF(G14:G212,"sb",J14:J213)</f>
        <v>11512.300000000001</v>
      </c>
      <c r="K221" s="1300"/>
      <c r="L221" s="1825"/>
      <c r="M221" s="1825"/>
      <c r="N221" s="1825"/>
      <c r="O221" s="487"/>
      <c r="P221" s="487"/>
    </row>
    <row r="222" spans="1:18" s="2" customFormat="1" ht="27.75" customHeight="1" x14ac:dyDescent="0.25">
      <c r="A222" s="1826" t="s">
        <v>216</v>
      </c>
      <c r="B222" s="1827"/>
      <c r="C222" s="1827"/>
      <c r="D222" s="1827"/>
      <c r="E222" s="1827"/>
      <c r="F222" s="1827"/>
      <c r="G222" s="1827"/>
      <c r="H222" s="1465">
        <f>SUMIF(G14:G212,"sb(f)",H14:H212)</f>
        <v>300</v>
      </c>
      <c r="I222" s="171">
        <f>SUMIF(G15:G213,"sb(f)",I15:I213)</f>
        <v>70</v>
      </c>
      <c r="J222" s="340">
        <f>SUMIF(G15:G213,"sb(f)",J15:J213)</f>
        <v>0</v>
      </c>
      <c r="K222" s="1300"/>
      <c r="L222" s="1300"/>
      <c r="M222" s="1300"/>
      <c r="N222" s="1300"/>
      <c r="O222" s="487"/>
      <c r="P222" s="487"/>
      <c r="Q222" s="487"/>
      <c r="R222" s="487"/>
    </row>
    <row r="223" spans="1:18" s="2" customFormat="1" ht="27.75" customHeight="1" x14ac:dyDescent="0.25">
      <c r="A223" s="1826" t="s">
        <v>193</v>
      </c>
      <c r="B223" s="1827"/>
      <c r="C223" s="1827"/>
      <c r="D223" s="1827"/>
      <c r="E223" s="1827"/>
      <c r="F223" s="1827"/>
      <c r="G223" s="1827"/>
      <c r="H223" s="1465">
        <f>SUMIF(G17:G212,"sb(es)",H17:H212)</f>
        <v>2748.6</v>
      </c>
      <c r="I223" s="171">
        <f>SUMIF(G19:G214,"sb(es)",I19:I214)</f>
        <v>113.2</v>
      </c>
      <c r="J223" s="340">
        <f>SUMIF(G19:G214,"sb(es)",J19:J214)</f>
        <v>0</v>
      </c>
      <c r="K223" s="1300"/>
      <c r="L223" s="1298"/>
      <c r="M223" s="1298"/>
      <c r="N223" s="1298"/>
      <c r="O223" s="487" t="s">
        <v>119</v>
      </c>
      <c r="P223" s="487"/>
      <c r="Q223" s="487"/>
      <c r="R223" s="487"/>
    </row>
    <row r="224" spans="1:18" s="2" customFormat="1" ht="30.75" customHeight="1" x14ac:dyDescent="0.25">
      <c r="A224" s="1826" t="s">
        <v>185</v>
      </c>
      <c r="B224" s="1827"/>
      <c r="C224" s="1827"/>
      <c r="D224" s="1827"/>
      <c r="E224" s="1827"/>
      <c r="F224" s="1827"/>
      <c r="G224" s="1827"/>
      <c r="H224" s="1465">
        <f>SUMIF(G15:G212,"SB(esa)",H15:H212)</f>
        <v>8</v>
      </c>
      <c r="I224" s="171">
        <f>SUMIF(G16:G213,"SB(esa)",I16:I213)</f>
        <v>0</v>
      </c>
      <c r="J224" s="207">
        <f>SUMIF(H16:H213,"SB(esa)",J16:J213)</f>
        <v>0</v>
      </c>
      <c r="K224" s="1298"/>
      <c r="L224" s="1298"/>
      <c r="M224" s="1298"/>
      <c r="N224" s="1298"/>
      <c r="O224" s="487"/>
      <c r="P224" s="487"/>
      <c r="Q224" s="487"/>
      <c r="R224" s="487"/>
    </row>
    <row r="225" spans="1:18" s="2" customFormat="1" ht="15.75" customHeight="1" x14ac:dyDescent="0.25">
      <c r="A225" s="1812" t="s">
        <v>82</v>
      </c>
      <c r="B225" s="1813"/>
      <c r="C225" s="1813"/>
      <c r="D225" s="1813"/>
      <c r="E225" s="1813"/>
      <c r="F225" s="1813"/>
      <c r="G225" s="1814"/>
      <c r="H225" s="338">
        <f>SUMIF(G14:G212,"sb(sp)",H14:H212)</f>
        <v>1689.8</v>
      </c>
      <c r="I225" s="171">
        <f>SUMIF(G14:G210,"sb(sp)",I14:I210)</f>
        <v>1656.4</v>
      </c>
      <c r="J225" s="340">
        <f>SUMIF(G14:G210,"sb(sp)",J14:J210)</f>
        <v>1666.4</v>
      </c>
      <c r="K225" s="1300"/>
      <c r="L225" s="1815"/>
      <c r="M225" s="1815"/>
      <c r="N225" s="1815"/>
      <c r="O225" s="487"/>
    </row>
    <row r="226" spans="1:18" s="2" customFormat="1" ht="27" customHeight="1" x14ac:dyDescent="0.25">
      <c r="A226" s="1812" t="s">
        <v>83</v>
      </c>
      <c r="B226" s="1813"/>
      <c r="C226" s="1813"/>
      <c r="D226" s="1813"/>
      <c r="E226" s="1813"/>
      <c r="F226" s="1813"/>
      <c r="G226" s="1814"/>
      <c r="H226" s="1465">
        <f>SUMIF(G14:G212,"sb(vb)",H14:H212)</f>
        <v>6486.4000000000005</v>
      </c>
      <c r="I226" s="171">
        <f>SUMIF(G14:G212,"sb(vb)",I14:I212)</f>
        <v>6170.6</v>
      </c>
      <c r="J226" s="340">
        <f>SUMIF(G14:G210,"sb(vb)",J14:J210)</f>
        <v>6170.6</v>
      </c>
      <c r="K226" s="1300"/>
      <c r="L226" s="1815"/>
      <c r="M226" s="1815"/>
      <c r="N226" s="1815"/>
    </row>
    <row r="227" spans="1:18" s="2" customFormat="1" ht="15.75" customHeight="1" x14ac:dyDescent="0.25">
      <c r="A227" s="1842" t="s">
        <v>141</v>
      </c>
      <c r="B227" s="1843"/>
      <c r="C227" s="1843"/>
      <c r="D227" s="1843"/>
      <c r="E227" s="1843"/>
      <c r="F227" s="1843"/>
      <c r="G227" s="1844"/>
      <c r="H227" s="559">
        <f>SUMIF(G14:G212,"sb(l)",H14:H212)</f>
        <v>797.2</v>
      </c>
      <c r="I227" s="557">
        <f>SUMIF(G14:G212,"sb(l)",I14:I212)</f>
        <v>0</v>
      </c>
      <c r="J227" s="560">
        <f>SUMIF(G14:G212,"sb(l)",J14:J212)</f>
        <v>0</v>
      </c>
      <c r="K227" s="1300"/>
      <c r="L227" s="1300"/>
      <c r="M227" s="1300"/>
      <c r="N227" s="1300"/>
    </row>
    <row r="228" spans="1:18" s="2" customFormat="1" ht="15.75" customHeight="1" x14ac:dyDescent="0.25">
      <c r="A228" s="1845" t="s">
        <v>311</v>
      </c>
      <c r="B228" s="1846"/>
      <c r="C228" s="1846"/>
      <c r="D228" s="1846"/>
      <c r="E228" s="1846"/>
      <c r="F228" s="1846"/>
      <c r="G228" s="1846"/>
      <c r="H228" s="559">
        <f>SUMIF(G14:G212,"sb(spl)",H14:H212)</f>
        <v>316</v>
      </c>
      <c r="I228" s="557">
        <f>SUMIF(H14:H212,"sb(spl)",I14:I212)</f>
        <v>0</v>
      </c>
      <c r="J228" s="560">
        <f>SUMIF(H15:H213,"sb(spl)",J15:J213)</f>
        <v>0</v>
      </c>
      <c r="K228" s="1300"/>
      <c r="L228" s="1300"/>
      <c r="M228" s="1300"/>
      <c r="N228" s="1300"/>
    </row>
    <row r="229" spans="1:18" s="2" customFormat="1" ht="15.75" customHeight="1" x14ac:dyDescent="0.25">
      <c r="A229" s="1842" t="s">
        <v>239</v>
      </c>
      <c r="B229" s="1843"/>
      <c r="C229" s="1843"/>
      <c r="D229" s="1843"/>
      <c r="E229" s="1843"/>
      <c r="F229" s="1843"/>
      <c r="G229" s="1844"/>
      <c r="H229" s="559">
        <f>SUMIF(G14:G212,"sb(vbl)",H14:H212)</f>
        <v>4.2</v>
      </c>
      <c r="I229" s="557">
        <f>SUMIF(G15:G213,"sb(vbl)",I15:I213)</f>
        <v>0</v>
      </c>
      <c r="J229" s="1466">
        <f>SUMIF(H15:H213,"sb(vbl)",J15:J213)</f>
        <v>0</v>
      </c>
      <c r="K229" s="1298"/>
      <c r="L229" s="1298"/>
      <c r="M229" s="1298"/>
      <c r="N229" s="1298"/>
    </row>
    <row r="230" spans="1:18" s="2" customFormat="1" ht="28.5" customHeight="1" x14ac:dyDescent="0.25">
      <c r="A230" s="1845" t="s">
        <v>229</v>
      </c>
      <c r="B230" s="1846"/>
      <c r="C230" s="1846"/>
      <c r="D230" s="1846"/>
      <c r="E230" s="1846"/>
      <c r="F230" s="1846"/>
      <c r="G230" s="1846"/>
      <c r="H230" s="559">
        <f>SUMIF(G14:G212,"sb(fl)",H14:H212)</f>
        <v>270.60000000000002</v>
      </c>
      <c r="I230" s="557">
        <f>SUMIF(G16:G214,"sb(fl)",I16:I214)</f>
        <v>0</v>
      </c>
      <c r="J230" s="1466">
        <f>SUMIF(H16:H214,"sb(fl)",J16:J214)</f>
        <v>0</v>
      </c>
      <c r="K230" s="1300"/>
      <c r="L230" s="1300"/>
      <c r="M230" s="1300"/>
      <c r="N230" s="1300"/>
    </row>
    <row r="231" spans="1:18" s="2" customFormat="1" ht="30.75" customHeight="1" thickBot="1" x14ac:dyDescent="0.3">
      <c r="A231" s="1847" t="s">
        <v>240</v>
      </c>
      <c r="B231" s="1848"/>
      <c r="C231" s="1848"/>
      <c r="D231" s="1848"/>
      <c r="E231" s="1848"/>
      <c r="F231" s="1848"/>
      <c r="G231" s="1849"/>
      <c r="H231" s="1467">
        <f>SUMIF(G14:G212,"sb(esl)",H14:H212)</f>
        <v>93.199999999999989</v>
      </c>
      <c r="I231" s="558">
        <f>SUMIF(G14:G212,"sb(esl)",I14:I212)</f>
        <v>0</v>
      </c>
      <c r="J231" s="1468">
        <f>SUMIF(H14:H212,"sb(esl)",J14:J212)</f>
        <v>0</v>
      </c>
      <c r="K231" s="1298"/>
      <c r="L231" s="1298"/>
      <c r="M231" s="1298"/>
      <c r="N231" s="1298"/>
    </row>
    <row r="232" spans="1:18" s="2" customFormat="1" ht="15.75" customHeight="1" thickBot="1" x14ac:dyDescent="0.3">
      <c r="A232" s="1850" t="s">
        <v>84</v>
      </c>
      <c r="B232" s="1851"/>
      <c r="C232" s="1851"/>
      <c r="D232" s="1851"/>
      <c r="E232" s="1851"/>
      <c r="F232" s="1851"/>
      <c r="G232" s="1852"/>
      <c r="H232" s="304">
        <f>SUM(H233:H235)</f>
        <v>34545.800000000003</v>
      </c>
      <c r="I232" s="307">
        <f t="shared" ref="I232:J232" si="17">SUM(I233:I235)</f>
        <v>34587.100000000006</v>
      </c>
      <c r="J232" s="339">
        <f t="shared" si="17"/>
        <v>34299.700000000004</v>
      </c>
      <c r="K232" s="1298"/>
      <c r="L232" s="1298"/>
      <c r="M232" s="1298"/>
      <c r="N232" s="1298"/>
    </row>
    <row r="233" spans="1:18" s="2" customFormat="1" ht="15.75" customHeight="1" x14ac:dyDescent="0.25">
      <c r="A233" s="1812" t="s">
        <v>125</v>
      </c>
      <c r="B233" s="1813"/>
      <c r="C233" s="1813"/>
      <c r="D233" s="1813"/>
      <c r="E233" s="1813"/>
      <c r="F233" s="1813"/>
      <c r="G233" s="1814"/>
      <c r="H233" s="1469">
        <f>SUMIF(G13:G212,"es",H13:H212)</f>
        <v>191.9</v>
      </c>
      <c r="I233" s="345">
        <f>SUMIF(G14:G210,"es",I14:I210)</f>
        <v>290.39999999999998</v>
      </c>
      <c r="J233" s="342">
        <f>SUMIF(G14:G210,"es",J14:J210)</f>
        <v>0</v>
      </c>
      <c r="K233" s="81"/>
      <c r="L233" s="1819"/>
      <c r="M233" s="1819"/>
      <c r="N233" s="1819"/>
    </row>
    <row r="234" spans="1:18" s="2" customFormat="1" ht="15.75" customHeight="1" x14ac:dyDescent="0.25">
      <c r="A234" s="1836" t="s">
        <v>85</v>
      </c>
      <c r="B234" s="1837"/>
      <c r="C234" s="1837"/>
      <c r="D234" s="1837"/>
      <c r="E234" s="1837"/>
      <c r="F234" s="1837"/>
      <c r="G234" s="1838"/>
      <c r="H234" s="338">
        <f>SUMIF(G14:G212,"lrvb",H14:H212)</f>
        <v>34348.9</v>
      </c>
      <c r="I234" s="344">
        <f>SUMIF(G14:G212,"lrvb",I14:I212)</f>
        <v>34291.700000000004</v>
      </c>
      <c r="J234" s="341">
        <f>SUMIF(G14:G212,"lrvb",J14:J212)</f>
        <v>34294.700000000004</v>
      </c>
      <c r="K234" s="53"/>
      <c r="L234" s="1815"/>
      <c r="M234" s="1815"/>
      <c r="N234" s="1815"/>
    </row>
    <row r="235" spans="1:18" s="2" customFormat="1" ht="15.75" customHeight="1" thickBot="1" x14ac:dyDescent="0.3">
      <c r="A235" s="1839" t="s">
        <v>306</v>
      </c>
      <c r="B235" s="1840"/>
      <c r="C235" s="1840"/>
      <c r="D235" s="1840"/>
      <c r="E235" s="1840"/>
      <c r="F235" s="1840"/>
      <c r="G235" s="1841"/>
      <c r="H235" s="1470">
        <f>SUMIF(G14:G212,"kt",H14:H212)</f>
        <v>5</v>
      </c>
      <c r="I235" s="185">
        <f>SUMIF(G14:G210,"kt",I14:I210)</f>
        <v>5</v>
      </c>
      <c r="J235" s="343">
        <f>SUMIF(G14:G210,"kt",J14:J210)</f>
        <v>5</v>
      </c>
      <c r="K235" s="53"/>
      <c r="L235" s="1815"/>
      <c r="M235" s="1815"/>
      <c r="N235" s="1815"/>
    </row>
    <row r="236" spans="1:18" s="2" customFormat="1" ht="15.75" customHeight="1" thickBot="1" x14ac:dyDescent="0.3">
      <c r="A236" s="1829" t="s">
        <v>86</v>
      </c>
      <c r="B236" s="1830"/>
      <c r="C236" s="1830"/>
      <c r="D236" s="1830"/>
      <c r="E236" s="1830"/>
      <c r="F236" s="1830"/>
      <c r="G236" s="1831"/>
      <c r="H236" s="184">
        <f t="shared" ref="H236:J236" si="18">H219+H232</f>
        <v>58178</v>
      </c>
      <c r="I236" s="172">
        <f t="shared" si="18"/>
        <v>53795.100000000006</v>
      </c>
      <c r="J236" s="469">
        <f t="shared" si="18"/>
        <v>53649.000000000007</v>
      </c>
      <c r="K236" s="80"/>
      <c r="L236" s="1819"/>
      <c r="M236" s="1819"/>
      <c r="N236" s="1819"/>
    </row>
    <row r="237" spans="1:18" x14ac:dyDescent="0.25">
      <c r="F237" s="1542" t="s">
        <v>195</v>
      </c>
      <c r="G237" s="1828" t="s">
        <v>329</v>
      </c>
      <c r="H237" s="1828"/>
      <c r="I237" s="1828"/>
      <c r="J237" s="1828"/>
      <c r="K237" s="1828"/>
    </row>
    <row r="238" spans="1:18" x14ac:dyDescent="0.25">
      <c r="H238" s="1543">
        <f>+H216-H236</f>
        <v>0</v>
      </c>
      <c r="I238" s="1543">
        <f>+I216-I236</f>
        <v>0</v>
      </c>
      <c r="J238" s="1543">
        <f>+J216-J236</f>
        <v>0</v>
      </c>
      <c r="K238" s="1188"/>
    </row>
    <row r="239" spans="1:18" x14ac:dyDescent="0.25">
      <c r="H239" s="1189"/>
      <c r="I239" s="1189"/>
      <c r="J239" s="1189"/>
      <c r="K239" s="1188"/>
    </row>
    <row r="240" spans="1:18" x14ac:dyDescent="0.25">
      <c r="G240" s="1190"/>
      <c r="H240" s="1191"/>
      <c r="I240" s="1192"/>
      <c r="J240" s="1832"/>
      <c r="K240" s="1832"/>
      <c r="R240" s="478"/>
    </row>
    <row r="241" spans="8:11" x14ac:dyDescent="0.25">
      <c r="H241" s="1189"/>
      <c r="I241" s="1189"/>
      <c r="J241" s="1189"/>
      <c r="K241" s="1188"/>
    </row>
    <row r="242" spans="8:11" x14ac:dyDescent="0.25">
      <c r="H242" s="1189"/>
      <c r="I242" s="1187"/>
      <c r="J242" s="1187"/>
      <c r="K242" s="1188" t="s">
        <v>302</v>
      </c>
    </row>
    <row r="244" spans="8:11" x14ac:dyDescent="0.25">
      <c r="H244" s="83"/>
      <c r="I244" s="83"/>
      <c r="J244" s="83"/>
    </row>
  </sheetData>
  <mergeCells count="216">
    <mergeCell ref="G237:K237"/>
    <mergeCell ref="A236:G236"/>
    <mergeCell ref="L236:N236"/>
    <mergeCell ref="J240:K240"/>
    <mergeCell ref="K1:N1"/>
    <mergeCell ref="K42:K43"/>
    <mergeCell ref="K122:K123"/>
    <mergeCell ref="E122:E123"/>
    <mergeCell ref="D152:D155"/>
    <mergeCell ref="E184:E185"/>
    <mergeCell ref="A233:G233"/>
    <mergeCell ref="L233:N233"/>
    <mergeCell ref="A234:G234"/>
    <mergeCell ref="L234:N234"/>
    <mergeCell ref="A235:G235"/>
    <mergeCell ref="L235:N235"/>
    <mergeCell ref="A227:G227"/>
    <mergeCell ref="A228:G228"/>
    <mergeCell ref="A229:G229"/>
    <mergeCell ref="A230:G230"/>
    <mergeCell ref="A231:G231"/>
    <mergeCell ref="A232:G232"/>
    <mergeCell ref="A223:G223"/>
    <mergeCell ref="A224:G224"/>
    <mergeCell ref="A225:G225"/>
    <mergeCell ref="L225:N225"/>
    <mergeCell ref="A226:G226"/>
    <mergeCell ref="L226:N226"/>
    <mergeCell ref="A219:G219"/>
    <mergeCell ref="L219:N219"/>
    <mergeCell ref="A220:G220"/>
    <mergeCell ref="A221:G221"/>
    <mergeCell ref="L221:N221"/>
    <mergeCell ref="A222:G222"/>
    <mergeCell ref="B216:G216"/>
    <mergeCell ref="K216:N216"/>
    <mergeCell ref="A217:J217"/>
    <mergeCell ref="A218:G218"/>
    <mergeCell ref="L218:N218"/>
    <mergeCell ref="D208:D210"/>
    <mergeCell ref="K208:K210"/>
    <mergeCell ref="D212:D213"/>
    <mergeCell ref="C214:G214"/>
    <mergeCell ref="K214:N214"/>
    <mergeCell ref="C215:G215"/>
    <mergeCell ref="K215:N215"/>
    <mergeCell ref="D201:D202"/>
    <mergeCell ref="K201:K202"/>
    <mergeCell ref="D203:D204"/>
    <mergeCell ref="K203:K204"/>
    <mergeCell ref="D205:D206"/>
    <mergeCell ref="K205:K206"/>
    <mergeCell ref="D195:G195"/>
    <mergeCell ref="D196:D198"/>
    <mergeCell ref="E196:E199"/>
    <mergeCell ref="D199:D200"/>
    <mergeCell ref="D188:D190"/>
    <mergeCell ref="E188:E189"/>
    <mergeCell ref="D191:D194"/>
    <mergeCell ref="E191:E192"/>
    <mergeCell ref="D176:G176"/>
    <mergeCell ref="K176:N176"/>
    <mergeCell ref="C177:G177"/>
    <mergeCell ref="K177:N177"/>
    <mergeCell ref="C178:N178"/>
    <mergeCell ref="D184:D186"/>
    <mergeCell ref="K186:K187"/>
    <mergeCell ref="H167:H168"/>
    <mergeCell ref="I167:I168"/>
    <mergeCell ref="J167:J168"/>
    <mergeCell ref="D173:D174"/>
    <mergeCell ref="D169:D170"/>
    <mergeCell ref="D171:D172"/>
    <mergeCell ref="D167:D168"/>
    <mergeCell ref="G167:G168"/>
    <mergeCell ref="D161:D163"/>
    <mergeCell ref="D164:D165"/>
    <mergeCell ref="C150:G150"/>
    <mergeCell ref="K150:N150"/>
    <mergeCell ref="C151:N151"/>
    <mergeCell ref="D157:D158"/>
    <mergeCell ref="D159:D160"/>
    <mergeCell ref="K143:K144"/>
    <mergeCell ref="A147:A149"/>
    <mergeCell ref="B147:B149"/>
    <mergeCell ref="C147:C149"/>
    <mergeCell ref="D147:D149"/>
    <mergeCell ref="F147:F149"/>
    <mergeCell ref="A143:A146"/>
    <mergeCell ref="B143:B146"/>
    <mergeCell ref="C143:C146"/>
    <mergeCell ref="D143:D146"/>
    <mergeCell ref="E143:E146"/>
    <mergeCell ref="F143:F146"/>
    <mergeCell ref="A138:A142"/>
    <mergeCell ref="B138:B142"/>
    <mergeCell ref="C138:C142"/>
    <mergeCell ref="D138:D142"/>
    <mergeCell ref="E138:E142"/>
    <mergeCell ref="F138:F142"/>
    <mergeCell ref="K127:K128"/>
    <mergeCell ref="K134:K135"/>
    <mergeCell ref="D136:D137"/>
    <mergeCell ref="F136:F137"/>
    <mergeCell ref="K136:K137"/>
    <mergeCell ref="D124:D125"/>
    <mergeCell ref="A127:A128"/>
    <mergeCell ref="B127:B128"/>
    <mergeCell ref="D127:D129"/>
    <mergeCell ref="E127:E130"/>
    <mergeCell ref="K111:K112"/>
    <mergeCell ref="D113:D114"/>
    <mergeCell ref="D116:D117"/>
    <mergeCell ref="D119:D120"/>
    <mergeCell ref="D122:D123"/>
    <mergeCell ref="D105:D106"/>
    <mergeCell ref="K106:K107"/>
    <mergeCell ref="K109:K110"/>
    <mergeCell ref="D110:G110"/>
    <mergeCell ref="A111:A112"/>
    <mergeCell ref="B111:B112"/>
    <mergeCell ref="C111:C112"/>
    <mergeCell ref="D111:D112"/>
    <mergeCell ref="E111:E112"/>
    <mergeCell ref="F111:F112"/>
    <mergeCell ref="D95:D96"/>
    <mergeCell ref="D97:D98"/>
    <mergeCell ref="D99:D100"/>
    <mergeCell ref="D101:D104"/>
    <mergeCell ref="K101:K102"/>
    <mergeCell ref="K103:K104"/>
    <mergeCell ref="A91:A93"/>
    <mergeCell ref="B91:B93"/>
    <mergeCell ref="C91:C93"/>
    <mergeCell ref="D91:D93"/>
    <mergeCell ref="E91:E93"/>
    <mergeCell ref="F91:F93"/>
    <mergeCell ref="K74:K75"/>
    <mergeCell ref="E76:E77"/>
    <mergeCell ref="D85:D86"/>
    <mergeCell ref="C58:G58"/>
    <mergeCell ref="K58:N58"/>
    <mergeCell ref="C59:N59"/>
    <mergeCell ref="D70:D72"/>
    <mergeCell ref="E60:E67"/>
    <mergeCell ref="D60:D67"/>
    <mergeCell ref="A55:A57"/>
    <mergeCell ref="B55:B57"/>
    <mergeCell ref="C55:C57"/>
    <mergeCell ref="D55:D57"/>
    <mergeCell ref="D51:D52"/>
    <mergeCell ref="K51:K52"/>
    <mergeCell ref="A53:A54"/>
    <mergeCell ref="B53:B54"/>
    <mergeCell ref="C53:C54"/>
    <mergeCell ref="D53:D54"/>
    <mergeCell ref="K53:K54"/>
    <mergeCell ref="K55:K57"/>
    <mergeCell ref="K44:K45"/>
    <mergeCell ref="D47:D48"/>
    <mergeCell ref="E48:G48"/>
    <mergeCell ref="A49:A50"/>
    <mergeCell ref="B49:B50"/>
    <mergeCell ref="C49:C50"/>
    <mergeCell ref="D49:D50"/>
    <mergeCell ref="E49:E50"/>
    <mergeCell ref="F49:F50"/>
    <mergeCell ref="D41:D43"/>
    <mergeCell ref="E41:E43"/>
    <mergeCell ref="F41:F43"/>
    <mergeCell ref="D44:D45"/>
    <mergeCell ref="E44:E45"/>
    <mergeCell ref="F44:F45"/>
    <mergeCell ref="A37:A39"/>
    <mergeCell ref="B37:B39"/>
    <mergeCell ref="D37:D40"/>
    <mergeCell ref="E37:E39"/>
    <mergeCell ref="F37:F40"/>
    <mergeCell ref="K37:K39"/>
    <mergeCell ref="D33:D34"/>
    <mergeCell ref="E33:E34"/>
    <mergeCell ref="K33:K34"/>
    <mergeCell ref="A35:A36"/>
    <mergeCell ref="B35:B36"/>
    <mergeCell ref="D35:D36"/>
    <mergeCell ref="E35:E36"/>
    <mergeCell ref="D19:D22"/>
    <mergeCell ref="K21:K22"/>
    <mergeCell ref="E23:E30"/>
    <mergeCell ref="K28:K30"/>
    <mergeCell ref="D31:D32"/>
    <mergeCell ref="K31:K32"/>
    <mergeCell ref="B12:N12"/>
    <mergeCell ref="C13:N13"/>
    <mergeCell ref="D14:D18"/>
    <mergeCell ref="K14:K15"/>
    <mergeCell ref="K16:K17"/>
    <mergeCell ref="I7:I9"/>
    <mergeCell ref="J7:J9"/>
    <mergeCell ref="K7:N7"/>
    <mergeCell ref="K8:K9"/>
    <mergeCell ref="L8:N8"/>
    <mergeCell ref="A10:N10"/>
    <mergeCell ref="E7:E9"/>
    <mergeCell ref="F7:F9"/>
    <mergeCell ref="G7:G9"/>
    <mergeCell ref="H7:H9"/>
    <mergeCell ref="A3:N3"/>
    <mergeCell ref="A4:N4"/>
    <mergeCell ref="A5:N5"/>
    <mergeCell ref="A6:N6"/>
    <mergeCell ref="A7:A9"/>
    <mergeCell ref="B7:B9"/>
    <mergeCell ref="C7:C9"/>
    <mergeCell ref="D7:D9"/>
    <mergeCell ref="A11:N11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  <rowBreaks count="5" manualBreakCount="5">
    <brk id="67" max="13" man="1"/>
    <brk id="123" max="13" man="1"/>
    <brk id="160" max="13" man="1"/>
    <brk id="195" max="13" man="1"/>
    <brk id="216" max="13" man="1"/>
  </rowBreaks>
  <colBreaks count="1" manualBreakCount="1">
    <brk id="14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257"/>
  <sheetViews>
    <sheetView zoomScaleNormal="100" zoomScaleSheetLayoutView="50" workbookViewId="0"/>
  </sheetViews>
  <sheetFormatPr defaultColWidth="9.140625" defaultRowHeight="15" x14ac:dyDescent="0.25"/>
  <cols>
    <col min="1" max="4" width="3.28515625" style="73" customWidth="1"/>
    <col min="5" max="5" width="25.28515625" style="72" customWidth="1"/>
    <col min="6" max="6" width="3.28515625" style="1109" customWidth="1"/>
    <col min="7" max="7" width="3.140625" style="1110" hidden="1" customWidth="1"/>
    <col min="8" max="8" width="13" style="1109" customWidth="1"/>
    <col min="9" max="9" width="8.5703125" style="72" customWidth="1"/>
    <col min="10" max="13" width="8.140625" style="73" customWidth="1"/>
    <col min="14" max="14" width="24.28515625" style="72" customWidth="1"/>
    <col min="15" max="16" width="6" style="393" customWidth="1"/>
    <col min="17" max="18" width="5.85546875" style="393" customWidth="1"/>
    <col min="19" max="19" width="9.140625" style="72"/>
    <col min="20" max="20" width="9.28515625" style="72" bestFit="1" customWidth="1"/>
    <col min="21" max="21" width="10.28515625" style="72" bestFit="1" customWidth="1"/>
    <col min="22" max="22" width="9.28515625" style="72" bestFit="1" customWidth="1"/>
    <col min="23" max="16384" width="9.140625" style="72"/>
  </cols>
  <sheetData>
    <row r="1" spans="1:21" s="131" customFormat="1" ht="34.5" customHeight="1" x14ac:dyDescent="0.25">
      <c r="A1" s="128"/>
      <c r="B1" s="128"/>
      <c r="C1" s="128"/>
      <c r="D1" s="128"/>
      <c r="E1" s="128"/>
      <c r="F1" s="129"/>
      <c r="G1" s="234"/>
      <c r="H1" s="234"/>
      <c r="I1" s="130"/>
      <c r="J1" s="130"/>
      <c r="K1" s="237"/>
      <c r="L1" s="1855" t="s">
        <v>251</v>
      </c>
      <c r="M1" s="1855"/>
      <c r="N1" s="1855"/>
      <c r="O1" s="1855"/>
      <c r="P1" s="1855"/>
      <c r="Q1" s="1855"/>
      <c r="R1" s="1855"/>
    </row>
    <row r="2" spans="1:21" s="70" customFormat="1" ht="16.5" customHeight="1" x14ac:dyDescent="0.25">
      <c r="A2" s="1576" t="s">
        <v>266</v>
      </c>
      <c r="B2" s="1576"/>
      <c r="C2" s="1576"/>
      <c r="D2" s="1576"/>
      <c r="E2" s="1576"/>
      <c r="F2" s="1576"/>
      <c r="G2" s="1576"/>
      <c r="H2" s="1576"/>
      <c r="I2" s="1576"/>
      <c r="J2" s="1576"/>
      <c r="K2" s="1576"/>
      <c r="L2" s="1576"/>
      <c r="M2" s="1576"/>
      <c r="N2" s="1576"/>
      <c r="O2" s="1576"/>
      <c r="P2" s="1576"/>
      <c r="Q2" s="1576"/>
      <c r="R2" s="1576"/>
    </row>
    <row r="3" spans="1:21" s="71" customFormat="1" ht="16.5" customHeight="1" x14ac:dyDescent="0.25">
      <c r="A3" s="1577" t="s">
        <v>0</v>
      </c>
      <c r="B3" s="1577"/>
      <c r="C3" s="1577"/>
      <c r="D3" s="1577"/>
      <c r="E3" s="1577"/>
      <c r="F3" s="1577"/>
      <c r="G3" s="1577"/>
      <c r="H3" s="1577"/>
      <c r="I3" s="1577"/>
      <c r="J3" s="1577"/>
      <c r="K3" s="1577"/>
      <c r="L3" s="1577"/>
      <c r="M3" s="1577"/>
      <c r="N3" s="1577"/>
      <c r="O3" s="1577"/>
      <c r="P3" s="1577"/>
      <c r="Q3" s="1577"/>
      <c r="R3" s="1577"/>
    </row>
    <row r="4" spans="1:21" s="71" customFormat="1" ht="16.5" customHeight="1" x14ac:dyDescent="0.25">
      <c r="A4" s="1578" t="s">
        <v>1</v>
      </c>
      <c r="B4" s="1578"/>
      <c r="C4" s="1578"/>
      <c r="D4" s="1578"/>
      <c r="E4" s="1578"/>
      <c r="F4" s="1578"/>
      <c r="G4" s="1578"/>
      <c r="H4" s="1578"/>
      <c r="I4" s="1578"/>
      <c r="J4" s="1578"/>
      <c r="K4" s="1578"/>
      <c r="L4" s="1578"/>
      <c r="M4" s="1578"/>
      <c r="N4" s="1578"/>
      <c r="O4" s="1578"/>
      <c r="P4" s="1578"/>
      <c r="Q4" s="1578"/>
      <c r="R4" s="1578"/>
    </row>
    <row r="5" spans="1:21" s="2" customFormat="1" ht="21.75" customHeight="1" thickBot="1" x14ac:dyDescent="0.25">
      <c r="A5" s="1579" t="s">
        <v>2</v>
      </c>
      <c r="B5" s="1579"/>
      <c r="C5" s="1579"/>
      <c r="D5" s="1579"/>
      <c r="E5" s="1579"/>
      <c r="F5" s="1579"/>
      <c r="G5" s="1579"/>
      <c r="H5" s="1579"/>
      <c r="I5" s="1579"/>
      <c r="J5" s="1579"/>
      <c r="K5" s="1579"/>
      <c r="L5" s="1579"/>
      <c r="M5" s="1579"/>
      <c r="N5" s="1579"/>
      <c r="O5" s="1579"/>
      <c r="P5" s="1579"/>
      <c r="Q5" s="1579"/>
      <c r="R5" s="1579"/>
    </row>
    <row r="6" spans="1:21" s="3" customFormat="1" ht="18.75" customHeight="1" x14ac:dyDescent="0.25">
      <c r="A6" s="1580" t="s">
        <v>3</v>
      </c>
      <c r="B6" s="1583" t="s">
        <v>4</v>
      </c>
      <c r="C6" s="1586" t="s">
        <v>5</v>
      </c>
      <c r="D6" s="1586" t="s">
        <v>245</v>
      </c>
      <c r="E6" s="1589" t="s">
        <v>6</v>
      </c>
      <c r="F6" s="1623" t="s">
        <v>7</v>
      </c>
      <c r="G6" s="1626" t="s">
        <v>8</v>
      </c>
      <c r="H6" s="1927" t="s">
        <v>247</v>
      </c>
      <c r="I6" s="1629" t="s">
        <v>9</v>
      </c>
      <c r="J6" s="1856" t="s">
        <v>252</v>
      </c>
      <c r="K6" s="1859" t="s">
        <v>153</v>
      </c>
      <c r="L6" s="1606" t="s">
        <v>208</v>
      </c>
      <c r="M6" s="1609" t="s">
        <v>249</v>
      </c>
      <c r="N6" s="1612" t="s">
        <v>10</v>
      </c>
      <c r="O6" s="1613"/>
      <c r="P6" s="1613"/>
      <c r="Q6" s="1613"/>
      <c r="R6" s="1614"/>
    </row>
    <row r="7" spans="1:21" s="3" customFormat="1" ht="17.25" customHeight="1" x14ac:dyDescent="0.25">
      <c r="A7" s="1581"/>
      <c r="B7" s="1584"/>
      <c r="C7" s="1587"/>
      <c r="D7" s="1587"/>
      <c r="E7" s="1590"/>
      <c r="F7" s="1624"/>
      <c r="G7" s="1627"/>
      <c r="H7" s="1928"/>
      <c r="I7" s="1630"/>
      <c r="J7" s="1857"/>
      <c r="K7" s="1860"/>
      <c r="L7" s="1607"/>
      <c r="M7" s="1610"/>
      <c r="N7" s="1615" t="s">
        <v>6</v>
      </c>
      <c r="O7" s="1617" t="s">
        <v>11</v>
      </c>
      <c r="P7" s="1618"/>
      <c r="Q7" s="1618"/>
      <c r="R7" s="1619"/>
    </row>
    <row r="8" spans="1:21" s="3" customFormat="1" ht="82.5" customHeight="1" thickBot="1" x14ac:dyDescent="0.3">
      <c r="A8" s="1582"/>
      <c r="B8" s="1585"/>
      <c r="C8" s="1588"/>
      <c r="D8" s="1588"/>
      <c r="E8" s="1591"/>
      <c r="F8" s="1625"/>
      <c r="G8" s="1628"/>
      <c r="H8" s="1929"/>
      <c r="I8" s="1631"/>
      <c r="J8" s="1858"/>
      <c r="K8" s="1861"/>
      <c r="L8" s="1607"/>
      <c r="M8" s="1611"/>
      <c r="N8" s="1616"/>
      <c r="O8" s="493" t="s">
        <v>120</v>
      </c>
      <c r="P8" s="4" t="s">
        <v>154</v>
      </c>
      <c r="Q8" s="564" t="s">
        <v>211</v>
      </c>
      <c r="R8" s="663" t="s">
        <v>248</v>
      </c>
    </row>
    <row r="9" spans="1:21" s="2" customFormat="1" ht="16.5" customHeight="1" x14ac:dyDescent="0.25">
      <c r="A9" s="1620" t="s">
        <v>12</v>
      </c>
      <c r="B9" s="1621"/>
      <c r="C9" s="1621"/>
      <c r="D9" s="1621"/>
      <c r="E9" s="1621"/>
      <c r="F9" s="1621"/>
      <c r="G9" s="1621"/>
      <c r="H9" s="1621"/>
      <c r="I9" s="1621"/>
      <c r="J9" s="1621"/>
      <c r="K9" s="1621"/>
      <c r="L9" s="1621"/>
      <c r="M9" s="1621"/>
      <c r="N9" s="1621"/>
      <c r="O9" s="1621"/>
      <c r="P9" s="1621"/>
      <c r="Q9" s="1621"/>
      <c r="R9" s="1622"/>
      <c r="U9" s="3"/>
    </row>
    <row r="10" spans="1:21" s="2" customFormat="1" ht="16.5" customHeight="1" x14ac:dyDescent="0.25">
      <c r="A10" s="1592" t="s">
        <v>13</v>
      </c>
      <c r="B10" s="1593"/>
      <c r="C10" s="1593"/>
      <c r="D10" s="1593"/>
      <c r="E10" s="1593"/>
      <c r="F10" s="1593"/>
      <c r="G10" s="1593"/>
      <c r="H10" s="1593"/>
      <c r="I10" s="1593"/>
      <c r="J10" s="1593"/>
      <c r="K10" s="1593"/>
      <c r="L10" s="1593"/>
      <c r="M10" s="1593"/>
      <c r="N10" s="1593"/>
      <c r="O10" s="1593"/>
      <c r="P10" s="1593"/>
      <c r="Q10" s="1593"/>
      <c r="R10" s="1594"/>
      <c r="S10" s="3"/>
    </row>
    <row r="11" spans="1:21" s="3" customFormat="1" ht="16.5" customHeight="1" x14ac:dyDescent="0.25">
      <c r="A11" s="556" t="s">
        <v>14</v>
      </c>
      <c r="B11" s="1595" t="s">
        <v>15</v>
      </c>
      <c r="C11" s="1595"/>
      <c r="D11" s="1595"/>
      <c r="E11" s="1595"/>
      <c r="F11" s="1595"/>
      <c r="G11" s="1595"/>
      <c r="H11" s="1595"/>
      <c r="I11" s="1595"/>
      <c r="J11" s="1595"/>
      <c r="K11" s="1595"/>
      <c r="L11" s="1595"/>
      <c r="M11" s="1595"/>
      <c r="N11" s="1595"/>
      <c r="O11" s="1595"/>
      <c r="P11" s="1595"/>
      <c r="Q11" s="1595"/>
      <c r="R11" s="1596"/>
    </row>
    <row r="12" spans="1:21" s="3" customFormat="1" ht="15.75" customHeight="1" thickBot="1" x14ac:dyDescent="0.3">
      <c r="A12" s="1090" t="s">
        <v>14</v>
      </c>
      <c r="B12" s="555" t="s">
        <v>14</v>
      </c>
      <c r="C12" s="1597" t="s">
        <v>16</v>
      </c>
      <c r="D12" s="1598"/>
      <c r="E12" s="1598"/>
      <c r="F12" s="1598"/>
      <c r="G12" s="1598"/>
      <c r="H12" s="1598"/>
      <c r="I12" s="1598"/>
      <c r="J12" s="1598"/>
      <c r="K12" s="1599"/>
      <c r="L12" s="1599"/>
      <c r="M12" s="1599"/>
      <c r="N12" s="1598"/>
      <c r="O12" s="1598"/>
      <c r="P12" s="1598"/>
      <c r="Q12" s="1598"/>
      <c r="R12" s="1600"/>
    </row>
    <row r="13" spans="1:21" s="3" customFormat="1" ht="16.5" customHeight="1" x14ac:dyDescent="0.25">
      <c r="A13" s="1089" t="s">
        <v>14</v>
      </c>
      <c r="B13" s="6" t="s">
        <v>14</v>
      </c>
      <c r="C13" s="1121" t="s">
        <v>14</v>
      </c>
      <c r="D13" s="630"/>
      <c r="E13" s="1601" t="s">
        <v>17</v>
      </c>
      <c r="F13" s="1014"/>
      <c r="G13" s="1095" t="s">
        <v>18</v>
      </c>
      <c r="H13" s="1930" t="s">
        <v>291</v>
      </c>
      <c r="I13" s="446" t="s">
        <v>21</v>
      </c>
      <c r="J13" s="125">
        <v>945.4</v>
      </c>
      <c r="K13" s="990">
        <v>844.6</v>
      </c>
      <c r="L13" s="1023">
        <v>1024.5999999999999</v>
      </c>
      <c r="M13" s="151">
        <v>1024.5999999999999</v>
      </c>
      <c r="N13" s="1708" t="s">
        <v>22</v>
      </c>
      <c r="O13" s="652">
        <v>946</v>
      </c>
      <c r="P13" s="1231">
        <v>1180</v>
      </c>
      <c r="Q13" s="394">
        <v>1180</v>
      </c>
      <c r="R13" s="65">
        <v>1180</v>
      </c>
      <c r="S13" s="476"/>
      <c r="T13" s="476"/>
    </row>
    <row r="14" spans="1:21" s="3" customFormat="1" ht="16.5" customHeight="1" x14ac:dyDescent="0.25">
      <c r="A14" s="1082"/>
      <c r="B14" s="7"/>
      <c r="C14" s="1121"/>
      <c r="D14" s="631"/>
      <c r="E14" s="1601"/>
      <c r="F14" s="324"/>
      <c r="G14" s="1095"/>
      <c r="H14" s="1931"/>
      <c r="I14" s="366" t="s">
        <v>140</v>
      </c>
      <c r="J14" s="481">
        <v>200</v>
      </c>
      <c r="K14" s="540">
        <v>180</v>
      </c>
      <c r="L14" s="697"/>
      <c r="M14" s="1501"/>
      <c r="N14" s="1655"/>
      <c r="O14" s="512"/>
      <c r="P14" s="1232"/>
      <c r="Q14" s="1226"/>
      <c r="R14" s="66"/>
      <c r="S14" s="476"/>
    </row>
    <row r="15" spans="1:21" s="3" customFormat="1" ht="20.25" customHeight="1" x14ac:dyDescent="0.25">
      <c r="A15" s="1082"/>
      <c r="B15" s="7"/>
      <c r="C15" s="1121"/>
      <c r="D15" s="631"/>
      <c r="E15" s="1601"/>
      <c r="F15" s="324"/>
      <c r="G15" s="1095"/>
      <c r="H15" s="1931"/>
      <c r="I15" s="621" t="s">
        <v>21</v>
      </c>
      <c r="J15" s="200">
        <v>1014.3</v>
      </c>
      <c r="K15" s="370">
        <f>938.2-100</f>
        <v>838.2</v>
      </c>
      <c r="L15" s="698">
        <v>1038.2</v>
      </c>
      <c r="M15" s="165">
        <v>1038.2</v>
      </c>
      <c r="N15" s="1866" t="s">
        <v>23</v>
      </c>
      <c r="O15" s="654">
        <v>4135</v>
      </c>
      <c r="P15" s="202">
        <v>3210</v>
      </c>
      <c r="Q15" s="286">
        <v>3210</v>
      </c>
      <c r="R15" s="235">
        <v>3210</v>
      </c>
      <c r="S15" s="476"/>
    </row>
    <row r="16" spans="1:21" s="3" customFormat="1" ht="20.25" customHeight="1" x14ac:dyDescent="0.25">
      <c r="A16" s="1082"/>
      <c r="B16" s="7"/>
      <c r="C16" s="1121"/>
      <c r="D16" s="631"/>
      <c r="E16" s="1601"/>
      <c r="F16" s="324"/>
      <c r="G16" s="1095"/>
      <c r="H16" s="352"/>
      <c r="I16" s="621" t="s">
        <v>140</v>
      </c>
      <c r="J16" s="482">
        <v>124.5</v>
      </c>
      <c r="K16" s="498">
        <f>100+100</f>
        <v>200</v>
      </c>
      <c r="L16" s="725"/>
      <c r="M16" s="725"/>
      <c r="N16" s="1867"/>
      <c r="O16" s="512"/>
      <c r="P16" s="1232"/>
      <c r="Q16" s="1226"/>
      <c r="R16" s="66"/>
    </row>
    <row r="17" spans="1:20" s="3" customFormat="1" ht="54" customHeight="1" x14ac:dyDescent="0.25">
      <c r="A17" s="1082"/>
      <c r="B17" s="7"/>
      <c r="C17" s="1121"/>
      <c r="D17" s="631"/>
      <c r="E17" s="1601"/>
      <c r="F17" s="324"/>
      <c r="G17" s="1095"/>
      <c r="H17" s="352"/>
      <c r="I17" s="446" t="s">
        <v>21</v>
      </c>
      <c r="J17" s="482">
        <v>185.1</v>
      </c>
      <c r="K17" s="1040">
        <v>166.4</v>
      </c>
      <c r="L17" s="819">
        <v>166.4</v>
      </c>
      <c r="M17" s="1502">
        <v>166.4</v>
      </c>
      <c r="N17" s="25" t="s">
        <v>24</v>
      </c>
      <c r="O17" s="653">
        <v>90</v>
      </c>
      <c r="P17" s="278">
        <v>55</v>
      </c>
      <c r="Q17" s="386">
        <v>55</v>
      </c>
      <c r="R17" s="382">
        <v>55</v>
      </c>
    </row>
    <row r="18" spans="1:20" s="3" customFormat="1" ht="54.75" customHeight="1" x14ac:dyDescent="0.25">
      <c r="A18" s="1082"/>
      <c r="B18" s="7"/>
      <c r="C18" s="1121"/>
      <c r="D18" s="632" t="s">
        <v>14</v>
      </c>
      <c r="E18" s="1646" t="s">
        <v>20</v>
      </c>
      <c r="F18" s="324"/>
      <c r="G18" s="1095"/>
      <c r="H18" s="352"/>
      <c r="I18" s="366" t="s">
        <v>19</v>
      </c>
      <c r="J18" s="99">
        <v>863.4</v>
      </c>
      <c r="K18" s="99">
        <f>2.7+839+60.4</f>
        <v>902.1</v>
      </c>
      <c r="L18" s="140">
        <v>902.1</v>
      </c>
      <c r="M18" s="1501">
        <v>902.1</v>
      </c>
      <c r="N18" s="25" t="s">
        <v>96</v>
      </c>
      <c r="O18" s="653">
        <v>5</v>
      </c>
      <c r="P18" s="278">
        <v>4</v>
      </c>
      <c r="Q18" s="386">
        <v>4</v>
      </c>
      <c r="R18" s="382">
        <v>4</v>
      </c>
    </row>
    <row r="19" spans="1:20" s="3" customFormat="1" ht="41.25" customHeight="1" x14ac:dyDescent="0.25">
      <c r="A19" s="1082"/>
      <c r="B19" s="7"/>
      <c r="C19" s="1121"/>
      <c r="D19" s="631"/>
      <c r="E19" s="1647"/>
      <c r="F19" s="324"/>
      <c r="G19" s="1095"/>
      <c r="H19" s="352"/>
      <c r="I19" s="321"/>
      <c r="J19" s="39"/>
      <c r="K19" s="548"/>
      <c r="L19" s="146"/>
      <c r="M19" s="1503"/>
      <c r="N19" s="1505" t="s">
        <v>95</v>
      </c>
      <c r="O19" s="654">
        <v>185</v>
      </c>
      <c r="P19" s="202">
        <v>185</v>
      </c>
      <c r="Q19" s="286">
        <v>185</v>
      </c>
      <c r="R19" s="235">
        <v>185</v>
      </c>
    </row>
    <row r="20" spans="1:20" s="3" customFormat="1" ht="36.75" customHeight="1" x14ac:dyDescent="0.25">
      <c r="A20" s="1082"/>
      <c r="B20" s="7"/>
      <c r="C20" s="1121"/>
      <c r="D20" s="631"/>
      <c r="E20" s="1647"/>
      <c r="F20" s="324"/>
      <c r="G20" s="1095"/>
      <c r="H20" s="352"/>
      <c r="I20" s="55"/>
      <c r="J20" s="482"/>
      <c r="K20" s="549"/>
      <c r="L20" s="689"/>
      <c r="M20" s="1504"/>
      <c r="N20" s="1862" t="s">
        <v>97</v>
      </c>
      <c r="O20" s="654">
        <v>45</v>
      </c>
      <c r="P20" s="202">
        <v>50</v>
      </c>
      <c r="Q20" s="286">
        <v>55</v>
      </c>
      <c r="R20" s="235">
        <v>60</v>
      </c>
    </row>
    <row r="21" spans="1:20" s="3" customFormat="1" ht="17.25" customHeight="1" x14ac:dyDescent="0.25">
      <c r="A21" s="1082"/>
      <c r="B21" s="7"/>
      <c r="C21" s="1121"/>
      <c r="D21" s="633"/>
      <c r="E21" s="1648"/>
      <c r="F21" s="324"/>
      <c r="G21" s="1095"/>
      <c r="H21" s="352"/>
      <c r="I21" s="447" t="s">
        <v>25</v>
      </c>
      <c r="J21" s="78">
        <f>SUM(J13:J20)</f>
        <v>3332.7</v>
      </c>
      <c r="K21" s="550">
        <f>SUM(K13:K20)</f>
        <v>3131.3</v>
      </c>
      <c r="L21" s="696">
        <f>SUM(L13:L20)</f>
        <v>3131.3</v>
      </c>
      <c r="M21" s="134">
        <f t="shared" ref="M21" si="0">SUM(M13:M20)</f>
        <v>3131.3</v>
      </c>
      <c r="N21" s="1863"/>
      <c r="O21" s="114"/>
      <c r="P21" s="51"/>
      <c r="Q21" s="1225"/>
      <c r="R21" s="551"/>
    </row>
    <row r="22" spans="1:20" s="3" customFormat="1" ht="52.15" customHeight="1" x14ac:dyDescent="0.25">
      <c r="A22" s="1082"/>
      <c r="B22" s="7"/>
      <c r="C22" s="1121"/>
      <c r="D22" s="631" t="s">
        <v>33</v>
      </c>
      <c r="E22" s="1081" t="s">
        <v>26</v>
      </c>
      <c r="F22" s="1651" t="s">
        <v>110</v>
      </c>
      <c r="G22" s="1095"/>
      <c r="H22" s="352"/>
      <c r="I22" s="9" t="s">
        <v>19</v>
      </c>
      <c r="J22" s="99">
        <v>2038.1</v>
      </c>
      <c r="K22" s="99">
        <v>1686.9</v>
      </c>
      <c r="L22" s="167">
        <v>1686.9</v>
      </c>
      <c r="M22" s="1501">
        <v>1686.9</v>
      </c>
      <c r="N22" s="1474" t="s">
        <v>254</v>
      </c>
      <c r="O22" s="775">
        <v>657</v>
      </c>
      <c r="P22" s="567">
        <v>470</v>
      </c>
      <c r="Q22" s="406">
        <v>470</v>
      </c>
      <c r="R22" s="382">
        <v>470</v>
      </c>
      <c r="T22" s="476"/>
    </row>
    <row r="23" spans="1:20" s="3" customFormat="1" ht="56.45" customHeight="1" x14ac:dyDescent="0.25">
      <c r="A23" s="1082"/>
      <c r="B23" s="7"/>
      <c r="C23" s="1121"/>
      <c r="D23" s="631"/>
      <c r="E23" s="1081"/>
      <c r="F23" s="1652"/>
      <c r="G23" s="1095"/>
      <c r="H23" s="352"/>
      <c r="I23" s="9" t="s">
        <v>19</v>
      </c>
      <c r="J23" s="46">
        <v>239.4</v>
      </c>
      <c r="K23" s="540">
        <v>299.39999999999998</v>
      </c>
      <c r="L23" s="697">
        <v>299.39999999999998</v>
      </c>
      <c r="M23" s="1501">
        <v>299.39999999999998</v>
      </c>
      <c r="N23" s="1476" t="s">
        <v>255</v>
      </c>
      <c r="O23" s="775">
        <v>55</v>
      </c>
      <c r="P23" s="354">
        <v>55</v>
      </c>
      <c r="Q23" s="386">
        <v>55</v>
      </c>
      <c r="R23" s="382">
        <v>55</v>
      </c>
      <c r="T23" s="476"/>
    </row>
    <row r="24" spans="1:20" s="3" customFormat="1" ht="58.9" customHeight="1" x14ac:dyDescent="0.25">
      <c r="A24" s="1082"/>
      <c r="B24" s="7"/>
      <c r="C24" s="1121"/>
      <c r="D24" s="631"/>
      <c r="E24" s="1081"/>
      <c r="F24" s="1652"/>
      <c r="G24" s="1095"/>
      <c r="H24" s="352"/>
      <c r="I24" s="9" t="s">
        <v>19</v>
      </c>
      <c r="J24" s="77">
        <v>613.70000000000005</v>
      </c>
      <c r="K24" s="540">
        <v>721</v>
      </c>
      <c r="L24" s="697">
        <v>721</v>
      </c>
      <c r="M24" s="1501">
        <v>721</v>
      </c>
      <c r="N24" s="1473" t="s">
        <v>256</v>
      </c>
      <c r="O24" s="775">
        <v>85</v>
      </c>
      <c r="P24" s="354">
        <v>85</v>
      </c>
      <c r="Q24" s="386">
        <v>85</v>
      </c>
      <c r="R24" s="382">
        <v>85</v>
      </c>
    </row>
    <row r="25" spans="1:20" s="3" customFormat="1" ht="56.45" customHeight="1" x14ac:dyDescent="0.25">
      <c r="A25" s="1082"/>
      <c r="B25" s="7"/>
      <c r="C25" s="1121"/>
      <c r="D25" s="631"/>
      <c r="E25" s="1081"/>
      <c r="F25" s="1652"/>
      <c r="G25" s="1095"/>
      <c r="H25" s="352"/>
      <c r="I25" s="9" t="s">
        <v>19</v>
      </c>
      <c r="J25" s="77">
        <v>151.69999999999999</v>
      </c>
      <c r="K25" s="540">
        <v>178.8</v>
      </c>
      <c r="L25" s="697">
        <v>178.8</v>
      </c>
      <c r="M25" s="1501">
        <v>178.8</v>
      </c>
      <c r="N25" s="1475" t="s">
        <v>257</v>
      </c>
      <c r="O25" s="775">
        <v>29</v>
      </c>
      <c r="P25" s="354">
        <v>31</v>
      </c>
      <c r="Q25" s="386">
        <v>31</v>
      </c>
      <c r="R25" s="382">
        <v>31</v>
      </c>
    </row>
    <row r="26" spans="1:20" s="3" customFormat="1" ht="56.45" customHeight="1" x14ac:dyDescent="0.25">
      <c r="A26" s="1082"/>
      <c r="B26" s="7"/>
      <c r="C26" s="1121"/>
      <c r="D26" s="631"/>
      <c r="E26" s="1081"/>
      <c r="F26" s="1652"/>
      <c r="G26" s="1095"/>
      <c r="H26" s="352"/>
      <c r="I26" s="9" t="s">
        <v>19</v>
      </c>
      <c r="J26" s="46">
        <v>276</v>
      </c>
      <c r="K26" s="540">
        <v>331.5</v>
      </c>
      <c r="L26" s="697">
        <v>331.5</v>
      </c>
      <c r="M26" s="1501">
        <v>331.5</v>
      </c>
      <c r="N26" s="1476" t="s">
        <v>258</v>
      </c>
      <c r="O26" s="775">
        <v>40</v>
      </c>
      <c r="P26" s="354">
        <v>40</v>
      </c>
      <c r="Q26" s="386">
        <v>40</v>
      </c>
      <c r="R26" s="382">
        <v>40</v>
      </c>
    </row>
    <row r="27" spans="1:20" s="3" customFormat="1" ht="26.25" customHeight="1" x14ac:dyDescent="0.25">
      <c r="A27" s="1082"/>
      <c r="B27" s="7"/>
      <c r="C27" s="1121"/>
      <c r="D27" s="631"/>
      <c r="E27" s="1081"/>
      <c r="F27" s="1652"/>
      <c r="G27" s="1095"/>
      <c r="H27" s="352"/>
      <c r="I27" s="9" t="s">
        <v>19</v>
      </c>
      <c r="J27" s="99">
        <v>28.4</v>
      </c>
      <c r="K27" s="99">
        <v>27.6</v>
      </c>
      <c r="L27" s="140">
        <v>27.6</v>
      </c>
      <c r="M27" s="1501">
        <v>27.6</v>
      </c>
      <c r="N27" s="1654" t="s">
        <v>259</v>
      </c>
      <c r="O27" s="1118">
        <v>8</v>
      </c>
      <c r="P27" s="315">
        <v>8</v>
      </c>
      <c r="Q27" s="1225">
        <v>8</v>
      </c>
      <c r="R27" s="551">
        <v>8</v>
      </c>
    </row>
    <row r="28" spans="1:20" s="3" customFormat="1" ht="30" customHeight="1" x14ac:dyDescent="0.25">
      <c r="A28" s="1082"/>
      <c r="B28" s="7"/>
      <c r="C28" s="1121"/>
      <c r="D28" s="631"/>
      <c r="E28" s="1081"/>
      <c r="F28" s="1652"/>
      <c r="G28" s="1095"/>
      <c r="H28" s="352"/>
      <c r="I28" s="321"/>
      <c r="J28" s="82"/>
      <c r="K28" s="82"/>
      <c r="L28" s="156"/>
      <c r="M28" s="147"/>
      <c r="N28" s="1639"/>
      <c r="O28" s="1118"/>
      <c r="P28" s="315"/>
      <c r="Q28" s="1225"/>
      <c r="R28" s="551"/>
    </row>
    <row r="29" spans="1:20" s="3" customFormat="1" ht="16.5" customHeight="1" x14ac:dyDescent="0.25">
      <c r="A29" s="1082"/>
      <c r="B29" s="7"/>
      <c r="C29" s="1121"/>
      <c r="D29" s="631"/>
      <c r="E29" s="1085"/>
      <c r="F29" s="1653"/>
      <c r="G29" s="1095"/>
      <c r="H29" s="352"/>
      <c r="I29" s="448" t="s">
        <v>25</v>
      </c>
      <c r="J29" s="78">
        <f>SUM(J22:J28)</f>
        <v>3347.2999999999997</v>
      </c>
      <c r="K29" s="78">
        <f>SUM(K22:K28)</f>
        <v>3245.2000000000003</v>
      </c>
      <c r="L29" s="143">
        <f>SUM(L22:L28)</f>
        <v>3245.2000000000003</v>
      </c>
      <c r="M29" s="134">
        <f t="shared" ref="M29" si="1">SUM(M22:M28)</f>
        <v>3245.2000000000003</v>
      </c>
      <c r="N29" s="1655"/>
      <c r="O29" s="1119"/>
      <c r="P29" s="316"/>
      <c r="Q29" s="1226"/>
      <c r="R29" s="66"/>
    </row>
    <row r="30" spans="1:20" s="3" customFormat="1" ht="27.75" customHeight="1" x14ac:dyDescent="0.25">
      <c r="A30" s="1082"/>
      <c r="B30" s="7"/>
      <c r="C30" s="1121"/>
      <c r="D30" s="632" t="s">
        <v>36</v>
      </c>
      <c r="E30" s="1636" t="s">
        <v>27</v>
      </c>
      <c r="F30" s="118"/>
      <c r="G30" s="1095"/>
      <c r="H30" s="352"/>
      <c r="I30" s="55" t="s">
        <v>19</v>
      </c>
      <c r="J30" s="37">
        <f>768-80</f>
        <v>688</v>
      </c>
      <c r="K30" s="573">
        <v>906.3</v>
      </c>
      <c r="L30" s="168">
        <v>906.3</v>
      </c>
      <c r="M30" s="920">
        <v>906.3</v>
      </c>
      <c r="N30" s="1639" t="s">
        <v>28</v>
      </c>
      <c r="O30" s="1864">
        <v>51</v>
      </c>
      <c r="P30" s="315">
        <v>51</v>
      </c>
      <c r="Q30" s="1225">
        <v>51</v>
      </c>
      <c r="R30" s="551">
        <v>51</v>
      </c>
    </row>
    <row r="31" spans="1:20" s="3" customFormat="1" ht="16.5" customHeight="1" x14ac:dyDescent="0.25">
      <c r="A31" s="1082"/>
      <c r="B31" s="7"/>
      <c r="C31" s="1121"/>
      <c r="D31" s="631"/>
      <c r="E31" s="1643"/>
      <c r="F31" s="119"/>
      <c r="G31" s="1095"/>
      <c r="H31" s="352"/>
      <c r="I31" s="448" t="s">
        <v>25</v>
      </c>
      <c r="J31" s="78">
        <f>+J30</f>
        <v>688</v>
      </c>
      <c r="K31" s="78">
        <f>+K30</f>
        <v>906.3</v>
      </c>
      <c r="L31" s="143">
        <f>+L30</f>
        <v>906.3</v>
      </c>
      <c r="M31" s="134">
        <f>+M30</f>
        <v>906.3</v>
      </c>
      <c r="N31" s="1655"/>
      <c r="O31" s="1865"/>
      <c r="P31" s="316"/>
      <c r="Q31" s="1226"/>
      <c r="R31" s="66"/>
    </row>
    <row r="32" spans="1:20" s="3" customFormat="1" ht="38.25" customHeight="1" x14ac:dyDescent="0.25">
      <c r="A32" s="1082"/>
      <c r="B32" s="7"/>
      <c r="C32" s="1121"/>
      <c r="D32" s="632" t="s">
        <v>38</v>
      </c>
      <c r="E32" s="1636" t="s">
        <v>29</v>
      </c>
      <c r="F32" s="1637" t="s">
        <v>106</v>
      </c>
      <c r="G32" s="1095"/>
      <c r="H32" s="352"/>
      <c r="I32" s="55" t="s">
        <v>19</v>
      </c>
      <c r="J32" s="77">
        <v>368.8</v>
      </c>
      <c r="K32" s="46">
        <v>784.5</v>
      </c>
      <c r="L32" s="167">
        <v>784.5</v>
      </c>
      <c r="M32" s="165">
        <v>784.5</v>
      </c>
      <c r="N32" s="1639" t="s">
        <v>30</v>
      </c>
      <c r="O32" s="677" t="s">
        <v>243</v>
      </c>
      <c r="P32" s="370">
        <v>2856</v>
      </c>
      <c r="Q32" s="23">
        <v>1058</v>
      </c>
      <c r="R32" s="317">
        <v>1058</v>
      </c>
    </row>
    <row r="33" spans="1:23" s="3" customFormat="1" ht="16.5" customHeight="1" x14ac:dyDescent="0.25">
      <c r="A33" s="1082"/>
      <c r="B33" s="7"/>
      <c r="C33" s="1121"/>
      <c r="D33" s="631"/>
      <c r="E33" s="1636"/>
      <c r="F33" s="1638"/>
      <c r="G33" s="1095"/>
      <c r="H33" s="352"/>
      <c r="I33" s="448" t="s">
        <v>25</v>
      </c>
      <c r="J33" s="11">
        <f>+J32</f>
        <v>368.8</v>
      </c>
      <c r="K33" s="11">
        <f>+K32</f>
        <v>784.5</v>
      </c>
      <c r="L33" s="142">
        <f>+L32</f>
        <v>784.5</v>
      </c>
      <c r="M33" s="133">
        <f>+M32</f>
        <v>784.5</v>
      </c>
      <c r="N33" s="1639"/>
      <c r="O33" s="678" t="s">
        <v>157</v>
      </c>
      <c r="P33" s="14" t="s">
        <v>157</v>
      </c>
      <c r="Q33" s="403">
        <v>700</v>
      </c>
      <c r="R33" s="54">
        <v>700</v>
      </c>
    </row>
    <row r="34" spans="1:23" s="3" customFormat="1" ht="36.75" customHeight="1" x14ac:dyDescent="0.25">
      <c r="A34" s="1640"/>
      <c r="B34" s="1641"/>
      <c r="C34" s="1099"/>
      <c r="D34" s="639" t="s">
        <v>39</v>
      </c>
      <c r="E34" s="1642" t="s">
        <v>31</v>
      </c>
      <c r="F34" s="1644" t="s">
        <v>106</v>
      </c>
      <c r="G34" s="1087"/>
      <c r="H34" s="127"/>
      <c r="I34" s="55" t="s">
        <v>21</v>
      </c>
      <c r="J34" s="46">
        <v>80.099999999999994</v>
      </c>
      <c r="K34" s="46">
        <v>196.1</v>
      </c>
      <c r="L34" s="167">
        <v>196.1</v>
      </c>
      <c r="M34" s="165">
        <v>196.1</v>
      </c>
      <c r="N34" s="1471" t="s">
        <v>98</v>
      </c>
      <c r="O34" s="679">
        <v>1128</v>
      </c>
      <c r="P34" s="210">
        <v>2856</v>
      </c>
      <c r="Q34" s="664">
        <v>1058</v>
      </c>
      <c r="R34" s="411">
        <v>1058</v>
      </c>
    </row>
    <row r="35" spans="1:23" s="3" customFormat="1" ht="21" customHeight="1" x14ac:dyDescent="0.25">
      <c r="A35" s="1640"/>
      <c r="B35" s="1641"/>
      <c r="C35" s="1099"/>
      <c r="D35" s="635"/>
      <c r="E35" s="1643"/>
      <c r="F35" s="1645"/>
      <c r="G35" s="1087"/>
      <c r="H35" s="127"/>
      <c r="I35" s="270" t="s">
        <v>25</v>
      </c>
      <c r="J35" s="78">
        <f>+J34</f>
        <v>80.099999999999994</v>
      </c>
      <c r="K35" s="78">
        <f>+K34</f>
        <v>196.1</v>
      </c>
      <c r="L35" s="143">
        <f>+L34</f>
        <v>196.1</v>
      </c>
      <c r="M35" s="134">
        <f>+M34</f>
        <v>196.1</v>
      </c>
      <c r="N35" s="16"/>
      <c r="O35" s="10"/>
      <c r="P35" s="55"/>
      <c r="Q35" s="59"/>
      <c r="R35" s="1230"/>
    </row>
    <row r="36" spans="1:23" s="2" customFormat="1" ht="17.25" customHeight="1" x14ac:dyDescent="0.25">
      <c r="A36" s="1640"/>
      <c r="B36" s="1641"/>
      <c r="C36" s="1099"/>
      <c r="D36" s="634" t="s">
        <v>56</v>
      </c>
      <c r="E36" s="1868" t="s">
        <v>194</v>
      </c>
      <c r="F36" s="1870" t="s">
        <v>113</v>
      </c>
      <c r="G36" s="1657"/>
      <c r="H36" s="127"/>
      <c r="I36" s="449" t="s">
        <v>19</v>
      </c>
      <c r="J36" s="272">
        <v>397.6</v>
      </c>
      <c r="K36" s="79">
        <f>245.9+0.9</f>
        <v>246.8</v>
      </c>
      <c r="L36" s="262"/>
      <c r="M36" s="263"/>
      <c r="N36" s="1635" t="s">
        <v>128</v>
      </c>
      <c r="O36" s="114">
        <v>108</v>
      </c>
      <c r="P36" s="363">
        <v>108</v>
      </c>
      <c r="Q36" s="247"/>
      <c r="R36" s="173"/>
    </row>
    <row r="37" spans="1:23" s="2" customFormat="1" ht="17.25" customHeight="1" x14ac:dyDescent="0.25">
      <c r="A37" s="1640"/>
      <c r="B37" s="1641"/>
      <c r="C37" s="1099"/>
      <c r="D37" s="634"/>
      <c r="E37" s="1868"/>
      <c r="F37" s="1871"/>
      <c r="G37" s="1657"/>
      <c r="H37" s="127"/>
      <c r="I37" s="450" t="s">
        <v>143</v>
      </c>
      <c r="J37" s="17">
        <v>93.1</v>
      </c>
      <c r="K37" s="17">
        <v>78.8</v>
      </c>
      <c r="L37" s="157"/>
      <c r="M37" s="149"/>
      <c r="N37" s="1635"/>
      <c r="O37" s="114"/>
      <c r="P37" s="363"/>
      <c r="Q37" s="247"/>
      <c r="R37" s="173"/>
      <c r="V37" s="3"/>
    </row>
    <row r="38" spans="1:23" s="2" customFormat="1" ht="17.25" customHeight="1" x14ac:dyDescent="0.25">
      <c r="A38" s="1640"/>
      <c r="B38" s="1641"/>
      <c r="C38" s="1099"/>
      <c r="D38" s="634"/>
      <c r="E38" s="1868"/>
      <c r="F38" s="1871"/>
      <c r="G38" s="1657"/>
      <c r="H38" s="127"/>
      <c r="I38" s="450" t="s">
        <v>151</v>
      </c>
      <c r="J38" s="17">
        <v>207</v>
      </c>
      <c r="K38" s="17">
        <v>76.8</v>
      </c>
      <c r="L38" s="190"/>
      <c r="M38" s="248"/>
      <c r="N38" s="1635"/>
      <c r="O38" s="114"/>
      <c r="P38" s="363"/>
      <c r="Q38" s="247"/>
      <c r="R38" s="173"/>
    </row>
    <row r="39" spans="1:23" s="2" customFormat="1" ht="17.25" customHeight="1" x14ac:dyDescent="0.25">
      <c r="A39" s="1082"/>
      <c r="B39" s="1083"/>
      <c r="C39" s="1099"/>
      <c r="D39" s="634"/>
      <c r="E39" s="1869"/>
      <c r="F39" s="1037" t="s">
        <v>272</v>
      </c>
      <c r="G39" s="1657"/>
      <c r="H39" s="127"/>
      <c r="I39" s="448" t="s">
        <v>25</v>
      </c>
      <c r="J39" s="11">
        <f>SUM(J36:J38)</f>
        <v>697.7</v>
      </c>
      <c r="K39" s="11">
        <f>SUM(K36:K38)</f>
        <v>402.40000000000003</v>
      </c>
      <c r="L39" s="143"/>
      <c r="M39" s="134"/>
      <c r="N39" s="1472"/>
      <c r="O39" s="352"/>
      <c r="P39" s="1227"/>
      <c r="Q39" s="1229"/>
      <c r="R39" s="317"/>
      <c r="S39" s="3"/>
    </row>
    <row r="40" spans="1:23" s="2" customFormat="1" ht="27" customHeight="1" x14ac:dyDescent="0.25">
      <c r="A40" s="1082"/>
      <c r="B40" s="1083"/>
      <c r="C40" s="1099"/>
      <c r="D40" s="639" t="s">
        <v>57</v>
      </c>
      <c r="E40" s="1868" t="s">
        <v>198</v>
      </c>
      <c r="F40" s="1872" t="s">
        <v>272</v>
      </c>
      <c r="G40" s="1657"/>
      <c r="H40" s="127"/>
      <c r="I40" s="449" t="s">
        <v>21</v>
      </c>
      <c r="J40" s="1143">
        <v>28.2</v>
      </c>
      <c r="K40" s="1211">
        <v>82.4</v>
      </c>
      <c r="L40" s="1210">
        <v>82.4</v>
      </c>
      <c r="M40" s="1353">
        <v>82.4</v>
      </c>
      <c r="N40" s="628" t="s">
        <v>221</v>
      </c>
      <c r="O40" s="101">
        <v>7</v>
      </c>
      <c r="P40" s="365">
        <v>9</v>
      </c>
      <c r="Q40" s="1072">
        <v>9</v>
      </c>
      <c r="R40" s="1073">
        <v>9</v>
      </c>
      <c r="S40" s="487"/>
    </row>
    <row r="41" spans="1:23" s="2" customFormat="1" ht="38.450000000000003" customHeight="1" x14ac:dyDescent="0.25">
      <c r="A41" s="1082"/>
      <c r="B41" s="1083"/>
      <c r="C41" s="1099"/>
      <c r="D41" s="634"/>
      <c r="E41" s="1868"/>
      <c r="F41" s="1872"/>
      <c r="G41" s="1657"/>
      <c r="H41" s="127"/>
      <c r="I41" s="449" t="s">
        <v>21</v>
      </c>
      <c r="J41" s="46">
        <v>70.900000000000006</v>
      </c>
      <c r="K41" s="1211">
        <v>48.1</v>
      </c>
      <c r="L41" s="1210">
        <v>48.1</v>
      </c>
      <c r="M41" s="1353">
        <v>48.1</v>
      </c>
      <c r="N41" s="111" t="s">
        <v>286</v>
      </c>
      <c r="O41" s="283">
        <v>10</v>
      </c>
      <c r="P41" s="622">
        <v>10</v>
      </c>
      <c r="Q41" s="110">
        <v>10</v>
      </c>
      <c r="R41" s="271">
        <v>10</v>
      </c>
      <c r="S41" s="487"/>
      <c r="W41" s="3"/>
    </row>
    <row r="42" spans="1:23" s="2" customFormat="1" ht="15.75" customHeight="1" x14ac:dyDescent="0.25">
      <c r="A42" s="1082"/>
      <c r="B42" s="1083"/>
      <c r="C42" s="1099"/>
      <c r="D42" s="635"/>
      <c r="E42" s="1869"/>
      <c r="F42" s="1872"/>
      <c r="G42" s="1657"/>
      <c r="H42" s="127"/>
      <c r="I42" s="448" t="s">
        <v>25</v>
      </c>
      <c r="J42" s="250">
        <f>SUM(J40:J41)</f>
        <v>99.100000000000009</v>
      </c>
      <c r="K42" s="250">
        <f>SUM(K40:K41)</f>
        <v>130.5</v>
      </c>
      <c r="L42" s="251">
        <f>SUM(L40:L41)</f>
        <v>130.5</v>
      </c>
      <c r="M42" s="252">
        <f t="shared" ref="M42" si="2">SUM(M40:M41)</f>
        <v>130.5</v>
      </c>
      <c r="N42" s="1506"/>
      <c r="O42" s="680"/>
      <c r="P42" s="1236"/>
      <c r="Q42" s="814"/>
      <c r="R42" s="392"/>
      <c r="T42" s="3"/>
    </row>
    <row r="43" spans="1:23" s="2" customFormat="1" ht="27.75" customHeight="1" x14ac:dyDescent="0.25">
      <c r="A43" s="1082"/>
      <c r="B43" s="1083"/>
      <c r="C43" s="1099"/>
      <c r="D43" s="634" t="s">
        <v>89</v>
      </c>
      <c r="E43" s="1642" t="s">
        <v>149</v>
      </c>
      <c r="F43" s="1658"/>
      <c r="G43" s="1657"/>
      <c r="H43" s="127"/>
      <c r="I43" s="365" t="s">
        <v>35</v>
      </c>
      <c r="J43" s="1143">
        <v>157.4</v>
      </c>
      <c r="K43" s="1211">
        <v>157.4</v>
      </c>
      <c r="L43" s="1210">
        <v>157.4</v>
      </c>
      <c r="M43" s="1353">
        <v>157.4</v>
      </c>
      <c r="N43" s="1646" t="s">
        <v>150</v>
      </c>
      <c r="O43" s="100">
        <v>30</v>
      </c>
      <c r="P43" s="450">
        <v>30</v>
      </c>
      <c r="Q43" s="268">
        <v>30</v>
      </c>
      <c r="R43" s="249">
        <v>30</v>
      </c>
    </row>
    <row r="44" spans="1:23" s="2" customFormat="1" ht="17.25" customHeight="1" x14ac:dyDescent="0.25">
      <c r="A44" s="1082"/>
      <c r="B44" s="1083"/>
      <c r="C44" s="1099"/>
      <c r="D44" s="634"/>
      <c r="E44" s="1636"/>
      <c r="F44" s="1658"/>
      <c r="G44" s="1657"/>
      <c r="H44" s="127"/>
      <c r="I44" s="447" t="s">
        <v>25</v>
      </c>
      <c r="J44" s="194">
        <f>SUM(J43:J43)</f>
        <v>157.4</v>
      </c>
      <c r="K44" s="194">
        <f>SUM(K43:K43)</f>
        <v>157.4</v>
      </c>
      <c r="L44" s="195">
        <f>SUM(L43:L43)</f>
        <v>157.4</v>
      </c>
      <c r="M44" s="196">
        <f>SUM(M43:M43)</f>
        <v>157.4</v>
      </c>
      <c r="N44" s="1647"/>
      <c r="O44" s="1135"/>
      <c r="P44" s="1237"/>
      <c r="Q44" s="391"/>
      <c r="R44" s="254"/>
    </row>
    <row r="45" spans="1:23" s="2" customFormat="1" ht="64.5" customHeight="1" x14ac:dyDescent="0.25">
      <c r="A45" s="1082"/>
      <c r="B45" s="1083"/>
      <c r="C45" s="1098"/>
      <c r="D45" s="640" t="s">
        <v>90</v>
      </c>
      <c r="E45" s="373" t="s">
        <v>158</v>
      </c>
      <c r="F45" s="477"/>
      <c r="G45" s="282"/>
      <c r="H45" s="510"/>
      <c r="I45" s="451"/>
      <c r="J45" s="255"/>
      <c r="K45" s="255"/>
      <c r="L45" s="308"/>
      <c r="M45" s="256"/>
      <c r="N45" s="628" t="s">
        <v>159</v>
      </c>
      <c r="O45" s="681">
        <v>2500</v>
      </c>
      <c r="P45" s="1238">
        <v>2500</v>
      </c>
      <c r="Q45" s="533">
        <v>2500</v>
      </c>
      <c r="R45" s="408">
        <v>2500</v>
      </c>
      <c r="U45" s="3"/>
    </row>
    <row r="46" spans="1:23" s="2" customFormat="1" ht="53.25" customHeight="1" x14ac:dyDescent="0.25">
      <c r="A46" s="1082"/>
      <c r="B46" s="1083"/>
      <c r="C46" s="1099"/>
      <c r="D46" s="634" t="s">
        <v>246</v>
      </c>
      <c r="E46" s="1635" t="s">
        <v>186</v>
      </c>
      <c r="F46" s="126"/>
      <c r="G46" s="282"/>
      <c r="H46" s="510"/>
      <c r="I46" s="531"/>
      <c r="J46" s="291"/>
      <c r="K46" s="291"/>
      <c r="L46" s="292"/>
      <c r="M46" s="293"/>
      <c r="N46" s="111" t="s">
        <v>159</v>
      </c>
      <c r="O46" s="1135">
        <v>2500</v>
      </c>
      <c r="P46" s="1237">
        <v>2500</v>
      </c>
      <c r="Q46" s="391">
        <v>2500</v>
      </c>
      <c r="R46" s="254">
        <v>2500</v>
      </c>
    </row>
    <row r="47" spans="1:23" s="2" customFormat="1" ht="17.25" customHeight="1" thickBot="1" x14ac:dyDescent="0.3">
      <c r="A47" s="1090"/>
      <c r="B47" s="1092"/>
      <c r="C47" s="1125"/>
      <c r="D47" s="636"/>
      <c r="E47" s="1662"/>
      <c r="F47" s="1663" t="s">
        <v>32</v>
      </c>
      <c r="G47" s="1664"/>
      <c r="H47" s="1664"/>
      <c r="I47" s="1665"/>
      <c r="J47" s="18">
        <f>J39+J35+J33+J31+J29+J21+J42+J44</f>
        <v>8771.0999999999985</v>
      </c>
      <c r="K47" s="18">
        <f>K39+K35+K33+K31+K29+K21+K42+K44</f>
        <v>8953.6999999999989</v>
      </c>
      <c r="L47" s="144">
        <f>L39+L35+L33+L31+L29+L21+L42+L44</f>
        <v>8551.3000000000011</v>
      </c>
      <c r="M47" s="137">
        <f>M39+M35+M33+M31+M29+M21+M42+M44</f>
        <v>8551.3000000000011</v>
      </c>
      <c r="N47" s="495"/>
      <c r="O47" s="682"/>
      <c r="P47" s="1228"/>
      <c r="Q47" s="219"/>
      <c r="R47" s="121"/>
      <c r="S47" s="3"/>
    </row>
    <row r="48" spans="1:23" s="3" customFormat="1" ht="64.5" customHeight="1" x14ac:dyDescent="0.25">
      <c r="A48" s="1640" t="s">
        <v>14</v>
      </c>
      <c r="B48" s="1641" t="s">
        <v>14</v>
      </c>
      <c r="C48" s="1668" t="s">
        <v>33</v>
      </c>
      <c r="D48" s="631"/>
      <c r="E48" s="1635" t="s">
        <v>34</v>
      </c>
      <c r="F48" s="1670"/>
      <c r="G48" s="1672" t="s">
        <v>18</v>
      </c>
      <c r="H48" s="1177" t="s">
        <v>291</v>
      </c>
      <c r="I48" s="321" t="s">
        <v>35</v>
      </c>
      <c r="J48" s="707">
        <v>8767.5</v>
      </c>
      <c r="K48" s="1222">
        <v>8578.2000000000007</v>
      </c>
      <c r="L48" s="527">
        <v>8578.2000000000007</v>
      </c>
      <c r="M48" s="1222">
        <v>8578.2000000000007</v>
      </c>
      <c r="N48" s="1165" t="s">
        <v>222</v>
      </c>
      <c r="O48" s="114">
        <v>4300</v>
      </c>
      <c r="P48" s="670">
        <v>4454</v>
      </c>
      <c r="Q48" s="1080">
        <v>4454</v>
      </c>
      <c r="R48" s="551">
        <v>4454</v>
      </c>
    </row>
    <row r="49" spans="1:22" s="3" customFormat="1" ht="16.5" customHeight="1" thickBot="1" x14ac:dyDescent="0.3">
      <c r="A49" s="1666"/>
      <c r="B49" s="1667"/>
      <c r="C49" s="1669"/>
      <c r="D49" s="637"/>
      <c r="E49" s="1662"/>
      <c r="F49" s="1671"/>
      <c r="G49" s="1673"/>
      <c r="H49" s="682"/>
      <c r="I49" s="215" t="s">
        <v>25</v>
      </c>
      <c r="J49" s="594">
        <f>+J48</f>
        <v>8767.5</v>
      </c>
      <c r="K49" s="137">
        <f>+K48</f>
        <v>8578.2000000000007</v>
      </c>
      <c r="L49" s="144">
        <f>+L48</f>
        <v>8578.2000000000007</v>
      </c>
      <c r="M49" s="137">
        <f>+M48</f>
        <v>8578.2000000000007</v>
      </c>
      <c r="N49" s="1507"/>
      <c r="O49" s="683"/>
      <c r="P49" s="102"/>
      <c r="Q49" s="220"/>
      <c r="R49" s="314"/>
    </row>
    <row r="50" spans="1:22" s="3" customFormat="1" ht="30" customHeight="1" x14ac:dyDescent="0.25">
      <c r="A50" s="1089" t="s">
        <v>14</v>
      </c>
      <c r="B50" s="6" t="s">
        <v>14</v>
      </c>
      <c r="C50" s="629" t="s">
        <v>36</v>
      </c>
      <c r="D50" s="630"/>
      <c r="E50" s="1679" t="s">
        <v>37</v>
      </c>
      <c r="F50" s="117"/>
      <c r="G50" s="64" t="s">
        <v>18</v>
      </c>
      <c r="H50" s="1879" t="s">
        <v>291</v>
      </c>
      <c r="I50" s="117" t="s">
        <v>35</v>
      </c>
      <c r="J50" s="708">
        <v>17720.599999999999</v>
      </c>
      <c r="K50" s="1221">
        <v>25009.5</v>
      </c>
      <c r="L50" s="529">
        <v>25009.5</v>
      </c>
      <c r="M50" s="1221">
        <v>25009.5</v>
      </c>
      <c r="N50" s="1873" t="s">
        <v>222</v>
      </c>
      <c r="O50" s="770">
        <v>32000</v>
      </c>
      <c r="P50" s="771">
        <v>34943</v>
      </c>
      <c r="Q50" s="772">
        <v>34943</v>
      </c>
      <c r="R50" s="773">
        <v>34943</v>
      </c>
    </row>
    <row r="51" spans="1:22" s="3" customFormat="1" ht="16.5" customHeight="1" thickBot="1" x14ac:dyDescent="0.3">
      <c r="A51" s="1090"/>
      <c r="B51" s="21"/>
      <c r="C51" s="1122"/>
      <c r="D51" s="637"/>
      <c r="E51" s="1662"/>
      <c r="F51" s="22"/>
      <c r="G51" s="1096"/>
      <c r="H51" s="1894"/>
      <c r="I51" s="215" t="s">
        <v>25</v>
      </c>
      <c r="J51" s="594">
        <f>+J50</f>
        <v>17720.599999999999</v>
      </c>
      <c r="K51" s="133">
        <f>+K50</f>
        <v>25009.5</v>
      </c>
      <c r="L51" s="142">
        <f>+L50</f>
        <v>25009.5</v>
      </c>
      <c r="M51" s="133">
        <f>+M50</f>
        <v>25009.5</v>
      </c>
      <c r="N51" s="1874"/>
      <c r="O51" s="684"/>
      <c r="P51" s="672"/>
      <c r="Q51" s="657"/>
      <c r="R51" s="665"/>
    </row>
    <row r="52" spans="1:22" s="2" customFormat="1" ht="54" customHeight="1" x14ac:dyDescent="0.25">
      <c r="A52" s="1674" t="s">
        <v>14</v>
      </c>
      <c r="B52" s="1675" t="s">
        <v>14</v>
      </c>
      <c r="C52" s="1676" t="s">
        <v>38</v>
      </c>
      <c r="D52" s="638"/>
      <c r="E52" s="1679" t="s">
        <v>145</v>
      </c>
      <c r="F52" s="117"/>
      <c r="G52" s="1101" t="s">
        <v>18</v>
      </c>
      <c r="H52" s="1879" t="s">
        <v>291</v>
      </c>
      <c r="I52" s="452" t="s">
        <v>21</v>
      </c>
      <c r="J52" s="496">
        <v>600</v>
      </c>
      <c r="K52" s="94">
        <f>1086-100</f>
        <v>986</v>
      </c>
      <c r="L52" s="991">
        <v>1156</v>
      </c>
      <c r="M52" s="991">
        <v>1156</v>
      </c>
      <c r="N52" s="1708" t="s">
        <v>146</v>
      </c>
      <c r="O52" s="652">
        <v>450</v>
      </c>
      <c r="P52" s="494">
        <v>780</v>
      </c>
      <c r="Q52" s="394">
        <v>860</v>
      </c>
      <c r="R52" s="65">
        <v>860</v>
      </c>
      <c r="S52" s="565"/>
    </row>
    <row r="53" spans="1:22" s="3" customFormat="1" ht="16.5" customHeight="1" thickBot="1" x14ac:dyDescent="0.3">
      <c r="A53" s="1666"/>
      <c r="B53" s="1667"/>
      <c r="C53" s="1678"/>
      <c r="D53" s="636"/>
      <c r="E53" s="1662"/>
      <c r="F53" s="22"/>
      <c r="G53" s="1096"/>
      <c r="H53" s="1894"/>
      <c r="I53" s="215" t="s">
        <v>25</v>
      </c>
      <c r="J53" s="594">
        <f>+J52</f>
        <v>600</v>
      </c>
      <c r="K53" s="18">
        <f>+K52</f>
        <v>986</v>
      </c>
      <c r="L53" s="144">
        <f>+L52</f>
        <v>1156</v>
      </c>
      <c r="M53" s="137">
        <f>+M52</f>
        <v>1156</v>
      </c>
      <c r="N53" s="1806"/>
      <c r="O53" s="685"/>
      <c r="P53" s="673"/>
      <c r="Q53" s="658"/>
      <c r="R53" s="515"/>
    </row>
    <row r="54" spans="1:22" s="2" customFormat="1" ht="29.25" customHeight="1" x14ac:dyDescent="0.25">
      <c r="A54" s="1674" t="s">
        <v>14</v>
      </c>
      <c r="B54" s="1675" t="s">
        <v>14</v>
      </c>
      <c r="C54" s="1676" t="s">
        <v>39</v>
      </c>
      <c r="D54" s="638"/>
      <c r="E54" s="1679" t="s">
        <v>179</v>
      </c>
      <c r="F54" s="117"/>
      <c r="G54" s="1101" t="s">
        <v>18</v>
      </c>
      <c r="H54" s="1879" t="s">
        <v>291</v>
      </c>
      <c r="I54" s="452" t="s">
        <v>19</v>
      </c>
      <c r="J54" s="620">
        <v>210.6</v>
      </c>
      <c r="K54" s="151">
        <v>260.5</v>
      </c>
      <c r="L54" s="159">
        <v>260.5</v>
      </c>
      <c r="M54" s="151">
        <v>260.5</v>
      </c>
      <c r="N54" s="1508" t="s">
        <v>177</v>
      </c>
      <c r="O54" s="686">
        <v>200</v>
      </c>
      <c r="P54" s="674">
        <v>200</v>
      </c>
      <c r="Q54" s="659">
        <v>200</v>
      </c>
      <c r="R54" s="666">
        <v>200</v>
      </c>
      <c r="S54" s="3"/>
    </row>
    <row r="55" spans="1:22" s="2" customFormat="1" ht="24" customHeight="1" x14ac:dyDescent="0.25">
      <c r="A55" s="1640"/>
      <c r="B55" s="1641"/>
      <c r="C55" s="1677"/>
      <c r="D55" s="634"/>
      <c r="E55" s="1635"/>
      <c r="F55" s="23"/>
      <c r="G55" s="45"/>
      <c r="H55" s="1880"/>
      <c r="I55" s="453"/>
      <c r="J55" s="705"/>
      <c r="K55" s="146"/>
      <c r="L55" s="155"/>
      <c r="M55" s="146"/>
      <c r="N55" s="1877" t="s">
        <v>178</v>
      </c>
      <c r="O55" s="687">
        <v>50</v>
      </c>
      <c r="P55" s="675"/>
      <c r="Q55" s="660"/>
      <c r="R55" s="667"/>
    </row>
    <row r="56" spans="1:22" s="3" customFormat="1" ht="16.5" customHeight="1" thickBot="1" x14ac:dyDescent="0.3">
      <c r="A56" s="1666"/>
      <c r="B56" s="1667"/>
      <c r="C56" s="1678"/>
      <c r="D56" s="636"/>
      <c r="E56" s="1662"/>
      <c r="F56" s="22"/>
      <c r="G56" s="1096"/>
      <c r="H56" s="1894"/>
      <c r="I56" s="215" t="s">
        <v>25</v>
      </c>
      <c r="J56" s="594">
        <f>+J54+J55</f>
        <v>210.6</v>
      </c>
      <c r="K56" s="137">
        <f t="shared" ref="K56:M56" si="3">+K54+K55</f>
        <v>260.5</v>
      </c>
      <c r="L56" s="144">
        <f t="shared" si="3"/>
        <v>260.5</v>
      </c>
      <c r="M56" s="137">
        <f t="shared" si="3"/>
        <v>260.5</v>
      </c>
      <c r="N56" s="1878"/>
      <c r="O56" s="688"/>
      <c r="P56" s="676"/>
      <c r="Q56" s="661"/>
      <c r="R56" s="668"/>
    </row>
    <row r="57" spans="1:22" s="2" customFormat="1" ht="16.5" customHeight="1" thickBot="1" x14ac:dyDescent="0.3">
      <c r="A57" s="295" t="s">
        <v>14</v>
      </c>
      <c r="B57" s="5" t="s">
        <v>14</v>
      </c>
      <c r="C57" s="1689" t="s">
        <v>40</v>
      </c>
      <c r="D57" s="1689"/>
      <c r="E57" s="1690"/>
      <c r="F57" s="1690"/>
      <c r="G57" s="1690"/>
      <c r="H57" s="1691"/>
      <c r="I57" s="1691"/>
      <c r="J57" s="710">
        <f>J53+J51+J49+J47+J56</f>
        <v>36069.799999999996</v>
      </c>
      <c r="K57" s="497">
        <f>K53+K51+K49+K47+K56</f>
        <v>43787.899999999994</v>
      </c>
      <c r="L57" s="387">
        <f t="shared" ref="L57:M57" si="4">L53+L51+L49+L47+L56</f>
        <v>43555.5</v>
      </c>
      <c r="M57" s="577">
        <f t="shared" si="4"/>
        <v>43555.5</v>
      </c>
      <c r="N57" s="1692"/>
      <c r="O57" s="1693"/>
      <c r="P57" s="1693"/>
      <c r="Q57" s="1693"/>
      <c r="R57" s="1694"/>
    </row>
    <row r="58" spans="1:22" s="2" customFormat="1" ht="16.5" customHeight="1" thickBot="1" x14ac:dyDescent="0.3">
      <c r="A58" s="296" t="s">
        <v>14</v>
      </c>
      <c r="B58" s="5" t="s">
        <v>33</v>
      </c>
      <c r="C58" s="1695" t="s">
        <v>41</v>
      </c>
      <c r="D58" s="1695"/>
      <c r="E58" s="1695"/>
      <c r="F58" s="1695"/>
      <c r="G58" s="1695"/>
      <c r="H58" s="1696"/>
      <c r="I58" s="1696"/>
      <c r="J58" s="1696"/>
      <c r="K58" s="1696"/>
      <c r="L58" s="1696"/>
      <c r="M58" s="1696"/>
      <c r="N58" s="1695"/>
      <c r="O58" s="1695"/>
      <c r="P58" s="1695"/>
      <c r="Q58" s="1695"/>
      <c r="R58" s="1788"/>
    </row>
    <row r="59" spans="1:22" s="3" customFormat="1" ht="15" customHeight="1" x14ac:dyDescent="0.25">
      <c r="A59" s="1089" t="s">
        <v>14</v>
      </c>
      <c r="B59" s="1091" t="s">
        <v>33</v>
      </c>
      <c r="C59" s="1126" t="s">
        <v>14</v>
      </c>
      <c r="D59" s="641"/>
      <c r="E59" s="1702" t="s">
        <v>42</v>
      </c>
      <c r="F59" s="1699" t="s">
        <v>274</v>
      </c>
      <c r="G59" s="241">
        <v>3</v>
      </c>
      <c r="H59" s="1879" t="s">
        <v>291</v>
      </c>
      <c r="I59" s="973"/>
      <c r="J59" s="604"/>
      <c r="K59" s="711"/>
      <c r="L59" s="180"/>
      <c r="M59" s="727"/>
      <c r="N59" s="860"/>
      <c r="O59" s="803"/>
      <c r="P59" s="221"/>
      <c r="Q59" s="401"/>
      <c r="R59" s="228"/>
      <c r="T59" s="476"/>
      <c r="U59" s="476"/>
      <c r="V59" s="476"/>
    </row>
    <row r="60" spans="1:22" s="3" customFormat="1" ht="15" customHeight="1" thickBot="1" x14ac:dyDescent="0.3">
      <c r="A60" s="1082"/>
      <c r="B60" s="1083"/>
      <c r="C60" s="103"/>
      <c r="D60" s="642"/>
      <c r="E60" s="1703"/>
      <c r="F60" s="1700"/>
      <c r="G60" s="175"/>
      <c r="H60" s="1880"/>
      <c r="I60" s="259"/>
      <c r="J60" s="962"/>
      <c r="K60" s="777"/>
      <c r="L60" s="963"/>
      <c r="M60" s="964"/>
      <c r="N60" s="861"/>
      <c r="O60" s="283"/>
      <c r="P60" s="214"/>
      <c r="Q60" s="402"/>
      <c r="R60" s="269"/>
      <c r="T60" s="476"/>
      <c r="U60" s="476"/>
      <c r="V60" s="476"/>
    </row>
    <row r="61" spans="1:22" s="3" customFormat="1" ht="18" customHeight="1" x14ac:dyDescent="0.25">
      <c r="A61" s="1082"/>
      <c r="B61" s="1083"/>
      <c r="C61" s="1099"/>
      <c r="D61" s="639" t="s">
        <v>14</v>
      </c>
      <c r="E61" s="1698" t="s">
        <v>226</v>
      </c>
      <c r="F61" s="1700"/>
      <c r="G61" s="175"/>
      <c r="H61" s="1880"/>
      <c r="I61" s="974" t="s">
        <v>21</v>
      </c>
      <c r="J61" s="620">
        <v>468.3</v>
      </c>
      <c r="K61" s="990">
        <f>491.2-2</f>
        <v>489.2</v>
      </c>
      <c r="L61" s="1023">
        <v>491.2</v>
      </c>
      <c r="M61" s="151">
        <v>491.2</v>
      </c>
      <c r="N61" s="1151" t="s">
        <v>87</v>
      </c>
      <c r="O61" s="887">
        <v>82</v>
      </c>
      <c r="P61" s="866">
        <v>82</v>
      </c>
      <c r="Q61" s="513">
        <v>82</v>
      </c>
      <c r="R61" s="514">
        <v>82</v>
      </c>
      <c r="S61" s="147"/>
    </row>
    <row r="62" spans="1:22" s="3" customFormat="1" ht="18" customHeight="1" x14ac:dyDescent="0.25">
      <c r="A62" s="1082"/>
      <c r="B62" s="1083"/>
      <c r="C62" s="1099"/>
      <c r="D62" s="634"/>
      <c r="E62" s="1647"/>
      <c r="F62" s="1700"/>
      <c r="G62" s="175"/>
      <c r="H62" s="989"/>
      <c r="I62" s="975"/>
      <c r="J62" s="603"/>
      <c r="K62" s="498"/>
      <c r="L62" s="147"/>
      <c r="M62" s="725"/>
      <c r="N62" s="25" t="s">
        <v>264</v>
      </c>
      <c r="O62" s="775"/>
      <c r="P62" s="58">
        <v>4</v>
      </c>
      <c r="Q62" s="403"/>
      <c r="R62" s="54"/>
      <c r="S62" s="147"/>
    </row>
    <row r="63" spans="1:22" s="3" customFormat="1" ht="18" customHeight="1" x14ac:dyDescent="0.25">
      <c r="A63" s="1082"/>
      <c r="B63" s="1083"/>
      <c r="C63" s="1099"/>
      <c r="D63" s="634"/>
      <c r="E63" s="1647"/>
      <c r="F63" s="1700"/>
      <c r="G63" s="175"/>
      <c r="H63" s="989"/>
      <c r="I63" s="976"/>
      <c r="J63" s="706"/>
      <c r="K63" s="777"/>
      <c r="L63" s="152"/>
      <c r="M63" s="779"/>
      <c r="N63" s="25" t="s">
        <v>265</v>
      </c>
      <c r="O63" s="775"/>
      <c r="P63" s="58">
        <v>1</v>
      </c>
      <c r="Q63" s="403"/>
      <c r="R63" s="54"/>
      <c r="S63" s="147"/>
    </row>
    <row r="64" spans="1:22" s="3" customFormat="1" ht="16.5" customHeight="1" x14ac:dyDescent="0.25">
      <c r="A64" s="1082"/>
      <c r="B64" s="1083"/>
      <c r="C64" s="1099"/>
      <c r="D64" s="634"/>
      <c r="E64" s="1647"/>
      <c r="F64" s="1700"/>
      <c r="G64" s="175"/>
      <c r="H64" s="989"/>
      <c r="I64" s="979" t="s">
        <v>43</v>
      </c>
      <c r="J64" s="591">
        <v>360</v>
      </c>
      <c r="K64" s="698">
        <v>356</v>
      </c>
      <c r="L64" s="691">
        <v>360</v>
      </c>
      <c r="M64" s="691">
        <v>360</v>
      </c>
      <c r="N64" s="1152" t="s">
        <v>199</v>
      </c>
      <c r="O64" s="775">
        <v>1</v>
      </c>
      <c r="P64" s="58"/>
      <c r="Q64" s="403"/>
      <c r="R64" s="54"/>
    </row>
    <row r="65" spans="1:18" s="3" customFormat="1" ht="16.5" customHeight="1" x14ac:dyDescent="0.25">
      <c r="A65" s="1279"/>
      <c r="B65" s="1280"/>
      <c r="C65" s="1281"/>
      <c r="D65" s="634"/>
      <c r="E65" s="1278"/>
      <c r="F65" s="1700"/>
      <c r="G65" s="175"/>
      <c r="H65" s="989"/>
      <c r="I65" s="979" t="s">
        <v>88</v>
      </c>
      <c r="J65" s="706"/>
      <c r="K65" s="777">
        <v>15.4</v>
      </c>
      <c r="L65" s="779"/>
      <c r="M65" s="779"/>
      <c r="N65" s="1285"/>
      <c r="O65" s="804"/>
      <c r="P65" s="664"/>
      <c r="Q65" s="407"/>
      <c r="R65" s="411"/>
    </row>
    <row r="66" spans="1:18" s="3" customFormat="1" ht="16.5" customHeight="1" x14ac:dyDescent="0.25">
      <c r="A66" s="1082"/>
      <c r="B66" s="1083"/>
      <c r="C66" s="1099"/>
      <c r="D66" s="634"/>
      <c r="E66" s="1705" t="s">
        <v>148</v>
      </c>
      <c r="F66" s="1700"/>
      <c r="G66" s="175"/>
      <c r="H66" s="989"/>
      <c r="I66" s="381" t="s">
        <v>144</v>
      </c>
      <c r="J66" s="790"/>
      <c r="K66" s="791"/>
      <c r="L66" s="792"/>
      <c r="M66" s="792"/>
      <c r="N66" s="1715" t="s">
        <v>152</v>
      </c>
      <c r="O66" s="804">
        <v>60</v>
      </c>
      <c r="P66" s="189"/>
      <c r="Q66" s="379"/>
      <c r="R66" s="235"/>
    </row>
    <row r="67" spans="1:18" s="3" customFormat="1" ht="16.5" customHeight="1" x14ac:dyDescent="0.25">
      <c r="A67" s="1082"/>
      <c r="B67" s="1083"/>
      <c r="C67" s="1099"/>
      <c r="D67" s="634"/>
      <c r="E67" s="1705"/>
      <c r="F67" s="1700"/>
      <c r="G67" s="175"/>
      <c r="H67" s="989"/>
      <c r="I67" s="979" t="s">
        <v>21</v>
      </c>
      <c r="J67" s="706">
        <v>1</v>
      </c>
      <c r="K67" s="791"/>
      <c r="L67" s="792"/>
      <c r="M67" s="792"/>
      <c r="N67" s="1876"/>
      <c r="O67" s="1118"/>
      <c r="P67" s="149"/>
      <c r="Q67" s="385"/>
      <c r="R67" s="551"/>
    </row>
    <row r="68" spans="1:18" s="3" customFormat="1" ht="16.5" customHeight="1" x14ac:dyDescent="0.25">
      <c r="A68" s="1082"/>
      <c r="B68" s="1083"/>
      <c r="C68" s="1099"/>
      <c r="D68" s="634"/>
      <c r="E68" s="1705"/>
      <c r="F68" s="1700"/>
      <c r="G68" s="175"/>
      <c r="H68" s="989"/>
      <c r="I68" s="979" t="s">
        <v>19</v>
      </c>
      <c r="J68" s="706">
        <v>0.9</v>
      </c>
      <c r="K68" s="791"/>
      <c r="L68" s="792"/>
      <c r="M68" s="792"/>
      <c r="N68" s="1876"/>
      <c r="O68" s="1118"/>
      <c r="P68" s="149"/>
      <c r="Q68" s="385"/>
      <c r="R68" s="551"/>
    </row>
    <row r="69" spans="1:18" s="3" customFormat="1" ht="16.5" customHeight="1" thickBot="1" x14ac:dyDescent="0.3">
      <c r="A69" s="1082"/>
      <c r="B69" s="1083"/>
      <c r="C69" s="1099"/>
      <c r="D69" s="635"/>
      <c r="E69" s="1875"/>
      <c r="F69" s="1700"/>
      <c r="G69" s="175"/>
      <c r="H69" s="989"/>
      <c r="I69" s="979" t="s">
        <v>143</v>
      </c>
      <c r="J69" s="591">
        <v>9.4</v>
      </c>
      <c r="K69" s="698"/>
      <c r="L69" s="691"/>
      <c r="M69" s="691"/>
      <c r="N69" s="1876"/>
      <c r="O69" s="109"/>
      <c r="P69" s="149"/>
      <c r="Q69" s="385"/>
      <c r="R69" s="551"/>
    </row>
    <row r="70" spans="1:18" s="3" customFormat="1" ht="29.25" customHeight="1" x14ac:dyDescent="0.25">
      <c r="A70" s="1082"/>
      <c r="B70" s="1083"/>
      <c r="C70" s="1099"/>
      <c r="D70" s="634" t="s">
        <v>33</v>
      </c>
      <c r="E70" s="1024" t="s">
        <v>225</v>
      </c>
      <c r="F70" s="1025" t="s">
        <v>272</v>
      </c>
      <c r="G70" s="175"/>
      <c r="H70" s="989"/>
      <c r="I70" s="1359" t="s">
        <v>21</v>
      </c>
      <c r="J70" s="589">
        <v>900.4</v>
      </c>
      <c r="K70" s="698">
        <f>1019.1+0.3-5</f>
        <v>1014.4</v>
      </c>
      <c r="L70" s="698">
        <f t="shared" ref="L70:M70" si="5">1019.1+0.3</f>
        <v>1019.4</v>
      </c>
      <c r="M70" s="165">
        <f t="shared" si="5"/>
        <v>1019.4</v>
      </c>
      <c r="N70" s="1153" t="s">
        <v>223</v>
      </c>
      <c r="O70" s="888">
        <v>160</v>
      </c>
      <c r="P70" s="867">
        <v>160</v>
      </c>
      <c r="Q70" s="843">
        <v>160</v>
      </c>
      <c r="R70" s="846">
        <v>160</v>
      </c>
    </row>
    <row r="71" spans="1:18" s="3" customFormat="1" ht="27" customHeight="1" x14ac:dyDescent="0.25">
      <c r="A71" s="1082"/>
      <c r="B71" s="1083"/>
      <c r="C71" s="1099"/>
      <c r="D71" s="634"/>
      <c r="E71" s="1133"/>
      <c r="F71" s="1026" t="s">
        <v>272</v>
      </c>
      <c r="G71" s="175"/>
      <c r="H71" s="989"/>
      <c r="I71" s="979" t="s">
        <v>43</v>
      </c>
      <c r="J71" s="589">
        <v>110.2</v>
      </c>
      <c r="K71" s="698">
        <v>110.5</v>
      </c>
      <c r="L71" s="165">
        <v>110.5</v>
      </c>
      <c r="M71" s="691">
        <v>110.5</v>
      </c>
      <c r="N71" s="1686" t="s">
        <v>230</v>
      </c>
      <c r="O71" s="805" t="s">
        <v>200</v>
      </c>
      <c r="P71" s="502" t="s">
        <v>263</v>
      </c>
      <c r="Q71" s="395" t="s">
        <v>263</v>
      </c>
      <c r="R71" s="331" t="s">
        <v>263</v>
      </c>
    </row>
    <row r="72" spans="1:18" s="3" customFormat="1" ht="27" customHeight="1" x14ac:dyDescent="0.25">
      <c r="A72" s="1279"/>
      <c r="B72" s="1280"/>
      <c r="C72" s="1281"/>
      <c r="D72" s="634"/>
      <c r="E72" s="1283"/>
      <c r="F72" s="1025"/>
      <c r="G72" s="175"/>
      <c r="H72" s="989"/>
      <c r="I72" s="979" t="s">
        <v>88</v>
      </c>
      <c r="J72" s="589"/>
      <c r="K72" s="698">
        <v>18.600000000000001</v>
      </c>
      <c r="L72" s="165"/>
      <c r="M72" s="691"/>
      <c r="N72" s="1687"/>
      <c r="O72" s="805"/>
      <c r="P72" s="502"/>
      <c r="Q72" s="395"/>
      <c r="R72" s="331"/>
    </row>
    <row r="73" spans="1:18" s="3" customFormat="1" ht="30" customHeight="1" x14ac:dyDescent="0.25">
      <c r="A73" s="1082"/>
      <c r="B73" s="1083"/>
      <c r="C73" s="1099"/>
      <c r="D73" s="634"/>
      <c r="E73" s="1079"/>
      <c r="F73" s="1700" t="s">
        <v>275</v>
      </c>
      <c r="G73" s="175"/>
      <c r="H73" s="989"/>
      <c r="I73" s="979" t="s">
        <v>44</v>
      </c>
      <c r="J73" s="591">
        <v>5</v>
      </c>
      <c r="K73" s="698">
        <v>5</v>
      </c>
      <c r="L73" s="165">
        <v>5</v>
      </c>
      <c r="M73" s="691">
        <v>5</v>
      </c>
      <c r="N73" s="1152" t="s">
        <v>161</v>
      </c>
      <c r="O73" s="124">
        <v>280</v>
      </c>
      <c r="P73" s="503">
        <v>300</v>
      </c>
      <c r="Q73" s="533">
        <v>320</v>
      </c>
      <c r="R73" s="408">
        <v>320</v>
      </c>
    </row>
    <row r="74" spans="1:18" s="3" customFormat="1" ht="45.6" customHeight="1" x14ac:dyDescent="0.25">
      <c r="A74" s="1082"/>
      <c r="B74" s="1083"/>
      <c r="C74" s="1099"/>
      <c r="D74" s="634"/>
      <c r="E74" s="1079"/>
      <c r="F74" s="1700"/>
      <c r="G74" s="175"/>
      <c r="H74" s="989"/>
      <c r="I74" s="554" t="s">
        <v>35</v>
      </c>
      <c r="J74" s="600">
        <v>23</v>
      </c>
      <c r="K74" s="740">
        <v>23</v>
      </c>
      <c r="L74" s="480">
        <v>24</v>
      </c>
      <c r="M74" s="480">
        <v>24</v>
      </c>
      <c r="N74" s="1154" t="s">
        <v>231</v>
      </c>
      <c r="O74" s="806" t="s">
        <v>160</v>
      </c>
      <c r="P74" s="505" t="s">
        <v>160</v>
      </c>
      <c r="Q74" s="506" t="s">
        <v>160</v>
      </c>
      <c r="R74" s="507" t="s">
        <v>160</v>
      </c>
    </row>
    <row r="75" spans="1:18" s="3" customFormat="1" ht="20.25" customHeight="1" x14ac:dyDescent="0.25">
      <c r="A75" s="1082"/>
      <c r="B75" s="1083"/>
      <c r="C75" s="1099"/>
      <c r="D75" s="634"/>
      <c r="E75" s="1079"/>
      <c r="F75" s="509"/>
      <c r="G75" s="175"/>
      <c r="H75" s="989"/>
      <c r="I75" s="978" t="s">
        <v>21</v>
      </c>
      <c r="J75" s="591"/>
      <c r="K75" s="698"/>
      <c r="L75" s="165">
        <v>47</v>
      </c>
      <c r="M75" s="691"/>
      <c r="N75" s="1155" t="s">
        <v>202</v>
      </c>
      <c r="O75" s="889"/>
      <c r="P75" s="1048"/>
      <c r="Q75" s="1066" t="s">
        <v>201</v>
      </c>
      <c r="R75" s="847"/>
    </row>
    <row r="76" spans="1:18" s="3" customFormat="1" ht="66.75" customHeight="1" x14ac:dyDescent="0.25">
      <c r="A76" s="1082"/>
      <c r="B76" s="1083"/>
      <c r="C76" s="1099"/>
      <c r="D76" s="634"/>
      <c r="E76" s="1097" t="s">
        <v>142</v>
      </c>
      <c r="F76" s="509"/>
      <c r="G76" s="175"/>
      <c r="H76" s="989"/>
      <c r="I76" s="977" t="s">
        <v>35</v>
      </c>
      <c r="J76" s="591">
        <v>6</v>
      </c>
      <c r="K76" s="698"/>
      <c r="L76" s="691"/>
      <c r="M76" s="691"/>
      <c r="N76" s="1156" t="s">
        <v>232</v>
      </c>
      <c r="O76" s="890">
        <v>0.5</v>
      </c>
      <c r="P76" s="868">
        <v>0.5</v>
      </c>
      <c r="Q76" s="842">
        <v>0.5</v>
      </c>
      <c r="R76" s="848">
        <v>0.5</v>
      </c>
    </row>
    <row r="77" spans="1:18" s="3" customFormat="1" ht="43.5" customHeight="1" x14ac:dyDescent="0.25">
      <c r="A77" s="1082"/>
      <c r="B77" s="1083"/>
      <c r="C77" s="1099"/>
      <c r="D77" s="634"/>
      <c r="E77" s="1079"/>
      <c r="F77" s="509"/>
      <c r="G77" s="175"/>
      <c r="H77" s="989"/>
      <c r="I77" s="523" t="s">
        <v>59</v>
      </c>
      <c r="J77" s="600">
        <v>43.1</v>
      </c>
      <c r="K77" s="740">
        <v>43.1</v>
      </c>
      <c r="L77" s="480"/>
      <c r="M77" s="480"/>
      <c r="N77" s="1157" t="s">
        <v>126</v>
      </c>
      <c r="O77" s="807" t="s">
        <v>94</v>
      </c>
      <c r="P77" s="869">
        <v>20</v>
      </c>
      <c r="Q77" s="516"/>
      <c r="R77" s="517"/>
    </row>
    <row r="78" spans="1:18" s="3" customFormat="1" ht="42" customHeight="1" x14ac:dyDescent="0.25">
      <c r="A78" s="1082"/>
      <c r="B78" s="1083"/>
      <c r="C78" s="1099"/>
      <c r="D78" s="634"/>
      <c r="E78" s="1111" t="s">
        <v>224</v>
      </c>
      <c r="F78" s="93"/>
      <c r="G78" s="175"/>
      <c r="H78" s="989"/>
      <c r="I78" s="523" t="s">
        <v>59</v>
      </c>
      <c r="J78" s="600">
        <v>29.1</v>
      </c>
      <c r="K78" s="740"/>
      <c r="L78" s="480"/>
      <c r="M78" s="480"/>
      <c r="N78" s="1157" t="s">
        <v>126</v>
      </c>
      <c r="O78" s="807" t="s">
        <v>18</v>
      </c>
      <c r="P78" s="396"/>
      <c r="Q78" s="443"/>
      <c r="R78" s="186"/>
    </row>
    <row r="79" spans="1:18" s="3" customFormat="1" ht="15.75" customHeight="1" x14ac:dyDescent="0.25">
      <c r="A79" s="1082"/>
      <c r="B79" s="1083"/>
      <c r="C79" s="1099"/>
      <c r="D79" s="634"/>
      <c r="E79" s="1705" t="s">
        <v>162</v>
      </c>
      <c r="F79" s="509"/>
      <c r="G79" s="175"/>
      <c r="H79" s="989"/>
      <c r="I79" s="980" t="s">
        <v>21</v>
      </c>
      <c r="J79" s="600">
        <v>1.9</v>
      </c>
      <c r="K79" s="740"/>
      <c r="L79" s="480"/>
      <c r="M79" s="480"/>
      <c r="N79" s="1684" t="s">
        <v>163</v>
      </c>
      <c r="O79" s="808" t="s">
        <v>18</v>
      </c>
      <c r="P79" s="378"/>
      <c r="Q79" s="380"/>
      <c r="R79" s="229"/>
    </row>
    <row r="80" spans="1:18" s="3" customFormat="1" ht="15.75" customHeight="1" x14ac:dyDescent="0.25">
      <c r="A80" s="1082"/>
      <c r="B80" s="1083"/>
      <c r="C80" s="1099"/>
      <c r="D80" s="634"/>
      <c r="E80" s="1705"/>
      <c r="F80" s="509"/>
      <c r="G80" s="175"/>
      <c r="H80" s="989"/>
      <c r="I80" s="981" t="s">
        <v>19</v>
      </c>
      <c r="J80" s="600">
        <v>1.9</v>
      </c>
      <c r="K80" s="788"/>
      <c r="L80" s="483"/>
      <c r="M80" s="483"/>
      <c r="N80" s="1684"/>
      <c r="O80" s="808"/>
      <c r="P80" s="378"/>
      <c r="Q80" s="380"/>
      <c r="R80" s="229"/>
    </row>
    <row r="81" spans="1:20" s="3" customFormat="1" ht="15.75" customHeight="1" x14ac:dyDescent="0.25">
      <c r="A81" s="1082"/>
      <c r="B81" s="1083"/>
      <c r="C81" s="1099"/>
      <c r="D81" s="634"/>
      <c r="E81" s="1881"/>
      <c r="F81" s="93"/>
      <c r="G81" s="175"/>
      <c r="H81" s="989"/>
      <c r="I81" s="381" t="s">
        <v>143</v>
      </c>
      <c r="J81" s="600">
        <v>21.6</v>
      </c>
      <c r="K81" s="788"/>
      <c r="L81" s="483"/>
      <c r="M81" s="483"/>
      <c r="N81" s="1882"/>
      <c r="O81" s="807"/>
      <c r="P81" s="396"/>
      <c r="Q81" s="443"/>
      <c r="R81" s="186"/>
    </row>
    <row r="82" spans="1:20" s="3" customFormat="1" ht="41.25" customHeight="1" x14ac:dyDescent="0.25">
      <c r="A82" s="1082"/>
      <c r="B82" s="1083"/>
      <c r="C82" s="1099"/>
      <c r="D82" s="639" t="s">
        <v>36</v>
      </c>
      <c r="E82" s="1024" t="s">
        <v>132</v>
      </c>
      <c r="F82" s="1027" t="s">
        <v>272</v>
      </c>
      <c r="G82" s="175"/>
      <c r="H82" s="989"/>
      <c r="I82" s="978" t="s">
        <v>21</v>
      </c>
      <c r="J82" s="591">
        <v>516.79999999999995</v>
      </c>
      <c r="K82" s="698">
        <f>597+0.1-2</f>
        <v>595.1</v>
      </c>
      <c r="L82" s="698">
        <f t="shared" ref="L82:M82" si="6">597+0.1</f>
        <v>597.1</v>
      </c>
      <c r="M82" s="165">
        <f t="shared" si="6"/>
        <v>597.1</v>
      </c>
      <c r="N82" s="310" t="s">
        <v>167</v>
      </c>
      <c r="O82" s="891" t="s">
        <v>164</v>
      </c>
      <c r="P82" s="870">
        <v>70</v>
      </c>
      <c r="Q82" s="404">
        <v>70</v>
      </c>
      <c r="R82" s="409">
        <v>70</v>
      </c>
      <c r="T82" s="476"/>
    </row>
    <row r="83" spans="1:20" s="3" customFormat="1" ht="28.5" customHeight="1" x14ac:dyDescent="0.25">
      <c r="A83" s="1082"/>
      <c r="B83" s="1083"/>
      <c r="C83" s="1099"/>
      <c r="D83" s="634"/>
      <c r="E83" s="1024"/>
      <c r="F83" s="1064"/>
      <c r="G83" s="175"/>
      <c r="H83" s="989"/>
      <c r="I83" s="982" t="s">
        <v>43</v>
      </c>
      <c r="J83" s="589">
        <v>107.4</v>
      </c>
      <c r="K83" s="697">
        <v>107.4</v>
      </c>
      <c r="L83" s="919">
        <v>107.4</v>
      </c>
      <c r="M83" s="919">
        <v>107.4</v>
      </c>
      <c r="N83" s="310" t="s">
        <v>168</v>
      </c>
      <c r="O83" s="891" t="s">
        <v>165</v>
      </c>
      <c r="P83" s="870">
        <v>46</v>
      </c>
      <c r="Q83" s="404">
        <v>46</v>
      </c>
      <c r="R83" s="409">
        <v>46</v>
      </c>
    </row>
    <row r="84" spans="1:20" s="3" customFormat="1" ht="41.25" customHeight="1" x14ac:dyDescent="0.25">
      <c r="A84" s="1082"/>
      <c r="B84" s="1083"/>
      <c r="C84" s="1099"/>
      <c r="D84" s="634"/>
      <c r="E84" s="111"/>
      <c r="F84" s="509"/>
      <c r="G84" s="175"/>
      <c r="H84" s="989"/>
      <c r="I84" s="101" t="s">
        <v>88</v>
      </c>
      <c r="J84" s="591"/>
      <c r="K84" s="698">
        <v>31.7</v>
      </c>
      <c r="L84" s="691"/>
      <c r="M84" s="400"/>
      <c r="N84" s="1158" t="s">
        <v>169</v>
      </c>
      <c r="O84" s="892" t="s">
        <v>166</v>
      </c>
      <c r="P84" s="871">
        <v>68</v>
      </c>
      <c r="Q84" s="405">
        <v>68</v>
      </c>
      <c r="R84" s="410">
        <v>68</v>
      </c>
    </row>
    <row r="85" spans="1:20" s="3" customFormat="1" ht="16.5" customHeight="1" x14ac:dyDescent="0.25">
      <c r="A85" s="1082"/>
      <c r="B85" s="1083"/>
      <c r="C85" s="1099"/>
      <c r="D85" s="635"/>
      <c r="E85" s="111"/>
      <c r="F85" s="93"/>
      <c r="G85" s="175"/>
      <c r="H85" s="989"/>
      <c r="I85" s="975" t="s">
        <v>21</v>
      </c>
      <c r="J85" s="724"/>
      <c r="K85" s="712">
        <v>78.900000000000006</v>
      </c>
      <c r="L85" s="725"/>
      <c r="M85" s="725"/>
      <c r="N85" s="1159" t="s">
        <v>202</v>
      </c>
      <c r="O85" s="893"/>
      <c r="P85" s="1047" t="s">
        <v>201</v>
      </c>
      <c r="Q85" s="844"/>
      <c r="R85" s="849"/>
    </row>
    <row r="86" spans="1:20" s="3" customFormat="1" ht="18.75" customHeight="1" x14ac:dyDescent="0.25">
      <c r="A86" s="1082"/>
      <c r="B86" s="1083"/>
      <c r="C86" s="1099"/>
      <c r="D86" s="634" t="s">
        <v>38</v>
      </c>
      <c r="E86" s="1688" t="s">
        <v>45</v>
      </c>
      <c r="F86" s="509"/>
      <c r="G86" s="1100"/>
      <c r="H86" s="127"/>
      <c r="I86" s="983" t="s">
        <v>21</v>
      </c>
      <c r="J86" s="926">
        <v>912.2</v>
      </c>
      <c r="K86" s="927">
        <f>981.7-3.7</f>
        <v>978</v>
      </c>
      <c r="L86" s="927">
        <v>981.7</v>
      </c>
      <c r="M86" s="1148">
        <v>981.7</v>
      </c>
      <c r="N86" s="1160" t="s">
        <v>268</v>
      </c>
      <c r="O86" s="894" t="s">
        <v>262</v>
      </c>
      <c r="P86" s="872"/>
      <c r="Q86" s="845"/>
      <c r="R86" s="850"/>
      <c r="S86" s="147"/>
    </row>
    <row r="87" spans="1:20" s="3" customFormat="1" ht="54.75" customHeight="1" x14ac:dyDescent="0.25">
      <c r="A87" s="1082"/>
      <c r="B87" s="1083"/>
      <c r="C87" s="1099"/>
      <c r="D87" s="634"/>
      <c r="E87" s="1635"/>
      <c r="F87" s="240"/>
      <c r="G87" s="1100"/>
      <c r="H87" s="127"/>
      <c r="I87" s="976"/>
      <c r="J87" s="923"/>
      <c r="K87" s="924"/>
      <c r="L87" s="925"/>
      <c r="M87" s="925"/>
      <c r="N87" s="1155" t="s">
        <v>267</v>
      </c>
      <c r="O87" s="894"/>
      <c r="P87" s="872">
        <v>24000</v>
      </c>
      <c r="Q87" s="845">
        <v>24000</v>
      </c>
      <c r="R87" s="850">
        <v>24000</v>
      </c>
      <c r="S87" s="147"/>
    </row>
    <row r="88" spans="1:20" s="3" customFormat="1" ht="29.25" customHeight="1" x14ac:dyDescent="0.25">
      <c r="A88" s="1082"/>
      <c r="B88" s="1083"/>
      <c r="C88" s="1099"/>
      <c r="D88" s="634"/>
      <c r="E88" s="1635"/>
      <c r="G88" s="511"/>
      <c r="H88" s="510"/>
      <c r="I88" s="982" t="s">
        <v>43</v>
      </c>
      <c r="J88" s="921">
        <v>1</v>
      </c>
      <c r="K88" s="1071">
        <v>1</v>
      </c>
      <c r="L88" s="922">
        <v>1</v>
      </c>
      <c r="M88" s="922">
        <v>1</v>
      </c>
      <c r="N88" s="628" t="s">
        <v>213</v>
      </c>
      <c r="O88" s="101">
        <v>5</v>
      </c>
      <c r="P88" s="399">
        <v>6</v>
      </c>
      <c r="Q88" s="61"/>
      <c r="R88" s="552"/>
    </row>
    <row r="89" spans="1:20" s="3" customFormat="1" ht="30.75" customHeight="1" x14ac:dyDescent="0.25">
      <c r="A89" s="1082"/>
      <c r="B89" s="1083"/>
      <c r="C89" s="1099"/>
      <c r="D89" s="634"/>
      <c r="E89" s="510"/>
      <c r="G89" s="511"/>
      <c r="H89" s="510"/>
      <c r="I89" s="623"/>
      <c r="J89" s="781"/>
      <c r="K89" s="1070"/>
      <c r="L89" s="782"/>
      <c r="M89" s="782"/>
      <c r="N89" s="628" t="s">
        <v>233</v>
      </c>
      <c r="O89" s="101">
        <v>30</v>
      </c>
      <c r="P89" s="1080"/>
      <c r="Q89" s="385"/>
      <c r="R89" s="551"/>
    </row>
    <row r="90" spans="1:20" s="3" customFormat="1" ht="29.25" customHeight="1" x14ac:dyDescent="0.25">
      <c r="A90" s="1082"/>
      <c r="B90" s="1083"/>
      <c r="C90" s="1099"/>
      <c r="D90" s="634"/>
      <c r="E90" s="1102"/>
      <c r="F90" s="509"/>
      <c r="G90" s="1100"/>
      <c r="H90" s="127"/>
      <c r="I90" s="984"/>
      <c r="J90" s="783"/>
      <c r="K90" s="784"/>
      <c r="L90" s="785"/>
      <c r="M90" s="785"/>
      <c r="N90" s="69" t="s">
        <v>170</v>
      </c>
      <c r="O90" s="809">
        <v>12</v>
      </c>
      <c r="P90" s="386">
        <v>12</v>
      </c>
      <c r="Q90" s="406">
        <v>12</v>
      </c>
      <c r="R90" s="382">
        <v>12</v>
      </c>
    </row>
    <row r="91" spans="1:20" s="3" customFormat="1" ht="42" customHeight="1" x14ac:dyDescent="0.25">
      <c r="A91" s="1082"/>
      <c r="B91" s="1083"/>
      <c r="C91" s="1099"/>
      <c r="D91" s="634"/>
      <c r="E91" s="1102"/>
      <c r="F91" s="509"/>
      <c r="G91" s="1100"/>
      <c r="H91" s="127"/>
      <c r="I91" s="984"/>
      <c r="J91" s="783"/>
      <c r="K91" s="784"/>
      <c r="L91" s="785"/>
      <c r="M91" s="785"/>
      <c r="N91" s="69" t="s">
        <v>203</v>
      </c>
      <c r="O91" s="809">
        <v>12</v>
      </c>
      <c r="P91" s="386">
        <v>6</v>
      </c>
      <c r="Q91" s="406">
        <v>6</v>
      </c>
      <c r="R91" s="382">
        <v>6</v>
      </c>
    </row>
    <row r="92" spans="1:20" s="3" customFormat="1" ht="41.25" customHeight="1" x14ac:dyDescent="0.25">
      <c r="A92" s="1082"/>
      <c r="B92" s="1083"/>
      <c r="C92" s="1099"/>
      <c r="D92" s="634"/>
      <c r="E92" s="1102"/>
      <c r="F92" s="509"/>
      <c r="G92" s="1100"/>
      <c r="H92" s="127"/>
      <c r="I92" s="985"/>
      <c r="J92" s="786"/>
      <c r="K92" s="784"/>
      <c r="L92" s="785"/>
      <c r="M92" s="785"/>
      <c r="N92" s="69" t="s">
        <v>234</v>
      </c>
      <c r="O92" s="809">
        <v>3</v>
      </c>
      <c r="P92" s="873" t="s">
        <v>261</v>
      </c>
      <c r="Q92" s="826" t="s">
        <v>261</v>
      </c>
      <c r="R92" s="851" t="s">
        <v>261</v>
      </c>
    </row>
    <row r="93" spans="1:20" s="3" customFormat="1" ht="32.25" customHeight="1" x14ac:dyDescent="0.25">
      <c r="A93" s="1082"/>
      <c r="B93" s="1083"/>
      <c r="C93" s="1099"/>
      <c r="D93" s="634"/>
      <c r="E93" s="1102"/>
      <c r="F93" s="509"/>
      <c r="G93" s="1100"/>
      <c r="H93" s="127"/>
      <c r="I93" s="980"/>
      <c r="J93" s="786"/>
      <c r="K93" s="784"/>
      <c r="L93" s="785"/>
      <c r="M93" s="785"/>
      <c r="N93" s="1105" t="s">
        <v>189</v>
      </c>
      <c r="O93" s="679">
        <v>130</v>
      </c>
      <c r="P93" s="286">
        <v>185</v>
      </c>
      <c r="Q93" s="379">
        <v>185</v>
      </c>
      <c r="R93" s="235">
        <v>185</v>
      </c>
    </row>
    <row r="94" spans="1:20" s="3" customFormat="1" ht="16.5" customHeight="1" x14ac:dyDescent="0.25">
      <c r="A94" s="1082"/>
      <c r="B94" s="1083"/>
      <c r="C94" s="1099"/>
      <c r="D94" s="634"/>
      <c r="E94" s="1705" t="s">
        <v>227</v>
      </c>
      <c r="F94" s="509"/>
      <c r="G94" s="1100"/>
      <c r="H94" s="127"/>
      <c r="I94" s="983" t="s">
        <v>21</v>
      </c>
      <c r="J94" s="589">
        <v>16</v>
      </c>
      <c r="K94" s="697"/>
      <c r="L94" s="140"/>
      <c r="M94" s="919"/>
      <c r="N94" s="1709" t="s">
        <v>129</v>
      </c>
      <c r="O94" s="679">
        <v>104</v>
      </c>
      <c r="P94" s="62"/>
      <c r="Q94" s="76"/>
      <c r="R94" s="213"/>
    </row>
    <row r="95" spans="1:20" s="3" customFormat="1" ht="27.75" customHeight="1" x14ac:dyDescent="0.25">
      <c r="A95" s="1082"/>
      <c r="B95" s="1083"/>
      <c r="C95" s="1099"/>
      <c r="D95" s="634"/>
      <c r="E95" s="1705"/>
      <c r="F95" s="509"/>
      <c r="G95" s="1100"/>
      <c r="H95" s="127"/>
      <c r="I95" s="986"/>
      <c r="J95" s="706"/>
      <c r="K95" s="777"/>
      <c r="L95" s="160"/>
      <c r="M95" s="779"/>
      <c r="N95" s="1654"/>
      <c r="O95" s="8"/>
      <c r="P95" s="106"/>
      <c r="Q95" s="60"/>
      <c r="R95" s="313"/>
    </row>
    <row r="96" spans="1:20" s="2" customFormat="1" ht="21.75" customHeight="1" x14ac:dyDescent="0.25">
      <c r="A96" s="1710"/>
      <c r="B96" s="1711"/>
      <c r="C96" s="1677"/>
      <c r="D96" s="634"/>
      <c r="E96" s="1705" t="s">
        <v>244</v>
      </c>
      <c r="F96" s="1884"/>
      <c r="G96" s="1657"/>
      <c r="H96" s="127"/>
      <c r="I96" s="981" t="s">
        <v>144</v>
      </c>
      <c r="J96" s="591">
        <v>25.9</v>
      </c>
      <c r="K96" s="698">
        <v>8</v>
      </c>
      <c r="L96" s="167"/>
      <c r="M96" s="691"/>
      <c r="N96" s="1115" t="s">
        <v>217</v>
      </c>
      <c r="O96" s="654">
        <v>1</v>
      </c>
      <c r="P96" s="874">
        <v>1</v>
      </c>
      <c r="Q96" s="431">
        <v>1</v>
      </c>
      <c r="R96" s="97">
        <v>1</v>
      </c>
      <c r="S96" s="487"/>
      <c r="T96" s="3"/>
    </row>
    <row r="97" spans="1:20" s="2" customFormat="1" ht="35.25" customHeight="1" x14ac:dyDescent="0.25">
      <c r="A97" s="1710"/>
      <c r="B97" s="1711"/>
      <c r="C97" s="1677"/>
      <c r="D97" s="634"/>
      <c r="E97" s="1712"/>
      <c r="F97" s="1884"/>
      <c r="G97" s="1657"/>
      <c r="H97" s="127"/>
      <c r="I97" s="554" t="s">
        <v>143</v>
      </c>
      <c r="J97" s="589">
        <v>77.5</v>
      </c>
      <c r="K97" s="697">
        <v>83.5</v>
      </c>
      <c r="L97" s="140"/>
      <c r="M97" s="919"/>
      <c r="N97" s="1162" t="s">
        <v>218</v>
      </c>
      <c r="O97" s="653">
        <v>6</v>
      </c>
      <c r="P97" s="875">
        <v>6</v>
      </c>
      <c r="Q97" s="417">
        <v>6</v>
      </c>
      <c r="R97" s="178">
        <v>6</v>
      </c>
      <c r="T97" s="3"/>
    </row>
    <row r="98" spans="1:20" s="2" customFormat="1" ht="24.75" customHeight="1" x14ac:dyDescent="0.25">
      <c r="A98" s="1710"/>
      <c r="B98" s="1711"/>
      <c r="C98" s="1677"/>
      <c r="D98" s="634"/>
      <c r="E98" s="1712"/>
      <c r="F98" s="1884"/>
      <c r="G98" s="1657"/>
      <c r="H98" s="127"/>
      <c r="I98" s="987"/>
      <c r="J98" s="706"/>
      <c r="K98" s="777"/>
      <c r="L98" s="160"/>
      <c r="M98" s="779"/>
      <c r="N98" s="1163" t="s">
        <v>219</v>
      </c>
      <c r="O98" s="809"/>
      <c r="P98" s="1015">
        <v>1</v>
      </c>
      <c r="Q98" s="399"/>
      <c r="R98" s="552"/>
      <c r="T98" s="3"/>
    </row>
    <row r="99" spans="1:20" s="3" customFormat="1" ht="41.25" customHeight="1" x14ac:dyDescent="0.25">
      <c r="A99" s="1082"/>
      <c r="B99" s="1083"/>
      <c r="C99" s="1099"/>
      <c r="D99" s="634"/>
      <c r="E99" s="508" t="s">
        <v>228</v>
      </c>
      <c r="F99" s="509"/>
      <c r="G99" s="1100"/>
      <c r="H99" s="127"/>
      <c r="I99" s="1054" t="s">
        <v>197</v>
      </c>
      <c r="J99" s="1055">
        <v>0.6</v>
      </c>
      <c r="K99" s="1056">
        <v>0.5</v>
      </c>
      <c r="L99" s="398"/>
      <c r="M99" s="480"/>
      <c r="N99" s="1102"/>
      <c r="O99" s="8"/>
      <c r="P99" s="1080"/>
      <c r="Q99" s="385"/>
      <c r="R99" s="551"/>
    </row>
    <row r="100" spans="1:20" s="3" customFormat="1" ht="21" customHeight="1" x14ac:dyDescent="0.25">
      <c r="A100" s="1082"/>
      <c r="B100" s="1083"/>
      <c r="C100" s="1099"/>
      <c r="D100" s="634"/>
      <c r="E100" s="1705" t="s">
        <v>123</v>
      </c>
      <c r="F100" s="93"/>
      <c r="G100" s="1100"/>
      <c r="H100" s="127"/>
      <c r="I100" s="1054" t="s">
        <v>197</v>
      </c>
      <c r="J100" s="1055">
        <v>2.8</v>
      </c>
      <c r="K100" s="1056">
        <v>1.1000000000000001</v>
      </c>
      <c r="L100" s="398"/>
      <c r="M100" s="480"/>
      <c r="N100" s="1093"/>
      <c r="O100" s="8"/>
      <c r="P100" s="1080"/>
      <c r="Q100" s="385"/>
      <c r="R100" s="551"/>
    </row>
    <row r="101" spans="1:20" s="3" customFormat="1" ht="21" customHeight="1" thickBot="1" x14ac:dyDescent="0.3">
      <c r="A101" s="1082"/>
      <c r="B101" s="1083"/>
      <c r="C101" s="1099"/>
      <c r="D101" s="634"/>
      <c r="E101" s="1705"/>
      <c r="F101" s="509"/>
      <c r="G101" s="1100"/>
      <c r="H101" s="127"/>
      <c r="I101" s="1052" t="s">
        <v>43</v>
      </c>
      <c r="J101" s="603">
        <v>1.9</v>
      </c>
      <c r="K101" s="713"/>
      <c r="L101" s="504"/>
      <c r="M101" s="1149"/>
      <c r="N101" s="1093"/>
      <c r="O101" s="8"/>
      <c r="P101" s="1080"/>
      <c r="Q101" s="385"/>
      <c r="R101" s="551"/>
    </row>
    <row r="102" spans="1:20" s="3" customFormat="1" ht="16.5" customHeight="1" x14ac:dyDescent="0.25">
      <c r="A102" s="1082"/>
      <c r="B102" s="1083"/>
      <c r="C102" s="1099"/>
      <c r="D102" s="639" t="s">
        <v>39</v>
      </c>
      <c r="E102" s="1688" t="s">
        <v>133</v>
      </c>
      <c r="F102" s="509"/>
      <c r="G102" s="1100"/>
      <c r="H102" s="127"/>
      <c r="I102" s="1053" t="s">
        <v>21</v>
      </c>
      <c r="J102" s="709">
        <v>567.29999999999995</v>
      </c>
      <c r="K102" s="703">
        <f>608.8+3.5-2</f>
        <v>610.29999999999995</v>
      </c>
      <c r="L102" s="703">
        <f t="shared" ref="L102:M102" si="7">608.8+3.5</f>
        <v>612.29999999999995</v>
      </c>
      <c r="M102" s="1150">
        <f t="shared" si="7"/>
        <v>612.29999999999995</v>
      </c>
      <c r="N102" s="1151" t="s">
        <v>87</v>
      </c>
      <c r="O102" s="895">
        <v>187</v>
      </c>
      <c r="P102" s="866">
        <v>171</v>
      </c>
      <c r="Q102" s="513">
        <v>171</v>
      </c>
      <c r="R102" s="514">
        <v>171</v>
      </c>
    </row>
    <row r="103" spans="1:20" s="3" customFormat="1" ht="30" customHeight="1" x14ac:dyDescent="0.25">
      <c r="A103" s="1082"/>
      <c r="B103" s="1083"/>
      <c r="C103" s="1099"/>
      <c r="D103" s="634"/>
      <c r="E103" s="1635"/>
      <c r="F103" s="509"/>
      <c r="G103" s="1100"/>
      <c r="H103" s="127"/>
      <c r="I103" s="390" t="s">
        <v>43</v>
      </c>
      <c r="J103" s="589">
        <v>22</v>
      </c>
      <c r="K103" s="697">
        <v>22</v>
      </c>
      <c r="L103" s="919">
        <v>22</v>
      </c>
      <c r="M103" s="919">
        <v>22</v>
      </c>
      <c r="N103" s="25" t="s">
        <v>235</v>
      </c>
      <c r="O103" s="809">
        <v>45</v>
      </c>
      <c r="P103" s="58">
        <v>20</v>
      </c>
      <c r="Q103" s="403">
        <v>23</v>
      </c>
      <c r="R103" s="54">
        <v>25</v>
      </c>
    </row>
    <row r="104" spans="1:20" s="3" customFormat="1" ht="42" customHeight="1" thickBot="1" x14ac:dyDescent="0.3">
      <c r="A104" s="1082"/>
      <c r="B104" s="1083"/>
      <c r="C104" s="1099"/>
      <c r="D104" s="635"/>
      <c r="E104" s="1738"/>
      <c r="F104" s="93"/>
      <c r="G104" s="1087"/>
      <c r="H104" s="127"/>
      <c r="I104" s="365" t="s">
        <v>88</v>
      </c>
      <c r="J104" s="591"/>
      <c r="K104" s="698">
        <v>3.5</v>
      </c>
      <c r="L104" s="691"/>
      <c r="M104" s="400"/>
      <c r="N104" s="1164" t="s">
        <v>236</v>
      </c>
      <c r="O104" s="896">
        <v>159</v>
      </c>
      <c r="P104" s="876"/>
      <c r="Q104" s="518"/>
      <c r="R104" s="519"/>
    </row>
    <row r="105" spans="1:20" s="3" customFormat="1" ht="15" customHeight="1" x14ac:dyDescent="0.25">
      <c r="A105" s="1082"/>
      <c r="B105" s="1083"/>
      <c r="C105" s="1099"/>
      <c r="D105" s="634" t="s">
        <v>56</v>
      </c>
      <c r="E105" s="1706" t="s">
        <v>134</v>
      </c>
      <c r="F105" s="93"/>
      <c r="G105" s="1100"/>
      <c r="H105" s="127"/>
      <c r="I105" s="979" t="s">
        <v>21</v>
      </c>
      <c r="J105" s="591">
        <v>450.6</v>
      </c>
      <c r="K105" s="698">
        <f>299.2+1.3-0.7-0.7</f>
        <v>299.10000000000002</v>
      </c>
      <c r="L105" s="691"/>
      <c r="M105" s="691"/>
      <c r="N105" s="1165" t="s">
        <v>171</v>
      </c>
      <c r="O105" s="8">
        <v>30</v>
      </c>
      <c r="P105" s="67">
        <v>8</v>
      </c>
      <c r="Q105" s="60"/>
      <c r="R105" s="313"/>
    </row>
    <row r="106" spans="1:20" s="3" customFormat="1" ht="15" customHeight="1" x14ac:dyDescent="0.25">
      <c r="A106" s="1082"/>
      <c r="B106" s="1083"/>
      <c r="C106" s="1099"/>
      <c r="D106" s="634"/>
      <c r="E106" s="1707"/>
      <c r="F106" s="789"/>
      <c r="G106" s="1100"/>
      <c r="H106" s="127"/>
      <c r="I106" s="389" t="s">
        <v>19</v>
      </c>
      <c r="J106" s="706">
        <v>53</v>
      </c>
      <c r="K106" s="777"/>
      <c r="L106" s="779"/>
      <c r="M106" s="779"/>
      <c r="N106" s="1165"/>
      <c r="O106" s="8"/>
      <c r="P106" s="67"/>
      <c r="Q106" s="60"/>
      <c r="R106" s="313"/>
    </row>
    <row r="107" spans="1:20" s="3" customFormat="1" ht="15" customHeight="1" thickBot="1" x14ac:dyDescent="0.3">
      <c r="A107" s="1082"/>
      <c r="B107" s="1083"/>
      <c r="C107" s="1099"/>
      <c r="D107" s="634"/>
      <c r="E107" s="1885"/>
      <c r="F107" s="789"/>
      <c r="G107" s="1100"/>
      <c r="H107" s="127"/>
      <c r="I107" s="389" t="s">
        <v>35</v>
      </c>
      <c r="J107" s="706">
        <v>45.6</v>
      </c>
      <c r="K107" s="777">
        <v>14.6</v>
      </c>
      <c r="L107" s="779"/>
      <c r="M107" s="779"/>
      <c r="N107" s="1166"/>
      <c r="O107" s="8"/>
      <c r="P107" s="106"/>
      <c r="Q107" s="60"/>
      <c r="R107" s="313"/>
    </row>
    <row r="108" spans="1:20" s="3" customFormat="1" ht="18.75" customHeight="1" x14ac:dyDescent="0.25">
      <c r="A108" s="1082"/>
      <c r="B108" s="1083"/>
      <c r="C108" s="1099"/>
      <c r="D108" s="639" t="s">
        <v>57</v>
      </c>
      <c r="E108" s="1688" t="s">
        <v>135</v>
      </c>
      <c r="F108" s="789"/>
      <c r="G108" s="1087"/>
      <c r="H108" s="127"/>
      <c r="I108" s="389" t="s">
        <v>21</v>
      </c>
      <c r="J108" s="706">
        <v>405.2</v>
      </c>
      <c r="K108" s="698">
        <f>438.9-2</f>
        <v>436.9</v>
      </c>
      <c r="L108" s="698">
        <v>438.9</v>
      </c>
      <c r="M108" s="165">
        <v>438.9</v>
      </c>
      <c r="N108" s="1758" t="s">
        <v>129</v>
      </c>
      <c r="O108" s="768">
        <v>40</v>
      </c>
      <c r="P108" s="24">
        <v>40</v>
      </c>
      <c r="Q108" s="972">
        <v>40</v>
      </c>
      <c r="R108" s="266">
        <v>40</v>
      </c>
    </row>
    <row r="109" spans="1:20" s="3" customFormat="1" ht="15.75" customHeight="1" x14ac:dyDescent="0.25">
      <c r="A109" s="1082"/>
      <c r="B109" s="1083"/>
      <c r="C109" s="1099"/>
      <c r="D109" s="634"/>
      <c r="E109" s="1635"/>
      <c r="F109" s="240"/>
      <c r="G109" s="1100"/>
      <c r="H109" s="127"/>
      <c r="I109" s="988" t="s">
        <v>43</v>
      </c>
      <c r="J109" s="706">
        <v>54.2</v>
      </c>
      <c r="K109" s="777">
        <v>59</v>
      </c>
      <c r="L109" s="691">
        <v>59</v>
      </c>
      <c r="M109" s="691">
        <v>59</v>
      </c>
      <c r="N109" s="1883"/>
      <c r="O109" s="10"/>
      <c r="P109" s="181"/>
      <c r="Q109" s="1141"/>
      <c r="R109" s="318"/>
    </row>
    <row r="110" spans="1:20" s="3" customFormat="1" ht="15.75" customHeight="1" x14ac:dyDescent="0.25">
      <c r="A110" s="1279"/>
      <c r="B110" s="1280"/>
      <c r="C110" s="1281"/>
      <c r="D110" s="634"/>
      <c r="E110" s="1635"/>
      <c r="F110" s="240"/>
      <c r="G110" s="1282"/>
      <c r="H110" s="127"/>
      <c r="I110" s="988" t="s">
        <v>88</v>
      </c>
      <c r="J110" s="706"/>
      <c r="K110" s="777">
        <v>14.1</v>
      </c>
      <c r="L110" s="165"/>
      <c r="M110" s="165"/>
      <c r="N110" s="1284"/>
      <c r="O110" s="8"/>
      <c r="P110" s="23"/>
      <c r="Q110" s="1286"/>
      <c r="R110" s="317"/>
    </row>
    <row r="111" spans="1:20" s="3" customFormat="1" ht="17.25" customHeight="1" x14ac:dyDescent="0.25">
      <c r="A111" s="1082"/>
      <c r="B111" s="1083"/>
      <c r="C111" s="1099"/>
      <c r="D111" s="634"/>
      <c r="E111" s="1635"/>
      <c r="F111" s="240"/>
      <c r="G111" s="1100"/>
      <c r="H111" s="127"/>
      <c r="I111" s="389" t="s">
        <v>21</v>
      </c>
      <c r="J111" s="591">
        <v>273.60000000000002</v>
      </c>
      <c r="K111" s="698">
        <f>319.2-3</f>
        <v>316.2</v>
      </c>
      <c r="L111" s="698">
        <v>319.2</v>
      </c>
      <c r="M111" s="165">
        <v>319.2</v>
      </c>
      <c r="N111" s="1886" t="s">
        <v>188</v>
      </c>
      <c r="O111" s="679">
        <v>20</v>
      </c>
      <c r="P111" s="664">
        <v>20</v>
      </c>
      <c r="Q111" s="407">
        <v>20</v>
      </c>
      <c r="R111" s="411">
        <v>20</v>
      </c>
    </row>
    <row r="112" spans="1:20" s="3" customFormat="1" ht="17.25" customHeight="1" x14ac:dyDescent="0.25">
      <c r="A112" s="1082"/>
      <c r="B112" s="1083"/>
      <c r="C112" s="1099"/>
      <c r="D112" s="634"/>
      <c r="E112" s="1635"/>
      <c r="F112" s="240"/>
      <c r="G112" s="1100"/>
      <c r="H112" s="127"/>
      <c r="I112" s="389" t="s">
        <v>35</v>
      </c>
      <c r="J112" s="706">
        <v>32.799999999999997</v>
      </c>
      <c r="K112" s="777">
        <v>24.8</v>
      </c>
      <c r="L112" s="152">
        <v>24.8</v>
      </c>
      <c r="M112" s="779">
        <v>27.8</v>
      </c>
      <c r="N112" s="1887"/>
      <c r="O112" s="8"/>
      <c r="P112" s="23"/>
      <c r="Q112" s="1140"/>
      <c r="R112" s="317"/>
    </row>
    <row r="113" spans="1:22" s="3" customFormat="1" ht="17.25" customHeight="1" x14ac:dyDescent="0.25">
      <c r="A113" s="1082"/>
      <c r="B113" s="1083"/>
      <c r="C113" s="1099"/>
      <c r="D113" s="635"/>
      <c r="E113" s="1738"/>
      <c r="F113" s="789"/>
      <c r="G113" s="1087"/>
      <c r="H113" s="127"/>
      <c r="I113" s="988" t="s">
        <v>19</v>
      </c>
      <c r="J113" s="706">
        <v>33</v>
      </c>
      <c r="K113" s="777">
        <v>62</v>
      </c>
      <c r="L113" s="779">
        <v>60</v>
      </c>
      <c r="M113" s="779">
        <v>60</v>
      </c>
      <c r="N113" s="1888"/>
      <c r="O113" s="959"/>
      <c r="P113" s="935"/>
      <c r="Q113" s="936"/>
      <c r="R113" s="937"/>
    </row>
    <row r="114" spans="1:22" s="3" customFormat="1" ht="17.25" customHeight="1" x14ac:dyDescent="0.25">
      <c r="A114" s="1082"/>
      <c r="B114" s="1083"/>
      <c r="C114" s="1099"/>
      <c r="D114" s="634" t="s">
        <v>89</v>
      </c>
      <c r="E114" s="1635" t="s">
        <v>46</v>
      </c>
      <c r="F114" s="74"/>
      <c r="G114" s="1100"/>
      <c r="H114" s="127"/>
      <c r="I114" s="988" t="s">
        <v>21</v>
      </c>
      <c r="J114" s="591">
        <v>754.7</v>
      </c>
      <c r="K114" s="698">
        <f>852.7+6.7-20.3-1</f>
        <v>838.10000000000014</v>
      </c>
      <c r="L114" s="698">
        <v>818.8</v>
      </c>
      <c r="M114" s="165">
        <v>818.8</v>
      </c>
      <c r="N114" s="174" t="s">
        <v>171</v>
      </c>
      <c r="O114" s="679">
        <v>48</v>
      </c>
      <c r="P114" s="664">
        <v>48</v>
      </c>
      <c r="Q114" s="407">
        <v>56</v>
      </c>
      <c r="R114" s="411">
        <v>56</v>
      </c>
    </row>
    <row r="115" spans="1:22" s="3" customFormat="1" ht="17.25" customHeight="1" x14ac:dyDescent="0.25">
      <c r="A115" s="297"/>
      <c r="B115" s="1193"/>
      <c r="C115" s="1194"/>
      <c r="D115" s="634"/>
      <c r="E115" s="1635"/>
      <c r="F115" s="74"/>
      <c r="G115" s="1195"/>
      <c r="H115" s="127"/>
      <c r="I115" s="988" t="s">
        <v>140</v>
      </c>
      <c r="J115" s="591"/>
      <c r="K115" s="698">
        <v>46.5</v>
      </c>
      <c r="L115" s="698"/>
      <c r="M115" s="165"/>
      <c r="N115" s="56"/>
      <c r="O115" s="10"/>
      <c r="P115" s="181"/>
      <c r="Q115" s="1196"/>
      <c r="R115" s="318"/>
    </row>
    <row r="116" spans="1:22" s="3" customFormat="1" ht="21" customHeight="1" x14ac:dyDescent="0.25">
      <c r="A116" s="297"/>
      <c r="B116" s="1083"/>
      <c r="C116" s="1099"/>
      <c r="D116" s="634"/>
      <c r="E116" s="1635"/>
      <c r="F116" s="74"/>
      <c r="G116" s="1100"/>
      <c r="H116" s="127"/>
      <c r="I116" s="988" t="s">
        <v>43</v>
      </c>
      <c r="J116" s="591">
        <v>14.8</v>
      </c>
      <c r="K116" s="698">
        <v>12.6</v>
      </c>
      <c r="L116" s="698">
        <v>13.5</v>
      </c>
      <c r="M116" s="165">
        <v>13.5</v>
      </c>
      <c r="N116" s="1715" t="s">
        <v>237</v>
      </c>
      <c r="O116" s="1203">
        <v>1</v>
      </c>
      <c r="P116" s="875">
        <v>3</v>
      </c>
      <c r="Q116" s="1141"/>
      <c r="R116" s="318"/>
    </row>
    <row r="117" spans="1:22" s="3" customFormat="1" ht="21" customHeight="1" x14ac:dyDescent="0.25">
      <c r="A117" s="297"/>
      <c r="B117" s="1280"/>
      <c r="C117" s="1281"/>
      <c r="D117" s="634"/>
      <c r="E117" s="1277"/>
      <c r="F117" s="74"/>
      <c r="G117" s="1282"/>
      <c r="H117" s="127"/>
      <c r="I117" s="988" t="s">
        <v>88</v>
      </c>
      <c r="J117" s="591"/>
      <c r="K117" s="698">
        <v>12.8</v>
      </c>
      <c r="L117" s="698"/>
      <c r="M117" s="165"/>
      <c r="N117" s="1716"/>
      <c r="O117" s="1203"/>
      <c r="P117" s="875"/>
      <c r="Q117" s="1287"/>
      <c r="R117" s="318"/>
    </row>
    <row r="118" spans="1:22" s="3" customFormat="1" ht="27.75" customHeight="1" x14ac:dyDescent="0.25">
      <c r="A118" s="297"/>
      <c r="B118" s="1083"/>
      <c r="C118" s="1099"/>
      <c r="D118" s="634"/>
      <c r="E118" s="1093"/>
      <c r="F118" s="74"/>
      <c r="G118" s="1100"/>
      <c r="H118" s="127"/>
      <c r="I118" s="389" t="s">
        <v>19</v>
      </c>
      <c r="J118" s="591">
        <v>32</v>
      </c>
      <c r="K118" s="698">
        <v>12</v>
      </c>
      <c r="L118" s="698">
        <v>12</v>
      </c>
      <c r="M118" s="165">
        <v>12</v>
      </c>
      <c r="N118" s="1202" t="s">
        <v>204</v>
      </c>
      <c r="O118" s="1203">
        <v>1</v>
      </c>
      <c r="P118" s="875">
        <v>3</v>
      </c>
      <c r="Q118" s="1141"/>
      <c r="R118" s="318"/>
    </row>
    <row r="119" spans="1:22" s="3" customFormat="1" ht="18" customHeight="1" x14ac:dyDescent="0.25">
      <c r="A119" s="297"/>
      <c r="B119" s="1083"/>
      <c r="C119" s="1098"/>
      <c r="D119" s="634"/>
      <c r="E119" s="1276"/>
      <c r="F119" s="656"/>
      <c r="G119" s="1100"/>
      <c r="H119" s="127"/>
      <c r="I119" s="390" t="s">
        <v>35</v>
      </c>
      <c r="J119" s="591">
        <v>44.6</v>
      </c>
      <c r="K119" s="698">
        <v>60</v>
      </c>
      <c r="L119" s="698">
        <v>60</v>
      </c>
      <c r="M119" s="165">
        <v>60</v>
      </c>
      <c r="N119" s="1715" t="s">
        <v>205</v>
      </c>
      <c r="O119" s="915">
        <v>37</v>
      </c>
      <c r="P119" s="874">
        <v>111</v>
      </c>
      <c r="Q119" s="407"/>
      <c r="R119" s="411"/>
    </row>
    <row r="120" spans="1:22" s="26" customFormat="1" ht="18" customHeight="1" thickBot="1" x14ac:dyDescent="0.3">
      <c r="A120" s="298"/>
      <c r="B120" s="1092"/>
      <c r="C120" s="179"/>
      <c r="D120" s="41"/>
      <c r="E120" s="1663" t="s">
        <v>32</v>
      </c>
      <c r="F120" s="1664"/>
      <c r="G120" s="1664"/>
      <c r="H120" s="1664"/>
      <c r="I120" s="1665"/>
      <c r="J120" s="606">
        <f>SUM(J61:J119)-J99-J100</f>
        <v>6423.9000000000005</v>
      </c>
      <c r="K120" s="501">
        <f>SUM(K61:K119)-K99-K100</f>
        <v>6803.3000000000011</v>
      </c>
      <c r="L120" s="424">
        <f>SUM(L61:L119)-L99-L100</f>
        <v>6184.8</v>
      </c>
      <c r="M120" s="570">
        <f>SUM(M61:M119)-M99-M100</f>
        <v>6140.8</v>
      </c>
      <c r="N120" s="1717"/>
      <c r="O120" s="683"/>
      <c r="P120" s="102"/>
      <c r="Q120" s="220"/>
      <c r="R120" s="314"/>
      <c r="T120" s="793"/>
    </row>
    <row r="121" spans="1:22" s="28" customFormat="1" ht="47.25" customHeight="1" x14ac:dyDescent="0.25">
      <c r="A121" s="1718" t="s">
        <v>14</v>
      </c>
      <c r="B121" s="1720" t="s">
        <v>33</v>
      </c>
      <c r="C121" s="1722" t="s">
        <v>33</v>
      </c>
      <c r="D121" s="641"/>
      <c r="E121" s="1724" t="s">
        <v>47</v>
      </c>
      <c r="F121" s="1725" t="s">
        <v>111</v>
      </c>
      <c r="G121" s="1727" t="s">
        <v>18</v>
      </c>
      <c r="H121" s="1181" t="s">
        <v>291</v>
      </c>
      <c r="I121" s="457" t="s">
        <v>21</v>
      </c>
      <c r="J121" s="704">
        <v>491.7</v>
      </c>
      <c r="K121" s="695">
        <v>598.20000000000005</v>
      </c>
      <c r="L121" s="358">
        <v>598.20000000000005</v>
      </c>
      <c r="M121" s="729">
        <v>598.20000000000005</v>
      </c>
      <c r="N121" s="1734" t="s">
        <v>99</v>
      </c>
      <c r="O121" s="1197">
        <v>110</v>
      </c>
      <c r="P121" s="877">
        <v>126</v>
      </c>
      <c r="Q121" s="412">
        <v>126</v>
      </c>
      <c r="R121" s="265">
        <v>126</v>
      </c>
      <c r="S121" s="31"/>
    </row>
    <row r="122" spans="1:22" s="31" customFormat="1" ht="21.75" customHeight="1" thickBot="1" x14ac:dyDescent="0.3">
      <c r="A122" s="1719"/>
      <c r="B122" s="1721"/>
      <c r="C122" s="1723"/>
      <c r="D122" s="643"/>
      <c r="E122" s="1717"/>
      <c r="F122" s="1726"/>
      <c r="G122" s="1728"/>
      <c r="H122" s="1184"/>
      <c r="I122" s="458" t="s">
        <v>25</v>
      </c>
      <c r="J122" s="607">
        <f>SUM(J121)</f>
        <v>491.7</v>
      </c>
      <c r="K122" s="715">
        <f>SUM(K121)</f>
        <v>598.20000000000005</v>
      </c>
      <c r="L122" s="196">
        <f>SUM(L121)</f>
        <v>598.20000000000005</v>
      </c>
      <c r="M122" s="694">
        <f>SUM(M121)</f>
        <v>598.20000000000005</v>
      </c>
      <c r="N122" s="1735"/>
      <c r="O122" s="109"/>
      <c r="P122" s="878"/>
      <c r="Q122" s="253"/>
      <c r="R122" s="254"/>
    </row>
    <row r="123" spans="1:22" s="2" customFormat="1" ht="42" customHeight="1" x14ac:dyDescent="0.25">
      <c r="A123" s="299" t="s">
        <v>14</v>
      </c>
      <c r="B123" s="32" t="s">
        <v>33</v>
      </c>
      <c r="C123" s="629" t="s">
        <v>36</v>
      </c>
      <c r="D123" s="630"/>
      <c r="E123" s="1736" t="s">
        <v>48</v>
      </c>
      <c r="F123" s="176"/>
      <c r="G123" s="64" t="s">
        <v>18</v>
      </c>
      <c r="H123" s="1181" t="s">
        <v>291</v>
      </c>
      <c r="I123" s="457"/>
      <c r="J123" s="608"/>
      <c r="K123" s="716"/>
      <c r="L123" s="537"/>
      <c r="M123" s="730"/>
      <c r="N123" s="1131"/>
      <c r="O123" s="1132"/>
      <c r="P123" s="276"/>
      <c r="Q123" s="227"/>
      <c r="R123" s="65"/>
    </row>
    <row r="124" spans="1:22" s="2" customFormat="1" ht="52.5" customHeight="1" x14ac:dyDescent="0.25">
      <c r="A124" s="300"/>
      <c r="B124" s="34"/>
      <c r="C124" s="1121"/>
      <c r="D124" s="631"/>
      <c r="E124" s="1737"/>
      <c r="F124" s="1086"/>
      <c r="G124" s="38"/>
      <c r="H124" s="1176"/>
      <c r="I124" s="1129"/>
      <c r="J124" s="618"/>
      <c r="K124" s="815"/>
      <c r="L124" s="726"/>
      <c r="M124" s="737"/>
      <c r="N124" s="56"/>
      <c r="O124" s="810"/>
      <c r="P124" s="208"/>
      <c r="Q124" s="1141"/>
      <c r="R124" s="318"/>
    </row>
    <row r="125" spans="1:22" s="2" customFormat="1" ht="68.25" customHeight="1" x14ac:dyDescent="0.25">
      <c r="A125" s="300"/>
      <c r="B125" s="34"/>
      <c r="C125" s="1121"/>
      <c r="D125" s="644" t="s">
        <v>14</v>
      </c>
      <c r="E125" s="16" t="s">
        <v>91</v>
      </c>
      <c r="F125" s="319"/>
      <c r="G125" s="38"/>
      <c r="H125" s="1176"/>
      <c r="I125" s="816" t="s">
        <v>21</v>
      </c>
      <c r="J125" s="583">
        <v>68.599999999999994</v>
      </c>
      <c r="K125" s="750">
        <v>72.7</v>
      </c>
      <c r="L125" s="750">
        <v>72.7</v>
      </c>
      <c r="M125" s="340">
        <v>72.7</v>
      </c>
      <c r="N125" s="1138" t="s">
        <v>187</v>
      </c>
      <c r="O125" s="677" t="s">
        <v>206</v>
      </c>
      <c r="P125" s="1139">
        <v>13</v>
      </c>
      <c r="Q125" s="181">
        <v>13</v>
      </c>
      <c r="R125" s="318">
        <v>13</v>
      </c>
      <c r="S125" s="432"/>
      <c r="T125" s="476"/>
      <c r="U125" s="476"/>
    </row>
    <row r="126" spans="1:22" s="2" customFormat="1" ht="62.25" customHeight="1" x14ac:dyDescent="0.25">
      <c r="A126" s="300"/>
      <c r="B126" s="34"/>
      <c r="C126" s="1121"/>
      <c r="D126" s="631" t="s">
        <v>33</v>
      </c>
      <c r="E126" s="1889" t="s">
        <v>92</v>
      </c>
      <c r="F126" s="1029" t="s">
        <v>114</v>
      </c>
      <c r="G126" s="38"/>
      <c r="H126" s="1176"/>
      <c r="I126" s="817" t="s">
        <v>21</v>
      </c>
      <c r="J126" s="584">
        <v>69.3</v>
      </c>
      <c r="K126" s="1016">
        <v>100.5</v>
      </c>
      <c r="L126" s="1016">
        <v>100.5</v>
      </c>
      <c r="M126" s="1017">
        <v>100.5</v>
      </c>
      <c r="N126" s="1018" t="s">
        <v>172</v>
      </c>
      <c r="O126" s="1019">
        <v>19</v>
      </c>
      <c r="P126" s="1041">
        <v>20</v>
      </c>
      <c r="Q126" s="1020">
        <v>20</v>
      </c>
      <c r="R126" s="1021">
        <v>20</v>
      </c>
      <c r="V126" s="3"/>
    </row>
    <row r="127" spans="1:22" s="2" customFormat="1" ht="16.5" customHeight="1" x14ac:dyDescent="0.25">
      <c r="A127" s="300"/>
      <c r="B127" s="34"/>
      <c r="C127" s="1121"/>
      <c r="D127" s="631"/>
      <c r="E127" s="1890"/>
      <c r="F127" s="1026" t="s">
        <v>272</v>
      </c>
      <c r="G127" s="38"/>
      <c r="H127" s="1176"/>
      <c r="I127" s="413"/>
      <c r="J127" s="587"/>
      <c r="K127" s="718"/>
      <c r="L127" s="718"/>
      <c r="M127" s="343"/>
      <c r="N127" s="862"/>
      <c r="O127" s="778"/>
      <c r="P127" s="1042"/>
      <c r="Q127" s="794"/>
      <c r="R127" s="852"/>
      <c r="V127" s="3"/>
    </row>
    <row r="128" spans="1:22" s="2" customFormat="1" ht="46.5" customHeight="1" x14ac:dyDescent="0.25">
      <c r="A128" s="300"/>
      <c r="B128" s="34"/>
      <c r="C128" s="1121"/>
      <c r="D128" s="632" t="s">
        <v>36</v>
      </c>
      <c r="E128" s="1889" t="s">
        <v>319</v>
      </c>
      <c r="F128" s="1026" t="s">
        <v>272</v>
      </c>
      <c r="G128" s="38"/>
      <c r="H128" s="1176"/>
      <c r="I128" s="817" t="s">
        <v>21</v>
      </c>
      <c r="J128" s="599">
        <v>132.30000000000001</v>
      </c>
      <c r="K128" s="702">
        <f>403.5-80</f>
        <v>323.5</v>
      </c>
      <c r="L128" s="702">
        <v>403.5</v>
      </c>
      <c r="M128" s="201">
        <v>403.5</v>
      </c>
      <c r="N128" s="863" t="s">
        <v>290</v>
      </c>
      <c r="O128" s="492">
        <v>34</v>
      </c>
      <c r="P128" s="1069">
        <v>34</v>
      </c>
      <c r="Q128" s="795">
        <v>34</v>
      </c>
      <c r="R128" s="853">
        <v>34</v>
      </c>
      <c r="S128" s="432"/>
    </row>
    <row r="129" spans="1:26" s="2" customFormat="1" ht="41.25" customHeight="1" x14ac:dyDescent="0.25">
      <c r="A129" s="300"/>
      <c r="B129" s="34"/>
      <c r="C129" s="1121"/>
      <c r="D129" s="633"/>
      <c r="E129" s="1890"/>
      <c r="F129" s="1120"/>
      <c r="G129" s="38"/>
      <c r="H129" s="1176"/>
      <c r="I129" s="818"/>
      <c r="J129" s="787"/>
      <c r="K129" s="788"/>
      <c r="L129" s="1144"/>
      <c r="M129" s="534"/>
      <c r="N129" s="864" t="s">
        <v>214</v>
      </c>
      <c r="O129" s="897"/>
      <c r="P129" s="1173">
        <v>40</v>
      </c>
      <c r="Q129" s="827">
        <v>70</v>
      </c>
      <c r="R129" s="854">
        <v>70</v>
      </c>
      <c r="S129" s="1174"/>
      <c r="T129" s="566"/>
      <c r="U129" s="566"/>
      <c r="V129" s="566"/>
      <c r="W129" s="566"/>
    </row>
    <row r="130" spans="1:26" s="2" customFormat="1" ht="30.75" customHeight="1" x14ac:dyDescent="0.25">
      <c r="A130" s="300"/>
      <c r="B130" s="34"/>
      <c r="C130" s="1121"/>
      <c r="D130" s="631" t="s">
        <v>38</v>
      </c>
      <c r="E130" s="1889" t="s">
        <v>93</v>
      </c>
      <c r="F130" s="1030" t="s">
        <v>107</v>
      </c>
      <c r="G130" s="38"/>
      <c r="H130" s="1176"/>
      <c r="I130" s="817" t="s">
        <v>21</v>
      </c>
      <c r="J130" s="599">
        <v>332</v>
      </c>
      <c r="K130" s="702">
        <v>423.9</v>
      </c>
      <c r="L130" s="702">
        <v>423.9</v>
      </c>
      <c r="M130" s="201">
        <v>423.9</v>
      </c>
      <c r="N130" s="1013" t="s">
        <v>173</v>
      </c>
      <c r="O130" s="804">
        <v>150</v>
      </c>
      <c r="P130" s="1044">
        <v>150</v>
      </c>
      <c r="Q130" s="965">
        <v>150</v>
      </c>
      <c r="R130" s="966">
        <v>150</v>
      </c>
      <c r="S130" s="3"/>
      <c r="V130" s="3"/>
    </row>
    <row r="131" spans="1:26" s="2" customFormat="1" ht="24" customHeight="1" x14ac:dyDescent="0.25">
      <c r="A131" s="300"/>
      <c r="B131" s="34"/>
      <c r="C131" s="1121"/>
      <c r="D131" s="631"/>
      <c r="E131" s="1890"/>
      <c r="F131" s="1031" t="s">
        <v>272</v>
      </c>
      <c r="G131" s="38"/>
      <c r="H131" s="1176"/>
      <c r="I131" s="1012"/>
      <c r="J131" s="787"/>
      <c r="K131" s="788"/>
      <c r="L131" s="788"/>
      <c r="M131" s="211"/>
      <c r="N131" s="865"/>
      <c r="O131" s="1119"/>
      <c r="P131" s="1045"/>
      <c r="Q131" s="796"/>
      <c r="R131" s="855"/>
      <c r="S131" s="3"/>
    </row>
    <row r="132" spans="1:26" s="2" customFormat="1" ht="78.75" customHeight="1" x14ac:dyDescent="0.25">
      <c r="A132" s="300"/>
      <c r="B132" s="34"/>
      <c r="C132" s="1121"/>
      <c r="D132" s="644" t="s">
        <v>39</v>
      </c>
      <c r="E132" s="1127" t="s">
        <v>104</v>
      </c>
      <c r="F132" s="1088" t="s">
        <v>106</v>
      </c>
      <c r="G132" s="38"/>
      <c r="H132" s="1176"/>
      <c r="I132" s="816" t="s">
        <v>21</v>
      </c>
      <c r="J132" s="587">
        <v>26.2</v>
      </c>
      <c r="K132" s="740">
        <v>26</v>
      </c>
      <c r="L132" s="740">
        <v>26</v>
      </c>
      <c r="M132" s="740">
        <v>26</v>
      </c>
      <c r="N132" s="43" t="s">
        <v>174</v>
      </c>
      <c r="O132" s="775">
        <v>95</v>
      </c>
      <c r="P132" s="1043">
        <v>102</v>
      </c>
      <c r="Q132" s="879">
        <v>102</v>
      </c>
      <c r="R132" s="414">
        <v>102</v>
      </c>
      <c r="S132" s="3"/>
      <c r="U132" s="3"/>
      <c r="V132" s="3"/>
    </row>
    <row r="133" spans="1:26" s="2" customFormat="1" ht="54" customHeight="1" x14ac:dyDescent="0.25">
      <c r="A133" s="1082"/>
      <c r="B133" s="1083"/>
      <c r="C133" s="1099"/>
      <c r="D133" s="639" t="s">
        <v>56</v>
      </c>
      <c r="E133" s="956" t="s">
        <v>49</v>
      </c>
      <c r="F133" s="320" t="s">
        <v>108</v>
      </c>
      <c r="G133" s="1087"/>
      <c r="H133" s="127"/>
      <c r="I133" s="413" t="s">
        <v>21</v>
      </c>
      <c r="J133" s="583">
        <v>31.2</v>
      </c>
      <c r="K133" s="718">
        <v>31.2</v>
      </c>
      <c r="L133" s="718">
        <v>31.2</v>
      </c>
      <c r="M133" s="718">
        <v>31.2</v>
      </c>
      <c r="N133" s="36" t="s">
        <v>176</v>
      </c>
      <c r="O133" s="898">
        <v>20</v>
      </c>
      <c r="P133" s="187">
        <v>20</v>
      </c>
      <c r="Q133" s="662">
        <v>20</v>
      </c>
      <c r="R133" s="188">
        <v>20</v>
      </c>
      <c r="U133" s="3"/>
      <c r="W133" s="3"/>
    </row>
    <row r="134" spans="1:26" s="2" customFormat="1" ht="51" customHeight="1" x14ac:dyDescent="0.25">
      <c r="A134" s="1082"/>
      <c r="B134" s="1083"/>
      <c r="C134" s="1099"/>
      <c r="D134" s="639"/>
      <c r="E134" s="956" t="s">
        <v>103</v>
      </c>
      <c r="F134" s="961" t="s">
        <v>112</v>
      </c>
      <c r="G134" s="1087"/>
      <c r="H134" s="127"/>
      <c r="I134" s="816" t="s">
        <v>21</v>
      </c>
      <c r="J134" s="583">
        <v>8.6</v>
      </c>
      <c r="K134" s="750"/>
      <c r="L134" s="169"/>
      <c r="M134" s="207"/>
      <c r="N134" s="1739" t="s">
        <v>175</v>
      </c>
      <c r="O134" s="958">
        <v>1</v>
      </c>
      <c r="P134" s="1044"/>
      <c r="Q134" s="965"/>
      <c r="R134" s="966"/>
      <c r="S134" s="566"/>
    </row>
    <row r="135" spans="1:26" s="2" customFormat="1" ht="19.5" customHeight="1" thickBot="1" x14ac:dyDescent="0.3">
      <c r="A135" s="1090"/>
      <c r="B135" s="1092"/>
      <c r="C135" s="1125"/>
      <c r="D135" s="636"/>
      <c r="E135" s="957"/>
      <c r="F135" s="1142"/>
      <c r="G135" s="1103"/>
      <c r="H135" s="1182"/>
      <c r="I135" s="215" t="s">
        <v>25</v>
      </c>
      <c r="J135" s="594">
        <f>SUM(J125:J134)</f>
        <v>668.20000000000016</v>
      </c>
      <c r="K135" s="346">
        <f>SUM(K125:K133)</f>
        <v>977.8</v>
      </c>
      <c r="L135" s="137">
        <f>SUM(L125:L133)</f>
        <v>1057.8</v>
      </c>
      <c r="M135" s="225">
        <f>SUM(M123:M133)</f>
        <v>1057.8</v>
      </c>
      <c r="N135" s="1740"/>
      <c r="O135" s="899"/>
      <c r="P135" s="1046"/>
      <c r="Q135" s="797"/>
      <c r="R135" s="856"/>
    </row>
    <row r="136" spans="1:26" s="2" customFormat="1" ht="15.75" customHeight="1" x14ac:dyDescent="0.25">
      <c r="A136" s="299" t="s">
        <v>14</v>
      </c>
      <c r="B136" s="32" t="s">
        <v>33</v>
      </c>
      <c r="C136" s="629" t="s">
        <v>38</v>
      </c>
      <c r="D136" s="630"/>
      <c r="E136" s="1729" t="s">
        <v>50</v>
      </c>
      <c r="G136" s="64" t="s">
        <v>18</v>
      </c>
      <c r="H136" s="1891" t="s">
        <v>291</v>
      </c>
      <c r="I136" s="1130"/>
      <c r="J136" s="610"/>
      <c r="K136" s="719"/>
      <c r="L136" s="520"/>
      <c r="M136" s="732"/>
      <c r="N136" s="1123"/>
      <c r="O136" s="768"/>
      <c r="P136" s="422"/>
      <c r="Q136" s="312"/>
      <c r="R136" s="1146"/>
    </row>
    <row r="137" spans="1:26" s="2" customFormat="1" ht="15.75" customHeight="1" x14ac:dyDescent="0.25">
      <c r="A137" s="300"/>
      <c r="B137" s="34"/>
      <c r="C137" s="1121"/>
      <c r="D137" s="631"/>
      <c r="E137" s="1730"/>
      <c r="F137" s="477"/>
      <c r="G137" s="38"/>
      <c r="H137" s="1892"/>
      <c r="I137" s="460"/>
      <c r="J137" s="838"/>
      <c r="K137" s="839"/>
      <c r="L137" s="840"/>
      <c r="M137" s="841"/>
      <c r="N137" s="325"/>
      <c r="O137" s="8"/>
      <c r="P137" s="388"/>
      <c r="Q137" s="106"/>
      <c r="R137" s="313"/>
    </row>
    <row r="138" spans="1:26" s="2" customFormat="1" ht="67.5" customHeight="1" x14ac:dyDescent="0.25">
      <c r="A138" s="300"/>
      <c r="B138" s="34"/>
      <c r="C138" s="1121"/>
      <c r="D138" s="632" t="s">
        <v>14</v>
      </c>
      <c r="E138" s="1032" t="s">
        <v>51</v>
      </c>
      <c r="F138" s="1028" t="s">
        <v>272</v>
      </c>
      <c r="G138" s="38"/>
      <c r="H138" s="1892"/>
      <c r="I138" s="930" t="s">
        <v>21</v>
      </c>
      <c r="J138" s="931">
        <v>45</v>
      </c>
      <c r="K138" s="780">
        <v>45</v>
      </c>
      <c r="L138" s="928">
        <v>45</v>
      </c>
      <c r="M138" s="929">
        <v>45</v>
      </c>
      <c r="N138" s="35" t="s">
        <v>238</v>
      </c>
      <c r="O138" s="653">
        <v>19</v>
      </c>
      <c r="P138" s="419">
        <v>21</v>
      </c>
      <c r="Q138" s="386">
        <v>21</v>
      </c>
      <c r="R138" s="382">
        <v>21</v>
      </c>
      <c r="S138" s="566"/>
      <c r="T138" s="476"/>
      <c r="U138" s="3"/>
      <c r="V138" s="3"/>
      <c r="Z138" s="3"/>
    </row>
    <row r="139" spans="1:26" s="2" customFormat="1" ht="15.75" customHeight="1" x14ac:dyDescent="0.25">
      <c r="A139" s="1640"/>
      <c r="B139" s="1641"/>
      <c r="C139" s="1099"/>
      <c r="D139" s="639" t="s">
        <v>33</v>
      </c>
      <c r="E139" s="1654" t="s">
        <v>52</v>
      </c>
      <c r="F139" s="1731" t="s">
        <v>109</v>
      </c>
      <c r="G139" s="553"/>
      <c r="H139" s="1179"/>
      <c r="I139" s="460" t="s">
        <v>21</v>
      </c>
      <c r="J139" s="605">
        <v>51.5</v>
      </c>
      <c r="K139" s="700">
        <v>48.8</v>
      </c>
      <c r="L139" s="700">
        <v>48.8</v>
      </c>
      <c r="M139" s="700">
        <v>48.8</v>
      </c>
      <c r="N139" s="1753" t="s">
        <v>253</v>
      </c>
      <c r="O139" s="1223" t="s">
        <v>76</v>
      </c>
      <c r="P139" s="1224" t="s">
        <v>206</v>
      </c>
      <c r="Q139" s="662">
        <v>11</v>
      </c>
      <c r="R139" s="188">
        <v>11</v>
      </c>
    </row>
    <row r="140" spans="1:26" s="2" customFormat="1" ht="15.75" customHeight="1" x14ac:dyDescent="0.25">
      <c r="A140" s="1640"/>
      <c r="B140" s="1641"/>
      <c r="C140" s="1099"/>
      <c r="D140" s="634"/>
      <c r="E140" s="1639"/>
      <c r="F140" s="1732"/>
      <c r="G140" s="553"/>
      <c r="H140" s="1179"/>
      <c r="I140" s="1128" t="s">
        <v>35</v>
      </c>
      <c r="J140" s="611">
        <v>241.9</v>
      </c>
      <c r="K140" s="828">
        <v>243.9</v>
      </c>
      <c r="L140" s="828">
        <v>243.9</v>
      </c>
      <c r="M140" s="933">
        <v>243.9</v>
      </c>
      <c r="N140" s="1753"/>
      <c r="O140" s="678"/>
      <c r="P140" s="671"/>
      <c r="Q140" s="798"/>
      <c r="R140" s="857"/>
      <c r="U140" s="487"/>
    </row>
    <row r="141" spans="1:26" s="2" customFormat="1" ht="16.5" customHeight="1" x14ac:dyDescent="0.25">
      <c r="A141" s="1082"/>
      <c r="B141" s="1083"/>
      <c r="C141" s="1098"/>
      <c r="D141" s="634"/>
      <c r="E141" s="1639"/>
      <c r="F141" s="1732"/>
      <c r="G141" s="553"/>
      <c r="H141" s="1179"/>
      <c r="I141" s="460"/>
      <c r="J141" s="932"/>
      <c r="K141" s="839"/>
      <c r="L141" s="839"/>
      <c r="M141" s="839"/>
      <c r="N141" s="486"/>
      <c r="O141" s="678"/>
      <c r="P141" s="671"/>
      <c r="Q141" s="420"/>
      <c r="R141" s="15"/>
      <c r="U141" s="3"/>
      <c r="W141" s="3"/>
    </row>
    <row r="142" spans="1:26" s="2" customFormat="1" ht="16.5" customHeight="1" thickBot="1" x14ac:dyDescent="0.3">
      <c r="A142" s="1090"/>
      <c r="B142" s="1092"/>
      <c r="C142" s="1125"/>
      <c r="D142" s="636"/>
      <c r="E142" s="1186"/>
      <c r="F142" s="1733"/>
      <c r="G142" s="1104"/>
      <c r="H142" s="1178"/>
      <c r="I142" s="29" t="s">
        <v>25</v>
      </c>
      <c r="J142" s="612">
        <f>SUM(J138:J141)</f>
        <v>338.4</v>
      </c>
      <c r="K142" s="150">
        <f>SUM(K138:K141)</f>
        <v>337.7</v>
      </c>
      <c r="L142" s="158">
        <f>SUM(L138:L141)</f>
        <v>337.7</v>
      </c>
      <c r="M142" s="335">
        <f>SUM(M136:M141)</f>
        <v>337.7</v>
      </c>
      <c r="N142" s="275"/>
      <c r="O142" s="812"/>
      <c r="P142" s="881"/>
      <c r="Q142" s="421"/>
      <c r="R142" s="41"/>
    </row>
    <row r="143" spans="1:26" s="2" customFormat="1" ht="25.5" customHeight="1" x14ac:dyDescent="0.25">
      <c r="A143" s="1089" t="s">
        <v>14</v>
      </c>
      <c r="B143" s="1033" t="s">
        <v>33</v>
      </c>
      <c r="C143" s="820" t="s">
        <v>39</v>
      </c>
      <c r="D143" s="821"/>
      <c r="E143" s="626" t="s">
        <v>53</v>
      </c>
      <c r="F143" s="394"/>
      <c r="G143" s="440" t="s">
        <v>54</v>
      </c>
      <c r="H143" s="1893" t="s">
        <v>296</v>
      </c>
      <c r="I143" s="276" t="s">
        <v>21</v>
      </c>
      <c r="J143" s="613">
        <v>90</v>
      </c>
      <c r="K143" s="822">
        <v>90</v>
      </c>
      <c r="L143" s="436">
        <v>90</v>
      </c>
      <c r="M143" s="823">
        <v>90</v>
      </c>
      <c r="N143" s="372" t="s">
        <v>55</v>
      </c>
      <c r="O143" s="900">
        <v>22</v>
      </c>
      <c r="P143" s="882">
        <v>22</v>
      </c>
      <c r="Q143" s="799"/>
      <c r="R143" s="858"/>
      <c r="V143" s="3"/>
    </row>
    <row r="144" spans="1:26" s="2" customFormat="1" ht="27" customHeight="1" x14ac:dyDescent="0.25">
      <c r="A144" s="625"/>
      <c r="B144" s="1034"/>
      <c r="C144" s="824"/>
      <c r="D144" s="825"/>
      <c r="E144" s="1102"/>
      <c r="F144" s="1080"/>
      <c r="G144" s="441"/>
      <c r="H144" s="1864"/>
      <c r="I144" s="934" t="s">
        <v>35</v>
      </c>
      <c r="J144" s="614">
        <v>137.30000000000001</v>
      </c>
      <c r="K144" s="701">
        <v>137.30000000000001</v>
      </c>
      <c r="L144" s="701">
        <v>137.30000000000001</v>
      </c>
      <c r="M144" s="280">
        <v>137.30000000000001</v>
      </c>
      <c r="N144" s="865" t="s">
        <v>196</v>
      </c>
      <c r="O144" s="901">
        <v>5</v>
      </c>
      <c r="P144" s="883">
        <v>5</v>
      </c>
      <c r="Q144" s="800"/>
      <c r="R144" s="859"/>
      <c r="V144" s="3"/>
    </row>
    <row r="145" spans="1:24" s="2" customFormat="1" ht="42.75" customHeight="1" x14ac:dyDescent="0.25">
      <c r="A145" s="625"/>
      <c r="B145" s="1034"/>
      <c r="C145" s="824"/>
      <c r="D145" s="825"/>
      <c r="E145" s="1102"/>
      <c r="F145" s="1080"/>
      <c r="G145" s="441"/>
      <c r="H145" s="1180"/>
      <c r="I145" s="530"/>
      <c r="J145" s="601"/>
      <c r="K145" s="714"/>
      <c r="L145" s="132"/>
      <c r="M145" s="728"/>
      <c r="N145" s="865" t="s">
        <v>100</v>
      </c>
      <c r="O145" s="901">
        <v>10</v>
      </c>
      <c r="P145" s="883">
        <v>10</v>
      </c>
      <c r="Q145" s="800"/>
      <c r="R145" s="859"/>
    </row>
    <row r="146" spans="1:24" s="2" customFormat="1" ht="15" customHeight="1" x14ac:dyDescent="0.25">
      <c r="A146" s="625"/>
      <c r="B146" s="1034"/>
      <c r="C146" s="824"/>
      <c r="D146" s="825"/>
      <c r="E146" s="1102"/>
      <c r="F146" s="1080"/>
      <c r="G146" s="441"/>
      <c r="H146" s="1180"/>
      <c r="I146" s="530"/>
      <c r="J146" s="601"/>
      <c r="K146" s="714"/>
      <c r="L146" s="132"/>
      <c r="M146" s="728"/>
      <c r="N146" s="1754" t="s">
        <v>127</v>
      </c>
      <c r="O146" s="804">
        <v>30</v>
      </c>
      <c r="P146" s="884">
        <v>30</v>
      </c>
      <c r="Q146" s="374"/>
      <c r="R146" s="439"/>
    </row>
    <row r="147" spans="1:24" s="2" customFormat="1" ht="16.5" customHeight="1" thickBot="1" x14ac:dyDescent="0.3">
      <c r="A147" s="1082"/>
      <c r="B147" s="1035"/>
      <c r="C147" s="824"/>
      <c r="D147" s="825"/>
      <c r="E147" s="627"/>
      <c r="F147" s="1080"/>
      <c r="G147" s="441"/>
      <c r="H147" s="1180"/>
      <c r="I147" s="461" t="s">
        <v>25</v>
      </c>
      <c r="J147" s="594">
        <f>SUM(J143:J146)</f>
        <v>227.3</v>
      </c>
      <c r="K147" s="346">
        <f>SUM(K143:K146)</f>
        <v>227.3</v>
      </c>
      <c r="L147" s="204">
        <f>SUM(L143:L146)</f>
        <v>227.3</v>
      </c>
      <c r="M147" s="225">
        <f>SUM(M143:M146)</f>
        <v>227.3</v>
      </c>
      <c r="N147" s="1755"/>
      <c r="O147" s="627"/>
      <c r="P147" s="885"/>
      <c r="Q147" s="801"/>
      <c r="R147" s="442"/>
      <c r="V147" s="3"/>
      <c r="X147" s="3"/>
    </row>
    <row r="148" spans="1:24" s="2" customFormat="1" ht="27" customHeight="1" x14ac:dyDescent="0.25">
      <c r="A148" s="1089" t="s">
        <v>14</v>
      </c>
      <c r="B148" s="1091" t="s">
        <v>33</v>
      </c>
      <c r="C148" s="1124" t="s">
        <v>56</v>
      </c>
      <c r="D148" s="638"/>
      <c r="E148" s="1724" t="s">
        <v>105</v>
      </c>
      <c r="F148" s="24"/>
      <c r="G148" s="1756">
        <v>3</v>
      </c>
      <c r="H148" s="1879" t="s">
        <v>291</v>
      </c>
      <c r="I148" s="459" t="s">
        <v>21</v>
      </c>
      <c r="J148" s="615">
        <v>5</v>
      </c>
      <c r="K148" s="720">
        <v>5.2</v>
      </c>
      <c r="L148" s="309">
        <v>5.2</v>
      </c>
      <c r="M148" s="733">
        <v>5.2</v>
      </c>
      <c r="N148" s="1758" t="s">
        <v>212</v>
      </c>
      <c r="O148" s="311">
        <v>2</v>
      </c>
      <c r="P148" s="418">
        <v>2</v>
      </c>
      <c r="Q148" s="24">
        <v>2</v>
      </c>
      <c r="R148" s="266">
        <v>2</v>
      </c>
    </row>
    <row r="149" spans="1:24" s="2" customFormat="1" ht="16.5" customHeight="1" thickBot="1" x14ac:dyDescent="0.3">
      <c r="A149" s="1090"/>
      <c r="B149" s="1092"/>
      <c r="C149" s="1125"/>
      <c r="D149" s="636"/>
      <c r="E149" s="1717"/>
      <c r="F149" s="535"/>
      <c r="G149" s="1757"/>
      <c r="H149" s="1894"/>
      <c r="I149" s="458" t="s">
        <v>25</v>
      </c>
      <c r="J149" s="594">
        <f>J148</f>
        <v>5</v>
      </c>
      <c r="K149" s="346">
        <f>K148</f>
        <v>5.2</v>
      </c>
      <c r="L149" s="137">
        <f>L148</f>
        <v>5.2</v>
      </c>
      <c r="M149" s="225">
        <f>M148</f>
        <v>5.2</v>
      </c>
      <c r="N149" s="1682"/>
      <c r="O149" s="682"/>
      <c r="P149" s="536"/>
      <c r="Q149" s="22"/>
      <c r="R149" s="121"/>
    </row>
    <row r="150" spans="1:24" s="2" customFormat="1" ht="16.5" customHeight="1" x14ac:dyDescent="0.25">
      <c r="A150" s="1741" t="s">
        <v>14</v>
      </c>
      <c r="B150" s="1743" t="s">
        <v>33</v>
      </c>
      <c r="C150" s="1676" t="s">
        <v>57</v>
      </c>
      <c r="D150" s="638"/>
      <c r="E150" s="1745" t="s">
        <v>118</v>
      </c>
      <c r="F150" s="1748"/>
      <c r="G150" s="1751">
        <v>3</v>
      </c>
      <c r="H150" s="1879" t="s">
        <v>291</v>
      </c>
      <c r="I150" s="287" t="s">
        <v>19</v>
      </c>
      <c r="J150" s="613">
        <v>91.9</v>
      </c>
      <c r="K150" s="822">
        <v>67</v>
      </c>
      <c r="L150" s="436"/>
      <c r="M150" s="734"/>
      <c r="N150" s="1123" t="s">
        <v>117</v>
      </c>
      <c r="O150" s="768">
        <v>300</v>
      </c>
      <c r="P150" s="422">
        <v>350</v>
      </c>
      <c r="Q150" s="312"/>
      <c r="R150" s="1146"/>
    </row>
    <row r="151" spans="1:24" s="2" customFormat="1" ht="16.5" customHeight="1" x14ac:dyDescent="0.25">
      <c r="A151" s="1710"/>
      <c r="B151" s="1711"/>
      <c r="C151" s="1677"/>
      <c r="D151" s="634"/>
      <c r="E151" s="1746"/>
      <c r="F151" s="1749"/>
      <c r="G151" s="1657"/>
      <c r="H151" s="1880"/>
      <c r="I151" s="177" t="s">
        <v>242</v>
      </c>
      <c r="J151" s="616">
        <v>34.6</v>
      </c>
      <c r="K151" s="1360">
        <v>4.2</v>
      </c>
      <c r="L151" s="263"/>
      <c r="M151" s="735"/>
      <c r="N151" s="325"/>
      <c r="O151" s="8"/>
      <c r="P151" s="388"/>
      <c r="Q151" s="106"/>
      <c r="R151" s="313"/>
    </row>
    <row r="152" spans="1:24" s="2" customFormat="1" ht="16.5" customHeight="1" x14ac:dyDescent="0.25">
      <c r="A152" s="1710"/>
      <c r="B152" s="1711"/>
      <c r="C152" s="1677"/>
      <c r="D152" s="634"/>
      <c r="E152" s="1746"/>
      <c r="F152" s="1749"/>
      <c r="G152" s="1657"/>
      <c r="H152" s="1880"/>
      <c r="I152" s="177" t="s">
        <v>143</v>
      </c>
      <c r="J152" s="616">
        <v>206.5</v>
      </c>
      <c r="K152" s="1360">
        <v>186.2</v>
      </c>
      <c r="L152" s="263"/>
      <c r="M152" s="736"/>
      <c r="N152" s="325"/>
      <c r="O152" s="8"/>
      <c r="P152" s="388"/>
      <c r="Q152" s="106"/>
      <c r="R152" s="313"/>
    </row>
    <row r="153" spans="1:24" s="2" customFormat="1" ht="16.5" customHeight="1" x14ac:dyDescent="0.25">
      <c r="A153" s="1710"/>
      <c r="B153" s="1711"/>
      <c r="C153" s="1677"/>
      <c r="D153" s="634"/>
      <c r="E153" s="1746"/>
      <c r="F153" s="1749"/>
      <c r="G153" s="1657"/>
      <c r="H153" s="127"/>
      <c r="I153" s="177" t="s">
        <v>151</v>
      </c>
      <c r="J153" s="617">
        <v>77.8</v>
      </c>
      <c r="K153" s="651">
        <v>16.399999999999999</v>
      </c>
      <c r="L153" s="189"/>
      <c r="M153" s="257"/>
      <c r="N153" s="325"/>
      <c r="O153" s="8"/>
      <c r="P153" s="388"/>
      <c r="Q153" s="106"/>
      <c r="R153" s="313"/>
    </row>
    <row r="154" spans="1:24" s="2" customFormat="1" ht="15" customHeight="1" thickBot="1" x14ac:dyDescent="0.3">
      <c r="A154" s="1742"/>
      <c r="B154" s="1744"/>
      <c r="C154" s="1678"/>
      <c r="D154" s="636"/>
      <c r="E154" s="1747"/>
      <c r="F154" s="1750"/>
      <c r="G154" s="1752"/>
      <c r="H154" s="1182"/>
      <c r="I154" s="215" t="s">
        <v>25</v>
      </c>
      <c r="J154" s="594">
        <f>SUM(J150:J153)</f>
        <v>410.8</v>
      </c>
      <c r="K154" s="346">
        <f>SUM(K150:K153)</f>
        <v>273.79999999999995</v>
      </c>
      <c r="L154" s="346">
        <f t="shared" ref="L154:M154" si="8">SUM(L150:L152)</f>
        <v>0</v>
      </c>
      <c r="M154" s="346">
        <f t="shared" si="8"/>
        <v>0</v>
      </c>
      <c r="N154" s="57"/>
      <c r="O154" s="813"/>
      <c r="P154" s="423"/>
      <c r="Q154" s="802"/>
      <c r="R154" s="290"/>
    </row>
    <row r="155" spans="1:24" s="2" customFormat="1" ht="18.75" customHeight="1" x14ac:dyDescent="0.25">
      <c r="A155" s="1741" t="s">
        <v>14</v>
      </c>
      <c r="B155" s="1743" t="s">
        <v>33</v>
      </c>
      <c r="C155" s="1676" t="s">
        <v>89</v>
      </c>
      <c r="D155" s="638"/>
      <c r="E155" s="1767" t="s">
        <v>147</v>
      </c>
      <c r="F155" s="1748"/>
      <c r="G155" s="1751">
        <v>3</v>
      </c>
      <c r="H155" s="1879" t="s">
        <v>291</v>
      </c>
      <c r="I155" s="267" t="s">
        <v>21</v>
      </c>
      <c r="J155" s="592">
        <v>39.5</v>
      </c>
      <c r="K155" s="722">
        <v>20</v>
      </c>
      <c r="L155" s="726">
        <v>20</v>
      </c>
      <c r="M155" s="737"/>
      <c r="N155" s="1765" t="s">
        <v>181</v>
      </c>
      <c r="O155" s="652"/>
      <c r="P155" s="494">
        <v>1</v>
      </c>
      <c r="Q155" s="312"/>
      <c r="R155" s="1146"/>
    </row>
    <row r="156" spans="1:24" s="2" customFormat="1" ht="41.25" customHeight="1" x14ac:dyDescent="0.25">
      <c r="A156" s="1710"/>
      <c r="B156" s="1711"/>
      <c r="C156" s="1677"/>
      <c r="D156" s="634"/>
      <c r="E156" s="1601"/>
      <c r="F156" s="1749"/>
      <c r="G156" s="1657"/>
      <c r="H156" s="1880"/>
      <c r="I156" s="9" t="s">
        <v>143</v>
      </c>
      <c r="J156" s="617">
        <v>223.6</v>
      </c>
      <c r="K156" s="651">
        <v>113.5</v>
      </c>
      <c r="L156" s="189">
        <v>113.2</v>
      </c>
      <c r="M156" s="257"/>
      <c r="N156" s="1643"/>
      <c r="O156" s="512"/>
      <c r="P156" s="669"/>
      <c r="Q156" s="258"/>
      <c r="R156" s="1145"/>
    </row>
    <row r="157" spans="1:24" s="2" customFormat="1" ht="43.5" customHeight="1" x14ac:dyDescent="0.25">
      <c r="A157" s="1710"/>
      <c r="B157" s="1711"/>
      <c r="C157" s="1677"/>
      <c r="D157" s="634"/>
      <c r="E157" s="1601"/>
      <c r="F157" s="1749"/>
      <c r="G157" s="1657"/>
      <c r="H157" s="127"/>
      <c r="I157" s="321"/>
      <c r="J157" s="602"/>
      <c r="K157" s="723"/>
      <c r="L157" s="416"/>
      <c r="M157" s="738"/>
      <c r="N157" s="182" t="s">
        <v>190</v>
      </c>
      <c r="O157" s="653"/>
      <c r="P157" s="670">
        <v>340</v>
      </c>
      <c r="Q157" s="417">
        <v>60</v>
      </c>
      <c r="R157" s="178"/>
      <c r="T157" s="3"/>
    </row>
    <row r="158" spans="1:24" s="2" customFormat="1" ht="15.75" customHeight="1" thickBot="1" x14ac:dyDescent="0.3">
      <c r="A158" s="1710"/>
      <c r="B158" s="1711"/>
      <c r="C158" s="1677"/>
      <c r="D158" s="634"/>
      <c r="E158" s="1746"/>
      <c r="F158" s="1749"/>
      <c r="G158" s="1752"/>
      <c r="H158" s="127"/>
      <c r="I158" s="215" t="s">
        <v>25</v>
      </c>
      <c r="J158" s="619">
        <f>SUM(J155:J157)</f>
        <v>263.10000000000002</v>
      </c>
      <c r="K158" s="243">
        <f>SUM(K155:K157)</f>
        <v>133.5</v>
      </c>
      <c r="L158" s="142">
        <f>SUM(L155:L157)</f>
        <v>133.19999999999999</v>
      </c>
      <c r="M158" s="336">
        <f t="shared" ref="M158" si="9">SUM(M155:M157)</f>
        <v>0</v>
      </c>
      <c r="N158" s="174" t="s">
        <v>180</v>
      </c>
      <c r="O158" s="683"/>
      <c r="P158" s="886"/>
      <c r="Q158" s="102">
        <v>1</v>
      </c>
      <c r="R158" s="314"/>
    </row>
    <row r="159" spans="1:24" s="2" customFormat="1" ht="21.75" customHeight="1" x14ac:dyDescent="0.25">
      <c r="A159" s="1741" t="s">
        <v>14</v>
      </c>
      <c r="B159" s="1743" t="s">
        <v>33</v>
      </c>
      <c r="C159" s="1676" t="s">
        <v>90</v>
      </c>
      <c r="D159" s="638"/>
      <c r="E159" s="1899" t="s">
        <v>136</v>
      </c>
      <c r="F159" s="1076" t="s">
        <v>272</v>
      </c>
      <c r="G159" s="1751">
        <v>5</v>
      </c>
      <c r="H159" s="1879" t="s">
        <v>295</v>
      </c>
      <c r="I159" s="462" t="s">
        <v>21</v>
      </c>
      <c r="J159" s="94">
        <f>137.3-50</f>
        <v>87.300000000000011</v>
      </c>
      <c r="K159" s="990">
        <v>80</v>
      </c>
      <c r="L159" s="473">
        <v>90</v>
      </c>
      <c r="M159" s="95">
        <v>29</v>
      </c>
      <c r="N159" s="1414" t="s">
        <v>315</v>
      </c>
      <c r="O159" s="992">
        <v>12</v>
      </c>
      <c r="P159" s="993">
        <v>17</v>
      </c>
      <c r="Q159" s="221">
        <v>17</v>
      </c>
      <c r="R159" s="228">
        <v>17</v>
      </c>
    </row>
    <row r="160" spans="1:24" s="2" customFormat="1" ht="26.25" customHeight="1" x14ac:dyDescent="0.25">
      <c r="A160" s="1710"/>
      <c r="B160" s="1711"/>
      <c r="C160" s="1677"/>
      <c r="D160" s="634"/>
      <c r="E160" s="1900"/>
      <c r="F160" s="1078" t="s">
        <v>289</v>
      </c>
      <c r="G160" s="1657"/>
      <c r="H160" s="1880"/>
      <c r="I160" s="463" t="s">
        <v>140</v>
      </c>
      <c r="J160" s="46">
        <v>50</v>
      </c>
      <c r="K160" s="46">
        <v>50</v>
      </c>
      <c r="L160" s="167"/>
      <c r="M160" s="198"/>
      <c r="N160" s="603"/>
      <c r="O160" s="622"/>
      <c r="P160" s="994"/>
      <c r="Q160" s="214"/>
      <c r="R160" s="269"/>
      <c r="S160" s="566"/>
      <c r="T160" s="3"/>
    </row>
    <row r="161" spans="1:22" s="2" customFormat="1" ht="20.25" customHeight="1" thickBot="1" x14ac:dyDescent="0.3">
      <c r="A161" s="1710"/>
      <c r="B161" s="1711"/>
      <c r="C161" s="1677"/>
      <c r="D161" s="636"/>
      <c r="E161" s="1901"/>
      <c r="F161" s="1077"/>
      <c r="G161" s="1752"/>
      <c r="H161" s="1894"/>
      <c r="I161" s="464" t="s">
        <v>25</v>
      </c>
      <c r="J161" s="30">
        <f>SUM(J159:J160)</f>
        <v>137.30000000000001</v>
      </c>
      <c r="K161" s="30">
        <f>SUM(K159:K160)</f>
        <v>130</v>
      </c>
      <c r="L161" s="158">
        <f>SUM(L159:L160)</f>
        <v>90</v>
      </c>
      <c r="M161" s="335">
        <f>SUM(M159:M160)</f>
        <v>29</v>
      </c>
      <c r="N161" s="952"/>
      <c r="O161" s="951"/>
      <c r="P161" s="323"/>
      <c r="Q161" s="102"/>
      <c r="R161" s="314"/>
    </row>
    <row r="162" spans="1:22" s="2" customFormat="1" ht="16.5" customHeight="1" thickBot="1" x14ac:dyDescent="0.3">
      <c r="A162" s="295" t="s">
        <v>14</v>
      </c>
      <c r="B162" s="5" t="s">
        <v>33</v>
      </c>
      <c r="C162" s="1759" t="s">
        <v>40</v>
      </c>
      <c r="D162" s="1759"/>
      <c r="E162" s="1759"/>
      <c r="F162" s="1759"/>
      <c r="G162" s="1759"/>
      <c r="H162" s="1759"/>
      <c r="I162" s="1759"/>
      <c r="J162" s="42">
        <f>+J161+J158+J154+J149+J147+J142+J135+J122+J120</f>
        <v>8965.7000000000007</v>
      </c>
      <c r="K162" s="42">
        <f>+K161+K158+K154+K149+K147+K142+K135+K122+K120</f>
        <v>9486.8000000000011</v>
      </c>
      <c r="L162" s="145">
        <f>+L161+L158+L154+L149+L147+L142+L135+L122+L120</f>
        <v>8634.2000000000007</v>
      </c>
      <c r="M162" s="183">
        <f>+M161+M158+M154+M149+M147+M142+M135+M122+M120</f>
        <v>8396</v>
      </c>
      <c r="N162" s="1692"/>
      <c r="O162" s="1693"/>
      <c r="P162" s="1693"/>
      <c r="Q162" s="1693"/>
      <c r="R162" s="1694"/>
    </row>
    <row r="163" spans="1:22" s="2" customFormat="1" ht="14.25" customHeight="1" thickBot="1" x14ac:dyDescent="0.3">
      <c r="A163" s="296" t="s">
        <v>14</v>
      </c>
      <c r="B163" s="5" t="s">
        <v>36</v>
      </c>
      <c r="C163" s="1906" t="s">
        <v>307</v>
      </c>
      <c r="D163" s="1906"/>
      <c r="E163" s="1906"/>
      <c r="F163" s="1906"/>
      <c r="G163" s="1906"/>
      <c r="H163" s="1906"/>
      <c r="I163" s="1906"/>
      <c r="J163" s="1906"/>
      <c r="K163" s="1906"/>
      <c r="L163" s="1906"/>
      <c r="M163" s="1906"/>
      <c r="N163" s="1906"/>
      <c r="O163" s="1906"/>
      <c r="P163" s="1906"/>
      <c r="Q163" s="1906"/>
      <c r="R163" s="1907"/>
    </row>
    <row r="164" spans="1:22" s="3" customFormat="1" ht="54.75" customHeight="1" x14ac:dyDescent="0.25">
      <c r="A164" s="1089" t="s">
        <v>14</v>
      </c>
      <c r="B164" s="1091" t="s">
        <v>36</v>
      </c>
      <c r="C164" s="645" t="s">
        <v>14</v>
      </c>
      <c r="D164" s="939"/>
      <c r="E164" s="84" t="s">
        <v>60</v>
      </c>
      <c r="F164" s="75"/>
      <c r="G164" s="946"/>
      <c r="H164" s="950"/>
      <c r="I164" s="362"/>
      <c r="J164" s="598"/>
      <c r="K164" s="739"/>
      <c r="L164" s="161"/>
      <c r="M164" s="742"/>
      <c r="N164" s="115"/>
      <c r="O164" s="761"/>
      <c r="P164" s="222"/>
      <c r="Q164" s="428"/>
      <c r="R164" s="230"/>
    </row>
    <row r="165" spans="1:22" s="31" customFormat="1" ht="15.75" customHeight="1" x14ac:dyDescent="0.25">
      <c r="A165" s="301"/>
      <c r="B165" s="86"/>
      <c r="C165" s="87"/>
      <c r="D165" s="940" t="s">
        <v>14</v>
      </c>
      <c r="E165" s="1763" t="s">
        <v>281</v>
      </c>
      <c r="F165" s="1058" t="s">
        <v>61</v>
      </c>
      <c r="G165" s="1059">
        <v>1</v>
      </c>
      <c r="H165" s="1896" t="s">
        <v>294</v>
      </c>
      <c r="I165" s="1258" t="s">
        <v>21</v>
      </c>
      <c r="J165" s="600"/>
      <c r="K165" s="740">
        <v>75.3</v>
      </c>
      <c r="L165" s="569"/>
      <c r="M165" s="743"/>
      <c r="N165" s="1244" t="s">
        <v>191</v>
      </c>
      <c r="O165" s="762"/>
      <c r="P165" s="759">
        <v>1</v>
      </c>
      <c r="Q165" s="758"/>
      <c r="R165" s="246"/>
      <c r="S165" s="1167"/>
      <c r="T165" s="479"/>
    </row>
    <row r="166" spans="1:22" s="31" customFormat="1" ht="15.75" customHeight="1" x14ac:dyDescent="0.25">
      <c r="A166" s="301"/>
      <c r="B166" s="86"/>
      <c r="C166" s="87"/>
      <c r="D166" s="87"/>
      <c r="E166" s="1746"/>
      <c r="F166" s="1061"/>
      <c r="H166" s="1897"/>
      <c r="I166" s="1258" t="s">
        <v>59</v>
      </c>
      <c r="J166" s="600"/>
      <c r="K166" s="740">
        <v>76.2</v>
      </c>
      <c r="L166" s="569"/>
      <c r="M166" s="743"/>
      <c r="N166" s="1245"/>
      <c r="O166" s="763"/>
      <c r="P166" s="760"/>
      <c r="Q166" s="245"/>
      <c r="R166" s="231"/>
      <c r="S166" s="1167"/>
      <c r="T166" s="479"/>
    </row>
    <row r="167" spans="1:22" s="31" customFormat="1" ht="43.5" customHeight="1" x14ac:dyDescent="0.25">
      <c r="A167" s="301"/>
      <c r="B167" s="88"/>
      <c r="C167" s="87"/>
      <c r="D167" s="941"/>
      <c r="E167" s="1764"/>
      <c r="F167" s="1060"/>
      <c r="G167" s="1059">
        <v>3</v>
      </c>
      <c r="H167" s="492" t="s">
        <v>291</v>
      </c>
      <c r="I167" s="1258" t="s">
        <v>21</v>
      </c>
      <c r="J167" s="787"/>
      <c r="K167" s="788">
        <v>30</v>
      </c>
      <c r="L167" s="1255"/>
      <c r="M167" s="534"/>
      <c r="N167" s="244" t="s">
        <v>280</v>
      </c>
      <c r="O167" s="763"/>
      <c r="P167" s="760">
        <v>100</v>
      </c>
      <c r="Q167" s="245"/>
      <c r="R167" s="231"/>
      <c r="T167" s="1057"/>
    </row>
    <row r="168" spans="1:22" s="31" customFormat="1" ht="23.25" customHeight="1" x14ac:dyDescent="0.25">
      <c r="A168" s="301"/>
      <c r="B168" s="86"/>
      <c r="C168" s="87"/>
      <c r="D168" s="87" t="s">
        <v>33</v>
      </c>
      <c r="E168" s="1763" t="s">
        <v>116</v>
      </c>
      <c r="F168" s="1061" t="s">
        <v>61</v>
      </c>
      <c r="H168" s="1252" t="s">
        <v>294</v>
      </c>
      <c r="I168" s="1259" t="s">
        <v>21</v>
      </c>
      <c r="J168" s="1204">
        <v>114.2</v>
      </c>
      <c r="K168" s="875"/>
      <c r="L168" s="1255"/>
      <c r="M168" s="534"/>
      <c r="N168" s="1244" t="s">
        <v>304</v>
      </c>
      <c r="O168" s="762">
        <v>2</v>
      </c>
      <c r="P168" s="759">
        <v>1</v>
      </c>
      <c r="Q168" s="758"/>
      <c r="R168" s="246"/>
      <c r="S168" s="1167"/>
      <c r="T168" s="479"/>
    </row>
    <row r="169" spans="1:22" s="31" customFormat="1" ht="23.25" customHeight="1" x14ac:dyDescent="0.25">
      <c r="A169" s="301"/>
      <c r="B169" s="86"/>
      <c r="C169" s="87"/>
      <c r="D169" s="87"/>
      <c r="E169" s="1746"/>
      <c r="F169" s="1061"/>
      <c r="H169" s="1252"/>
      <c r="I169" s="1274" t="s">
        <v>140</v>
      </c>
      <c r="J169" s="1204">
        <v>345.8</v>
      </c>
      <c r="K169" s="875">
        <v>186.2</v>
      </c>
      <c r="L169" s="740"/>
      <c r="M169" s="534"/>
      <c r="N169" s="1245"/>
      <c r="O169" s="763"/>
      <c r="P169" s="760"/>
      <c r="Q169" s="245"/>
      <c r="R169" s="231"/>
      <c r="S169" s="1167"/>
      <c r="T169" s="479"/>
    </row>
    <row r="170" spans="1:22" s="3" customFormat="1" ht="15.75" customHeight="1" x14ac:dyDescent="0.25">
      <c r="A170" s="1082"/>
      <c r="B170" s="1083"/>
      <c r="C170" s="122"/>
      <c r="D170" s="943" t="s">
        <v>36</v>
      </c>
      <c r="E170" s="1774" t="s">
        <v>273</v>
      </c>
      <c r="F170" s="376" t="s">
        <v>61</v>
      </c>
      <c r="G170" s="947">
        <v>5</v>
      </c>
      <c r="H170" s="1895" t="s">
        <v>293</v>
      </c>
      <c r="I170" s="1051" t="s">
        <v>140</v>
      </c>
      <c r="J170" s="1250">
        <v>10.4</v>
      </c>
      <c r="K170" s="697">
        <v>9.3000000000000007</v>
      </c>
      <c r="L170" s="902"/>
      <c r="M170" s="907"/>
      <c r="N170" s="1246" t="s">
        <v>137</v>
      </c>
      <c r="O170" s="916">
        <v>100</v>
      </c>
      <c r="P170" s="902">
        <v>100</v>
      </c>
      <c r="Q170" s="524"/>
      <c r="R170" s="439"/>
    </row>
    <row r="171" spans="1:22" s="3" customFormat="1" ht="15.75" customHeight="1" x14ac:dyDescent="0.25">
      <c r="A171" s="1082"/>
      <c r="B171" s="1083"/>
      <c r="C171" s="122"/>
      <c r="D171" s="942"/>
      <c r="E171" s="1778"/>
      <c r="F171" s="377"/>
      <c r="G171" s="948"/>
      <c r="H171" s="1880"/>
      <c r="I171" s="1260" t="s">
        <v>143</v>
      </c>
      <c r="J171" s="1214">
        <v>0.8</v>
      </c>
      <c r="K171" s="698">
        <v>226.6</v>
      </c>
      <c r="L171" s="995"/>
      <c r="M171" s="906"/>
      <c r="N171" s="1246" t="s">
        <v>122</v>
      </c>
      <c r="O171" s="916">
        <v>100</v>
      </c>
      <c r="P171" s="903">
        <v>100</v>
      </c>
      <c r="Q171" s="528"/>
      <c r="R171" s="188"/>
    </row>
    <row r="172" spans="1:22" s="3" customFormat="1" ht="15.75" customHeight="1" x14ac:dyDescent="0.25">
      <c r="A172" s="1082"/>
      <c r="B172" s="1083"/>
      <c r="C172" s="122"/>
      <c r="D172" s="942"/>
      <c r="E172" s="1778"/>
      <c r="F172" s="377"/>
      <c r="G172" s="948"/>
      <c r="H172" s="1880"/>
      <c r="I172" s="1261" t="s">
        <v>21</v>
      </c>
      <c r="J172" s="1215">
        <v>42.6</v>
      </c>
      <c r="K172" s="1205"/>
      <c r="L172" s="135"/>
      <c r="M172" s="692"/>
      <c r="N172" s="1253"/>
      <c r="O172" s="811"/>
      <c r="P172" s="662"/>
      <c r="Q172" s="375"/>
      <c r="R172" s="188"/>
    </row>
    <row r="173" spans="1:22" s="3" customFormat="1" ht="15.75" customHeight="1" x14ac:dyDescent="0.25">
      <c r="A173" s="1082"/>
      <c r="B173" s="1083"/>
      <c r="C173" s="122"/>
      <c r="D173" s="648"/>
      <c r="E173" s="1775"/>
      <c r="F173" s="377"/>
      <c r="G173" s="948"/>
      <c r="H173" s="1898"/>
      <c r="I173" s="1262" t="s">
        <v>35</v>
      </c>
      <c r="J173" s="1216"/>
      <c r="K173" s="132">
        <v>43.6</v>
      </c>
      <c r="L173" s="168"/>
      <c r="M173" s="281"/>
      <c r="N173" s="1253"/>
      <c r="O173" s="811"/>
      <c r="P173" s="662"/>
      <c r="Q173" s="624"/>
      <c r="R173" s="188"/>
    </row>
    <row r="174" spans="1:22" s="1" customFormat="1" ht="30" customHeight="1" x14ac:dyDescent="0.2">
      <c r="A174" s="1082"/>
      <c r="B174" s="1083"/>
      <c r="C174" s="1099"/>
      <c r="D174" s="639" t="s">
        <v>38</v>
      </c>
      <c r="E174" s="1904" t="s">
        <v>282</v>
      </c>
      <c r="F174" s="1074" t="s">
        <v>115</v>
      </c>
      <c r="G174" s="1267">
        <v>5</v>
      </c>
      <c r="H174" s="1853" t="s">
        <v>292</v>
      </c>
      <c r="I174" s="286" t="s">
        <v>59</v>
      </c>
      <c r="J174" s="1206"/>
      <c r="K174" s="1217">
        <v>72.599999999999994</v>
      </c>
      <c r="L174" s="190">
        <v>290.39999999999998</v>
      </c>
      <c r="M174" s="280"/>
      <c r="N174" s="1075" t="s">
        <v>156</v>
      </c>
      <c r="O174" s="1001"/>
      <c r="P174" s="1002">
        <v>60</v>
      </c>
      <c r="Q174" s="1002">
        <v>100</v>
      </c>
      <c r="R174" s="1010"/>
      <c r="S174" s="1168"/>
      <c r="V174" s="44"/>
    </row>
    <row r="175" spans="1:22" s="1" customFormat="1" ht="55.5" customHeight="1" x14ac:dyDescent="0.2">
      <c r="A175" s="1082"/>
      <c r="B175" s="1083"/>
      <c r="C175" s="1099"/>
      <c r="D175" s="634"/>
      <c r="E175" s="1868"/>
      <c r="F175" s="1028" t="s">
        <v>272</v>
      </c>
      <c r="G175" s="1268"/>
      <c r="H175" s="1892"/>
      <c r="I175" s="1239"/>
      <c r="J175" s="1207"/>
      <c r="K175" s="1218"/>
      <c r="L175" s="141"/>
      <c r="M175" s="281"/>
      <c r="N175" s="1253" t="s">
        <v>287</v>
      </c>
      <c r="O175" s="811"/>
      <c r="P175" s="880"/>
      <c r="Q175" s="662"/>
      <c r="R175" s="188">
        <v>100</v>
      </c>
    </row>
    <row r="176" spans="1:22" s="1" customFormat="1" ht="28.5" customHeight="1" x14ac:dyDescent="0.2">
      <c r="A176" s="1199"/>
      <c r="B176" s="1200"/>
      <c r="C176" s="1201"/>
      <c r="D176" s="639" t="s">
        <v>39</v>
      </c>
      <c r="E176" s="1642" t="s">
        <v>183</v>
      </c>
      <c r="F176" s="1265"/>
      <c r="G176" s="1269"/>
      <c r="H176" s="1853" t="s">
        <v>305</v>
      </c>
      <c r="I176" s="1260" t="s">
        <v>21</v>
      </c>
      <c r="J176" s="600">
        <v>342.8</v>
      </c>
      <c r="K176" s="1219"/>
      <c r="L176" s="168"/>
      <c r="M176" s="576"/>
      <c r="N176" s="1242" t="s">
        <v>138</v>
      </c>
      <c r="O176" s="1251">
        <v>100</v>
      </c>
      <c r="P176" s="884">
        <v>100</v>
      </c>
      <c r="Q176" s="884"/>
      <c r="R176" s="439"/>
    </row>
    <row r="177" spans="1:23" s="1" customFormat="1" ht="28.5" customHeight="1" x14ac:dyDescent="0.2">
      <c r="A177" s="1199"/>
      <c r="B177" s="1200"/>
      <c r="C177" s="1201"/>
      <c r="D177" s="635"/>
      <c r="E177" s="1643"/>
      <c r="F177" s="1208"/>
      <c r="G177" s="1267"/>
      <c r="H177" s="1854"/>
      <c r="I177" s="1263" t="s">
        <v>140</v>
      </c>
      <c r="J177" s="599">
        <v>100</v>
      </c>
      <c r="K177" s="1220">
        <v>46.6</v>
      </c>
      <c r="L177" s="971"/>
      <c r="M177" s="576"/>
      <c r="N177" s="1253"/>
      <c r="O177" s="811"/>
      <c r="P177" s="662"/>
      <c r="Q177" s="624"/>
      <c r="R177" s="188"/>
      <c r="V177" s="44"/>
    </row>
    <row r="178" spans="1:23" s="2" customFormat="1" ht="34.5" customHeight="1" x14ac:dyDescent="0.25">
      <c r="A178" s="1082"/>
      <c r="B178" s="1083"/>
      <c r="C178" s="1099"/>
      <c r="D178" s="639" t="s">
        <v>56</v>
      </c>
      <c r="E178" s="1932" t="s">
        <v>182</v>
      </c>
      <c r="F178" s="1266" t="s">
        <v>111</v>
      </c>
      <c r="G178" s="947">
        <v>5</v>
      </c>
      <c r="H178" s="1895" t="s">
        <v>297</v>
      </c>
      <c r="I178" s="1264" t="s">
        <v>21</v>
      </c>
      <c r="J178" s="600">
        <v>88.8</v>
      </c>
      <c r="K178" s="740"/>
      <c r="L178" s="398"/>
      <c r="M178" s="491">
        <f>117+350</f>
        <v>467</v>
      </c>
      <c r="N178" s="273" t="s">
        <v>58</v>
      </c>
      <c r="O178" s="100">
        <v>1</v>
      </c>
      <c r="P178" s="390"/>
      <c r="Q178" s="268"/>
      <c r="R178" s="249">
        <v>1</v>
      </c>
      <c r="S178" s="1169"/>
      <c r="W178" s="3"/>
    </row>
    <row r="179" spans="1:23" s="2" customFormat="1" ht="45" customHeight="1" x14ac:dyDescent="0.25">
      <c r="A179" s="1082"/>
      <c r="B179" s="1083"/>
      <c r="C179" s="1099"/>
      <c r="D179" s="944"/>
      <c r="E179" s="1933"/>
      <c r="F179" s="1036" t="s">
        <v>272</v>
      </c>
      <c r="G179" s="949"/>
      <c r="H179" s="1898"/>
      <c r="I179" s="214" t="s">
        <v>140</v>
      </c>
      <c r="J179" s="582">
        <v>43.2</v>
      </c>
      <c r="K179" s="713"/>
      <c r="L179" s="504"/>
      <c r="M179" s="500"/>
      <c r="N179" s="1198" t="s">
        <v>285</v>
      </c>
      <c r="O179" s="101"/>
      <c r="P179" s="389"/>
      <c r="Q179" s="444"/>
      <c r="R179" s="239">
        <v>80</v>
      </c>
      <c r="S179" s="1022"/>
      <c r="U179" s="3"/>
      <c r="W179" s="3"/>
    </row>
    <row r="180" spans="1:23" s="31" customFormat="1" ht="33.75" customHeight="1" x14ac:dyDescent="0.25">
      <c r="A180" s="301"/>
      <c r="B180" s="86"/>
      <c r="C180" s="87"/>
      <c r="D180" s="940" t="s">
        <v>57</v>
      </c>
      <c r="E180" s="1916" t="s">
        <v>277</v>
      </c>
      <c r="F180" s="1026" t="s">
        <v>61</v>
      </c>
      <c r="G180" s="945">
        <v>5</v>
      </c>
      <c r="H180" s="1247"/>
      <c r="I180" s="1051" t="s">
        <v>21</v>
      </c>
      <c r="J180" s="599"/>
      <c r="K180" s="702"/>
      <c r="L180" s="1254"/>
      <c r="M180" s="693">
        <v>30</v>
      </c>
      <c r="N180" s="1244" t="s">
        <v>58</v>
      </c>
      <c r="O180" s="762"/>
      <c r="P180" s="759"/>
      <c r="Q180" s="758"/>
      <c r="R180" s="246">
        <v>1</v>
      </c>
      <c r="S180" s="1170"/>
    </row>
    <row r="181" spans="1:23" s="31" customFormat="1" ht="33.75" customHeight="1" x14ac:dyDescent="0.25">
      <c r="A181" s="301"/>
      <c r="B181" s="86"/>
      <c r="C181" s="87"/>
      <c r="D181" s="87"/>
      <c r="E181" s="1917"/>
      <c r="F181" s="1026" t="s">
        <v>272</v>
      </c>
      <c r="G181" s="175"/>
      <c r="H181" s="1248"/>
      <c r="I181" s="264"/>
      <c r="J181" s="582"/>
      <c r="K181" s="713"/>
      <c r="L181" s="504"/>
      <c r="M181" s="500"/>
      <c r="N181" s="1243"/>
      <c r="O181" s="967"/>
      <c r="P181" s="1112"/>
      <c r="Q181" s="435"/>
      <c r="R181" s="968"/>
    </row>
    <row r="182" spans="1:23" s="3" customFormat="1" ht="27.75" customHeight="1" x14ac:dyDescent="0.25">
      <c r="A182" s="1082"/>
      <c r="B182" s="1083"/>
      <c r="C182" s="122"/>
      <c r="D182" s="649" t="s">
        <v>89</v>
      </c>
      <c r="E182" s="1642" t="s">
        <v>278</v>
      </c>
      <c r="F182" s="376"/>
      <c r="G182" s="947">
        <v>6</v>
      </c>
      <c r="H182" s="1895" t="s">
        <v>296</v>
      </c>
      <c r="I182" s="1908" t="s">
        <v>21</v>
      </c>
      <c r="J182" s="1910"/>
      <c r="K182" s="1912"/>
      <c r="L182" s="1914">
        <v>23.1</v>
      </c>
      <c r="M182" s="1915"/>
      <c r="N182" s="969" t="s">
        <v>260</v>
      </c>
      <c r="O182" s="654"/>
      <c r="P182" s="884"/>
      <c r="Q182" s="379">
        <v>100</v>
      </c>
      <c r="R182" s="235"/>
      <c r="S182" s="1171"/>
    </row>
    <row r="183" spans="1:23" s="3" customFormat="1" ht="16.5" customHeight="1" x14ac:dyDescent="0.25">
      <c r="A183" s="1082"/>
      <c r="B183" s="1083"/>
      <c r="C183" s="122"/>
      <c r="D183" s="646"/>
      <c r="E183" s="1636"/>
      <c r="F183" s="377"/>
      <c r="G183" s="948"/>
      <c r="H183" s="1880"/>
      <c r="I183" s="1909"/>
      <c r="J183" s="1911"/>
      <c r="K183" s="1913"/>
      <c r="L183" s="1771"/>
      <c r="M183" s="1773"/>
      <c r="N183" s="212"/>
      <c r="O183" s="114"/>
      <c r="P183" s="67"/>
      <c r="Q183" s="247"/>
      <c r="R183" s="173"/>
      <c r="S183" s="521"/>
    </row>
    <row r="184" spans="1:23" s="3" customFormat="1" ht="21" customHeight="1" x14ac:dyDescent="0.25">
      <c r="A184" s="1082"/>
      <c r="B184" s="1083"/>
      <c r="C184" s="347"/>
      <c r="D184" s="1065" t="s">
        <v>90</v>
      </c>
      <c r="E184" s="1763" t="s">
        <v>308</v>
      </c>
      <c r="F184" s="1361"/>
      <c r="G184" s="1059">
        <v>6</v>
      </c>
      <c r="H184" s="1896" t="s">
        <v>296</v>
      </c>
      <c r="I184" s="1339" t="s">
        <v>21</v>
      </c>
      <c r="J184" s="600">
        <f>93.6+2.6</f>
        <v>96.199999999999989</v>
      </c>
      <c r="K184" s="702">
        <f>119+2.6+8.3</f>
        <v>129.9</v>
      </c>
      <c r="L184" s="1349">
        <f>140+2.6+8.3</f>
        <v>150.9</v>
      </c>
      <c r="M184" s="693">
        <f>140+2.6+8.3</f>
        <v>150.9</v>
      </c>
      <c r="N184" s="279" t="s">
        <v>124</v>
      </c>
      <c r="O184" s="100">
        <v>9</v>
      </c>
      <c r="P184" s="996">
        <v>9</v>
      </c>
      <c r="Q184" s="997">
        <v>9</v>
      </c>
      <c r="R184" s="998">
        <v>9</v>
      </c>
      <c r="S184" s="476"/>
    </row>
    <row r="185" spans="1:23" s="3" customFormat="1" ht="30.75" customHeight="1" x14ac:dyDescent="0.25">
      <c r="A185" s="1082"/>
      <c r="B185" s="1083"/>
      <c r="C185" s="347"/>
      <c r="D185" s="938"/>
      <c r="E185" s="1746"/>
      <c r="F185" s="1362"/>
      <c r="G185" s="1363"/>
      <c r="H185" s="1897"/>
      <c r="I185" s="1249" t="s">
        <v>140</v>
      </c>
      <c r="J185" s="599">
        <v>17</v>
      </c>
      <c r="K185" s="702">
        <v>15</v>
      </c>
      <c r="L185" s="1349"/>
      <c r="M185" s="201"/>
      <c r="N185" s="1256" t="s">
        <v>309</v>
      </c>
      <c r="O185" s="101">
        <v>5</v>
      </c>
      <c r="P185" s="1257">
        <v>5</v>
      </c>
      <c r="Q185" s="522">
        <v>5</v>
      </c>
      <c r="R185" s="408">
        <v>5</v>
      </c>
      <c r="S185" s="476"/>
    </row>
    <row r="186" spans="1:23" s="3" customFormat="1" ht="45" customHeight="1" x14ac:dyDescent="0.25">
      <c r="A186" s="1240"/>
      <c r="B186" s="1241"/>
      <c r="C186" s="347"/>
      <c r="D186" s="938"/>
      <c r="E186" s="1304"/>
      <c r="F186" s="1364"/>
      <c r="G186" s="1365"/>
      <c r="H186" s="897"/>
      <c r="I186" s="1275"/>
      <c r="J186" s="787"/>
      <c r="K186" s="1354"/>
      <c r="L186" s="1350"/>
      <c r="M186" s="211"/>
      <c r="N186" s="1256" t="s">
        <v>310</v>
      </c>
      <c r="O186" s="101">
        <v>3</v>
      </c>
      <c r="P186" s="532">
        <v>3</v>
      </c>
      <c r="Q186" s="522">
        <v>3</v>
      </c>
      <c r="R186" s="523">
        <v>3</v>
      </c>
      <c r="S186" s="476"/>
    </row>
    <row r="187" spans="1:23" s="2" customFormat="1" ht="16.5" customHeight="1" thickBot="1" x14ac:dyDescent="0.3">
      <c r="A187" s="1090"/>
      <c r="B187" s="1092"/>
      <c r="C187" s="123"/>
      <c r="D187" s="647"/>
      <c r="E187" s="1781" t="s">
        <v>32</v>
      </c>
      <c r="F187" s="1934"/>
      <c r="G187" s="1934"/>
      <c r="H187" s="1934"/>
      <c r="I187" s="1934"/>
      <c r="J187" s="1270">
        <f>SUM(J165:J185)</f>
        <v>1201.8</v>
      </c>
      <c r="K187" s="1271">
        <f>SUM(K165:K185)</f>
        <v>911.30000000000007</v>
      </c>
      <c r="L187" s="1272">
        <f>SUM(L165:L185)</f>
        <v>464.4</v>
      </c>
      <c r="M187" s="1273">
        <f>SUM(M165:M185)</f>
        <v>647.9</v>
      </c>
      <c r="N187" s="1905"/>
      <c r="O187" s="1784"/>
      <c r="P187" s="1784"/>
      <c r="Q187" s="1784"/>
      <c r="R187" s="1785"/>
    </row>
    <row r="188" spans="1:23" s="2" customFormat="1" ht="16.5" customHeight="1" thickBot="1" x14ac:dyDescent="0.3">
      <c r="A188" s="295" t="s">
        <v>14</v>
      </c>
      <c r="B188" s="47" t="s">
        <v>36</v>
      </c>
      <c r="C188" s="1786" t="s">
        <v>40</v>
      </c>
      <c r="D188" s="1759"/>
      <c r="E188" s="1759"/>
      <c r="F188" s="1759"/>
      <c r="G188" s="1759"/>
      <c r="H188" s="1759"/>
      <c r="I188" s="1759"/>
      <c r="J188" s="42">
        <f>+J187</f>
        <v>1201.8</v>
      </c>
      <c r="K188" s="42">
        <f>K187</f>
        <v>911.30000000000007</v>
      </c>
      <c r="L188" s="145">
        <f t="shared" ref="L188:M188" si="10">L187</f>
        <v>464.4</v>
      </c>
      <c r="M188" s="337">
        <f t="shared" si="10"/>
        <v>647.9</v>
      </c>
      <c r="N188" s="1692"/>
      <c r="O188" s="1693"/>
      <c r="P188" s="1693"/>
      <c r="Q188" s="1693"/>
      <c r="R188" s="1694"/>
    </row>
    <row r="189" spans="1:23" s="1" customFormat="1" ht="16.5" customHeight="1" thickBot="1" x14ac:dyDescent="0.25">
      <c r="A189" s="295" t="s">
        <v>14</v>
      </c>
      <c r="B189" s="47" t="s">
        <v>38</v>
      </c>
      <c r="C189" s="1787" t="s">
        <v>62</v>
      </c>
      <c r="D189" s="1695"/>
      <c r="E189" s="1695"/>
      <c r="F189" s="1695"/>
      <c r="G189" s="1695"/>
      <c r="H189" s="1695"/>
      <c r="I189" s="1695"/>
      <c r="J189" s="1695"/>
      <c r="K189" s="1695"/>
      <c r="L189" s="1695"/>
      <c r="M189" s="1695"/>
      <c r="N189" s="1695"/>
      <c r="O189" s="1695"/>
      <c r="P189" s="1695"/>
      <c r="Q189" s="1695"/>
      <c r="R189" s="1788"/>
    </row>
    <row r="190" spans="1:23" s="1" customFormat="1" ht="18" customHeight="1" x14ac:dyDescent="0.2">
      <c r="A190" s="1089" t="s">
        <v>14</v>
      </c>
      <c r="B190" s="1091" t="s">
        <v>38</v>
      </c>
      <c r="C190" s="1124" t="s">
        <v>14</v>
      </c>
      <c r="D190" s="638"/>
      <c r="E190" s="48" t="s">
        <v>63</v>
      </c>
      <c r="F190" s="90"/>
      <c r="G190" s="64"/>
      <c r="H190" s="1181"/>
      <c r="I190" s="455"/>
      <c r="J190" s="33"/>
      <c r="K190" s="288"/>
      <c r="L190" s="355"/>
      <c r="M190" s="436"/>
      <c r="N190" s="115"/>
      <c r="O190" s="768"/>
      <c r="P190" s="312"/>
      <c r="Q190" s="1147"/>
      <c r="R190" s="1146"/>
    </row>
    <row r="191" spans="1:23" s="1" customFormat="1" ht="17.25" customHeight="1" x14ac:dyDescent="0.2">
      <c r="A191" s="1082"/>
      <c r="B191" s="1083"/>
      <c r="C191" s="1099"/>
      <c r="D191" s="634" t="s">
        <v>14</v>
      </c>
      <c r="E191" s="1889" t="s">
        <v>130</v>
      </c>
      <c r="F191" s="1918" t="s">
        <v>115</v>
      </c>
      <c r="G191" s="38">
        <v>5</v>
      </c>
      <c r="H191" s="1853" t="s">
        <v>298</v>
      </c>
      <c r="I191" s="217" t="s">
        <v>220</v>
      </c>
      <c r="J191" s="999">
        <v>461.5</v>
      </c>
      <c r="K191" s="1212">
        <v>270.60000000000002</v>
      </c>
      <c r="L191" s="168"/>
      <c r="M191" s="920"/>
      <c r="N191" s="36" t="s">
        <v>64</v>
      </c>
      <c r="O191" s="1001">
        <v>90</v>
      </c>
      <c r="P191" s="1002">
        <v>100</v>
      </c>
      <c r="Q191" s="1003"/>
      <c r="R191" s="906"/>
    </row>
    <row r="192" spans="1:23" s="1" customFormat="1" ht="40.5" customHeight="1" x14ac:dyDescent="0.2">
      <c r="A192" s="1082"/>
      <c r="B192" s="1083"/>
      <c r="C192" s="1099"/>
      <c r="D192" s="634"/>
      <c r="E192" s="1902"/>
      <c r="F192" s="1919"/>
      <c r="G192" s="38"/>
      <c r="H192" s="1892"/>
      <c r="I192" s="217" t="s">
        <v>215</v>
      </c>
      <c r="J192" s="999"/>
      <c r="K192" s="1213">
        <v>270</v>
      </c>
      <c r="L192" s="168"/>
      <c r="M192" s="920"/>
      <c r="N192" s="1005" t="s">
        <v>301</v>
      </c>
      <c r="O192" s="1006"/>
      <c r="P192" s="884" t="s">
        <v>288</v>
      </c>
      <c r="Q192" s="741"/>
      <c r="R192" s="907"/>
    </row>
    <row r="193" spans="1:23" s="1" customFormat="1" ht="15.75" customHeight="1" x14ac:dyDescent="0.2">
      <c r="A193" s="1082"/>
      <c r="B193" s="1083"/>
      <c r="C193" s="1099"/>
      <c r="D193" s="634"/>
      <c r="E193" s="1902"/>
      <c r="F193" s="1919"/>
      <c r="G193" s="38"/>
      <c r="H193" s="1892"/>
      <c r="I193" s="12" t="s">
        <v>143</v>
      </c>
      <c r="J193" s="999">
        <v>73</v>
      </c>
      <c r="K193" s="1213">
        <v>2060</v>
      </c>
      <c r="L193" s="168"/>
      <c r="M193" s="920"/>
      <c r="N193" s="1754" t="s">
        <v>269</v>
      </c>
      <c r="O193" s="1006">
        <v>1</v>
      </c>
      <c r="P193" s="884"/>
      <c r="Q193" s="741"/>
      <c r="R193" s="907"/>
    </row>
    <row r="194" spans="1:23" s="1" customFormat="1" ht="15.75" customHeight="1" x14ac:dyDescent="0.2">
      <c r="A194" s="1082"/>
      <c r="B194" s="1083"/>
      <c r="C194" s="1099"/>
      <c r="D194" s="634"/>
      <c r="E194" s="1902"/>
      <c r="F194" s="1919"/>
      <c r="G194" s="472"/>
      <c r="H194" s="1892"/>
      <c r="I194" s="567" t="s">
        <v>151</v>
      </c>
      <c r="J194" s="1007">
        <v>88.2</v>
      </c>
      <c r="K194" s="1004"/>
      <c r="L194" s="168"/>
      <c r="M194" s="920"/>
      <c r="N194" s="1920"/>
      <c r="O194" s="811"/>
      <c r="P194" s="880"/>
      <c r="Q194" s="662"/>
      <c r="R194" s="908"/>
    </row>
    <row r="195" spans="1:23" s="1" customFormat="1" ht="15.75" customHeight="1" x14ac:dyDescent="0.2">
      <c r="A195" s="1082"/>
      <c r="B195" s="1083"/>
      <c r="C195" s="1099"/>
      <c r="D195" s="634"/>
      <c r="E195" s="1209"/>
      <c r="F195" s="1038" t="s">
        <v>272</v>
      </c>
      <c r="G195" s="472"/>
      <c r="H195" s="1176"/>
      <c r="I195" s="63" t="s">
        <v>140</v>
      </c>
      <c r="J195" s="953">
        <v>5</v>
      </c>
      <c r="K195" s="580"/>
      <c r="L195" s="156"/>
      <c r="M195" s="147"/>
      <c r="N195" s="955"/>
      <c r="O195" s="916"/>
      <c r="P195" s="910"/>
      <c r="Q195" s="903"/>
      <c r="R195" s="908"/>
    </row>
    <row r="196" spans="1:23" s="1" customFormat="1" ht="14.25" customHeight="1" x14ac:dyDescent="0.2">
      <c r="A196" s="1082"/>
      <c r="B196" s="1083"/>
      <c r="C196" s="1099"/>
      <c r="D196" s="634"/>
      <c r="E196" s="1039"/>
      <c r="F196" s="1038" t="s">
        <v>61</v>
      </c>
      <c r="G196" s="472"/>
      <c r="H196" s="1176"/>
      <c r="I196" s="218" t="s">
        <v>25</v>
      </c>
      <c r="J196" s="11">
        <f>SUM(J191:J195)</f>
        <v>627.70000000000005</v>
      </c>
      <c r="K196" s="11">
        <f>SUM(K191:K195)</f>
        <v>2600.6</v>
      </c>
      <c r="L196" s="142"/>
      <c r="M196" s="133"/>
      <c r="N196" s="955"/>
      <c r="O196" s="8"/>
      <c r="P196" s="766"/>
      <c r="Q196" s="106"/>
      <c r="R196" s="313"/>
      <c r="U196" s="44"/>
    </row>
    <row r="197" spans="1:23" s="1" customFormat="1" ht="30" customHeight="1" x14ac:dyDescent="0.2">
      <c r="A197" s="1082"/>
      <c r="B197" s="1083"/>
      <c r="C197" s="1099"/>
      <c r="D197" s="634" t="s">
        <v>33</v>
      </c>
      <c r="E197" s="1688" t="s">
        <v>284</v>
      </c>
      <c r="F197" s="1903" t="s">
        <v>115</v>
      </c>
      <c r="G197" s="49">
        <v>5</v>
      </c>
      <c r="H197" s="1853" t="s">
        <v>298</v>
      </c>
      <c r="I197" s="217" t="s">
        <v>21</v>
      </c>
      <c r="J197" s="1008"/>
      <c r="K197" s="1009"/>
      <c r="L197" s="190">
        <v>31.4</v>
      </c>
      <c r="M197" s="248"/>
      <c r="N197" s="36" t="s">
        <v>271</v>
      </c>
      <c r="O197" s="1001"/>
      <c r="P197" s="1002">
        <v>1</v>
      </c>
      <c r="Q197" s="1003"/>
      <c r="R197" s="1010"/>
      <c r="V197" s="44"/>
    </row>
    <row r="198" spans="1:23" s="1" customFormat="1" ht="17.25" customHeight="1" x14ac:dyDescent="0.2">
      <c r="A198" s="1082"/>
      <c r="B198" s="1083"/>
      <c r="C198" s="1099"/>
      <c r="D198" s="634"/>
      <c r="E198" s="1635"/>
      <c r="F198" s="1795"/>
      <c r="G198" s="38"/>
      <c r="H198" s="1892"/>
      <c r="I198" s="567" t="s">
        <v>140</v>
      </c>
      <c r="J198" s="1011"/>
      <c r="K198" s="1000">
        <v>63.6</v>
      </c>
      <c r="L198" s="168"/>
      <c r="M198" s="576"/>
      <c r="N198" s="1134" t="s">
        <v>156</v>
      </c>
      <c r="O198" s="811"/>
      <c r="P198" s="880">
        <v>60</v>
      </c>
      <c r="Q198" s="662">
        <v>100</v>
      </c>
      <c r="R198" s="188"/>
    </row>
    <row r="199" spans="1:23" s="1" customFormat="1" ht="15" customHeight="1" x14ac:dyDescent="0.2">
      <c r="A199" s="1082"/>
      <c r="B199" s="1083"/>
      <c r="C199" s="1099"/>
      <c r="D199" s="634"/>
      <c r="E199" s="1738"/>
      <c r="F199" s="471" t="s">
        <v>61</v>
      </c>
      <c r="G199" s="472"/>
      <c r="H199" s="1176"/>
      <c r="I199" s="218" t="s">
        <v>25</v>
      </c>
      <c r="J199" s="11">
        <f>SUM(J197:J198)</f>
        <v>0</v>
      </c>
      <c r="K199" s="11">
        <f>SUM(K197:K198)</f>
        <v>63.6</v>
      </c>
      <c r="L199" s="142">
        <f>SUM(L197:L198)</f>
        <v>31.4</v>
      </c>
      <c r="M199" s="133"/>
      <c r="N199" s="955"/>
      <c r="O199" s="8"/>
      <c r="P199" s="766"/>
      <c r="Q199" s="106"/>
      <c r="R199" s="313"/>
      <c r="U199" s="44"/>
      <c r="W199" s="44"/>
    </row>
    <row r="200" spans="1:23" s="1" customFormat="1" ht="17.25" customHeight="1" x14ac:dyDescent="0.2">
      <c r="A200" s="1082"/>
      <c r="B200" s="1083"/>
      <c r="C200" s="1099"/>
      <c r="D200" s="639" t="s">
        <v>36</v>
      </c>
      <c r="E200" s="1889" t="s">
        <v>276</v>
      </c>
      <c r="F200" s="1918" t="s">
        <v>115</v>
      </c>
      <c r="G200" s="49">
        <v>5</v>
      </c>
      <c r="H200" s="1853" t="s">
        <v>299</v>
      </c>
      <c r="I200" s="217" t="s">
        <v>215</v>
      </c>
      <c r="J200" s="1062"/>
      <c r="K200" s="1063">
        <v>30</v>
      </c>
      <c r="L200" s="140">
        <v>70</v>
      </c>
      <c r="M200" s="209"/>
      <c r="N200" s="954" t="s">
        <v>270</v>
      </c>
      <c r="O200" s="915"/>
      <c r="P200" s="874"/>
      <c r="Q200" s="902">
        <v>1</v>
      </c>
      <c r="R200" s="907"/>
      <c r="S200" s="1172"/>
      <c r="V200" s="44"/>
    </row>
    <row r="201" spans="1:23" s="1" customFormat="1" ht="19.5" customHeight="1" x14ac:dyDescent="0.2">
      <c r="A201" s="1082"/>
      <c r="B201" s="1083"/>
      <c r="C201" s="1099"/>
      <c r="D201" s="634"/>
      <c r="E201" s="1902"/>
      <c r="F201" s="1919"/>
      <c r="G201" s="38"/>
      <c r="H201" s="1892"/>
      <c r="I201" s="63"/>
      <c r="J201" s="1289"/>
      <c r="K201" s="1290"/>
      <c r="L201" s="156"/>
      <c r="M201" s="193"/>
      <c r="N201" s="1113" t="s">
        <v>283</v>
      </c>
      <c r="O201" s="915"/>
      <c r="P201" s="874"/>
      <c r="Q201" s="902"/>
      <c r="R201" s="907">
        <v>60</v>
      </c>
    </row>
    <row r="202" spans="1:23" s="1" customFormat="1" ht="16.5" customHeight="1" x14ac:dyDescent="0.2">
      <c r="A202" s="1082"/>
      <c r="B202" s="1083"/>
      <c r="C202" s="1099"/>
      <c r="D202" s="634"/>
      <c r="E202" s="1902"/>
      <c r="F202" s="1038" t="s">
        <v>272</v>
      </c>
      <c r="G202" s="38"/>
      <c r="H202" s="1176"/>
      <c r="I202" s="1288"/>
      <c r="J202" s="953"/>
      <c r="K202" s="580"/>
      <c r="L202" s="160"/>
      <c r="M202" s="120"/>
      <c r="N202" s="1114"/>
      <c r="O202" s="916"/>
      <c r="P202" s="910"/>
      <c r="Q202" s="903"/>
      <c r="R202" s="908"/>
    </row>
    <row r="203" spans="1:23" s="1" customFormat="1" ht="15" customHeight="1" x14ac:dyDescent="0.2">
      <c r="A203" s="1082"/>
      <c r="B203" s="1083"/>
      <c r="C203" s="1099"/>
      <c r="D203" s="635"/>
      <c r="E203" s="1890"/>
      <c r="F203" s="1038" t="s">
        <v>61</v>
      </c>
      <c r="G203" s="68"/>
      <c r="H203" s="1176"/>
      <c r="I203" s="218" t="s">
        <v>25</v>
      </c>
      <c r="J203" s="11">
        <f>SUM(J200:J201)</f>
        <v>0</v>
      </c>
      <c r="K203" s="11">
        <f>SUM(K200:K202)</f>
        <v>30</v>
      </c>
      <c r="L203" s="143">
        <f>SUM(L200:L201)</f>
        <v>70</v>
      </c>
      <c r="M203" s="133"/>
      <c r="N203" s="955"/>
      <c r="O203" s="8"/>
      <c r="P203" s="766"/>
      <c r="Q203" s="106"/>
      <c r="R203" s="313"/>
    </row>
    <row r="204" spans="1:23" s="1" customFormat="1" ht="15.75" customHeight="1" x14ac:dyDescent="0.2">
      <c r="A204" s="1082"/>
      <c r="B204" s="1083"/>
      <c r="C204" s="1099"/>
      <c r="D204" s="639" t="s">
        <v>38</v>
      </c>
      <c r="E204" s="206" t="s">
        <v>121</v>
      </c>
      <c r="F204" s="376" t="s">
        <v>272</v>
      </c>
      <c r="G204" s="970">
        <v>1</v>
      </c>
      <c r="H204" s="1853" t="s">
        <v>300</v>
      </c>
      <c r="I204" s="490" t="s">
        <v>215</v>
      </c>
      <c r="J204" s="272">
        <v>300</v>
      </c>
      <c r="K204" s="46"/>
      <c r="L204" s="167"/>
      <c r="M204" s="165"/>
      <c r="N204" s="1136" t="s">
        <v>209</v>
      </c>
      <c r="O204" s="1116">
        <v>10</v>
      </c>
      <c r="P204" s="764"/>
      <c r="Q204" s="223"/>
      <c r="R204" s="232"/>
      <c r="T204" s="44"/>
      <c r="V204" s="44"/>
    </row>
    <row r="205" spans="1:23" s="1" customFormat="1" ht="15.75" customHeight="1" x14ac:dyDescent="0.2">
      <c r="A205" s="1082"/>
      <c r="B205" s="1083"/>
      <c r="C205" s="1099"/>
      <c r="D205" s="634"/>
      <c r="E205" s="111"/>
      <c r="F205" s="1067"/>
      <c r="G205" s="38"/>
      <c r="H205" s="1892"/>
      <c r="I205" s="294" t="s">
        <v>220</v>
      </c>
      <c r="J205" s="488">
        <v>50</v>
      </c>
      <c r="K205" s="82"/>
      <c r="L205" s="156"/>
      <c r="M205" s="147"/>
      <c r="N205" s="960"/>
      <c r="O205" s="1117"/>
      <c r="P205" s="765"/>
      <c r="Q205" s="85"/>
      <c r="R205" s="233"/>
      <c r="T205" s="44"/>
      <c r="U205" s="44"/>
    </row>
    <row r="206" spans="1:23" s="1" customFormat="1" ht="15.75" customHeight="1" x14ac:dyDescent="0.2">
      <c r="A206" s="1082"/>
      <c r="B206" s="1083"/>
      <c r="C206" s="1099"/>
      <c r="D206" s="634"/>
      <c r="E206" s="111"/>
      <c r="F206" s="1068"/>
      <c r="G206" s="68"/>
      <c r="H206" s="655"/>
      <c r="I206" s="218" t="s">
        <v>25</v>
      </c>
      <c r="J206" s="11">
        <f>SUM(J204:J205)</f>
        <v>350</v>
      </c>
      <c r="K206" s="11">
        <f t="shared" ref="K206:M206" si="11">SUM(K204:K205)</f>
        <v>0</v>
      </c>
      <c r="L206" s="143">
        <f t="shared" si="11"/>
        <v>0</v>
      </c>
      <c r="M206" s="133">
        <f t="shared" si="11"/>
        <v>0</v>
      </c>
      <c r="N206" s="98"/>
      <c r="O206" s="109"/>
      <c r="P206" s="766"/>
      <c r="Q206" s="216"/>
      <c r="R206" s="260"/>
    </row>
    <row r="207" spans="1:23" s="1" customFormat="1" ht="15" customHeight="1" thickBot="1" x14ac:dyDescent="0.25">
      <c r="A207" s="1090"/>
      <c r="B207" s="1092"/>
      <c r="C207" s="1125"/>
      <c r="D207" s="636"/>
      <c r="E207" s="1663" t="s">
        <v>32</v>
      </c>
      <c r="F207" s="1664"/>
      <c r="G207" s="1664"/>
      <c r="H207" s="1792"/>
      <c r="I207" s="1664"/>
      <c r="J207" s="489">
        <f>J203+J206+J196</f>
        <v>977.7</v>
      </c>
      <c r="K207" s="489">
        <f>K203+K206+K196+K199</f>
        <v>2694.2</v>
      </c>
      <c r="L207" s="430">
        <f>L203+L206+L196+L199</f>
        <v>101.4</v>
      </c>
      <c r="M207" s="433">
        <f>M203+M206+M196+M199</f>
        <v>0</v>
      </c>
      <c r="N207" s="474"/>
      <c r="O207" s="769"/>
      <c r="P207" s="911"/>
      <c r="Q207" s="475"/>
      <c r="R207" s="427"/>
    </row>
    <row r="208" spans="1:23" s="1" customFormat="1" ht="18" customHeight="1" x14ac:dyDescent="0.2">
      <c r="A208" s="1082" t="s">
        <v>14</v>
      </c>
      <c r="B208" s="1083" t="s">
        <v>38</v>
      </c>
      <c r="C208" s="122" t="s">
        <v>33</v>
      </c>
      <c r="D208" s="646"/>
      <c r="E208" s="1793" t="s">
        <v>65</v>
      </c>
      <c r="F208" s="1794" t="s">
        <v>109</v>
      </c>
      <c r="G208" s="1087" t="s">
        <v>18</v>
      </c>
      <c r="H208" s="1891" t="s">
        <v>291</v>
      </c>
      <c r="I208" s="9"/>
      <c r="J208" s="609"/>
      <c r="K208" s="717"/>
      <c r="L208" s="148"/>
      <c r="M208" s="731"/>
      <c r="N208" s="1094"/>
      <c r="O208" s="8"/>
      <c r="P208" s="388"/>
      <c r="Q208" s="106"/>
      <c r="R208" s="313"/>
    </row>
    <row r="209" spans="1:23" s="1" customFormat="1" ht="18" customHeight="1" x14ac:dyDescent="0.2">
      <c r="A209" s="1082"/>
      <c r="B209" s="1083"/>
      <c r="C209" s="122"/>
      <c r="D209" s="646"/>
      <c r="E209" s="1793"/>
      <c r="F209" s="1795"/>
      <c r="G209" s="1087"/>
      <c r="H209" s="1892"/>
      <c r="I209" s="9" t="s">
        <v>88</v>
      </c>
      <c r="J209" s="836">
        <v>830.5</v>
      </c>
      <c r="K209" s="651">
        <v>219.9</v>
      </c>
      <c r="L209" s="166"/>
      <c r="M209" s="837"/>
      <c r="N209" s="1094"/>
      <c r="O209" s="8"/>
      <c r="P209" s="388"/>
      <c r="Q209" s="106"/>
      <c r="R209" s="313"/>
    </row>
    <row r="210" spans="1:23" s="1" customFormat="1" ht="18" customHeight="1" x14ac:dyDescent="0.2">
      <c r="A210" s="1082"/>
      <c r="B210" s="1083"/>
      <c r="C210" s="122"/>
      <c r="D210" s="646"/>
      <c r="E210" s="1793"/>
      <c r="F210" s="1795"/>
      <c r="G210" s="1087"/>
      <c r="H210" s="1892"/>
      <c r="I210" s="321"/>
      <c r="J210" s="593"/>
      <c r="K210" s="744"/>
      <c r="L210" s="138"/>
      <c r="M210" s="749"/>
      <c r="N210" s="1094"/>
      <c r="O210" s="8"/>
      <c r="P210" s="388"/>
      <c r="Q210" s="106"/>
      <c r="R210" s="313"/>
    </row>
    <row r="211" spans="1:23" s="1" customFormat="1" ht="21" customHeight="1" x14ac:dyDescent="0.2">
      <c r="A211" s="1082"/>
      <c r="B211" s="1083"/>
      <c r="C211" s="122"/>
      <c r="D211" s="649" t="s">
        <v>14</v>
      </c>
      <c r="E211" s="1654" t="s">
        <v>66</v>
      </c>
      <c r="F211" s="1795"/>
      <c r="G211" s="1087"/>
      <c r="H211" s="127"/>
      <c r="I211" s="9" t="s">
        <v>43</v>
      </c>
      <c r="J211" s="592">
        <v>500</v>
      </c>
      <c r="K211" s="722">
        <v>461.3</v>
      </c>
      <c r="L211" s="261">
        <v>400</v>
      </c>
      <c r="M211" s="748">
        <v>400</v>
      </c>
      <c r="N211" s="426" t="s">
        <v>207</v>
      </c>
      <c r="O211" s="917">
        <v>35</v>
      </c>
      <c r="P211" s="912">
        <v>35</v>
      </c>
      <c r="Q211" s="904">
        <v>30</v>
      </c>
      <c r="R211" s="849">
        <v>30</v>
      </c>
      <c r="U211" s="44"/>
    </row>
    <row r="212" spans="1:23" s="1" customFormat="1" ht="21" customHeight="1" x14ac:dyDescent="0.2">
      <c r="A212" s="1082"/>
      <c r="B212" s="1083"/>
      <c r="C212" s="122"/>
      <c r="D212" s="648"/>
      <c r="E212" s="1655"/>
      <c r="F212" s="485"/>
      <c r="G212" s="1087"/>
      <c r="H212" s="127"/>
      <c r="I212" s="321"/>
      <c r="J212" s="829"/>
      <c r="K212" s="830"/>
      <c r="L212" s="831"/>
      <c r="M212" s="832"/>
      <c r="N212" s="486"/>
      <c r="O212" s="708"/>
      <c r="P212" s="913"/>
      <c r="Q212" s="798"/>
      <c r="R212" s="857"/>
      <c r="V212" s="44"/>
      <c r="W212" s="44"/>
    </row>
    <row r="213" spans="1:23" s="1" customFormat="1" ht="33.75" customHeight="1" x14ac:dyDescent="0.2">
      <c r="A213" s="1082"/>
      <c r="B213" s="1083"/>
      <c r="C213" s="122"/>
      <c r="D213" s="646" t="s">
        <v>33</v>
      </c>
      <c r="E213" s="1654" t="s">
        <v>67</v>
      </c>
      <c r="F213" s="203"/>
      <c r="G213" s="1087"/>
      <c r="H213" s="127"/>
      <c r="I213" s="9" t="s">
        <v>43</v>
      </c>
      <c r="J213" s="593">
        <v>170</v>
      </c>
      <c r="K213" s="744">
        <v>130</v>
      </c>
      <c r="L213" s="138">
        <v>140</v>
      </c>
      <c r="M213" s="749">
        <v>150</v>
      </c>
      <c r="N213" s="1790" t="s">
        <v>101</v>
      </c>
      <c r="O213" s="113">
        <v>240</v>
      </c>
      <c r="P213" s="912">
        <v>240</v>
      </c>
      <c r="Q213" s="904">
        <v>250</v>
      </c>
      <c r="R213" s="849">
        <v>260</v>
      </c>
      <c r="U213" s="44"/>
    </row>
    <row r="214" spans="1:23" s="1" customFormat="1" ht="33.75" customHeight="1" x14ac:dyDescent="0.2">
      <c r="A214" s="1082"/>
      <c r="B214" s="1083"/>
      <c r="C214" s="122"/>
      <c r="D214" s="646"/>
      <c r="E214" s="1655"/>
      <c r="F214" s="91"/>
      <c r="G214" s="1087"/>
      <c r="H214" s="127"/>
      <c r="I214" s="321"/>
      <c r="J214" s="593"/>
      <c r="K214" s="744"/>
      <c r="L214" s="138"/>
      <c r="M214" s="749"/>
      <c r="N214" s="1753"/>
      <c r="O214" s="918"/>
      <c r="P214" s="913"/>
      <c r="Q214" s="798"/>
      <c r="R214" s="857"/>
      <c r="U214" s="44"/>
    </row>
    <row r="215" spans="1:23" s="1" customFormat="1" ht="28.5" customHeight="1" x14ac:dyDescent="0.2">
      <c r="A215" s="1082"/>
      <c r="B215" s="1083"/>
      <c r="C215" s="122"/>
      <c r="D215" s="649" t="s">
        <v>36</v>
      </c>
      <c r="E215" s="1654" t="s">
        <v>68</v>
      </c>
      <c r="F215" s="91"/>
      <c r="G215" s="1087"/>
      <c r="H215" s="127"/>
      <c r="I215" s="9" t="s">
        <v>43</v>
      </c>
      <c r="J215" s="592">
        <v>33.299999999999997</v>
      </c>
      <c r="K215" s="722">
        <v>30</v>
      </c>
      <c r="L215" s="261">
        <v>30</v>
      </c>
      <c r="M215" s="748">
        <v>30</v>
      </c>
      <c r="N215" s="1790" t="s">
        <v>102</v>
      </c>
      <c r="O215" s="113">
        <v>60</v>
      </c>
      <c r="P215" s="912">
        <v>35</v>
      </c>
      <c r="Q215" s="904">
        <v>35</v>
      </c>
      <c r="R215" s="849">
        <v>35</v>
      </c>
    </row>
    <row r="216" spans="1:23" s="1" customFormat="1" ht="28.5" customHeight="1" x14ac:dyDescent="0.2">
      <c r="A216" s="1082"/>
      <c r="B216" s="1083"/>
      <c r="C216" s="122"/>
      <c r="D216" s="646"/>
      <c r="E216" s="1655"/>
      <c r="F216" s="91"/>
      <c r="G216" s="1087"/>
      <c r="H216" s="127"/>
      <c r="I216" s="321"/>
      <c r="J216" s="829"/>
      <c r="K216" s="830"/>
      <c r="L216" s="831"/>
      <c r="M216" s="832"/>
      <c r="N216" s="1791"/>
      <c r="O216" s="918"/>
      <c r="P216" s="913"/>
      <c r="Q216" s="798"/>
      <c r="R216" s="857"/>
    </row>
    <row r="217" spans="1:23" s="1" customFormat="1" ht="21" customHeight="1" x14ac:dyDescent="0.2">
      <c r="A217" s="1082"/>
      <c r="B217" s="1083"/>
      <c r="C217" s="122"/>
      <c r="D217" s="646" t="s">
        <v>38</v>
      </c>
      <c r="E217" s="1654" t="s">
        <v>69</v>
      </c>
      <c r="F217" s="91"/>
      <c r="G217" s="1087"/>
      <c r="H217" s="127"/>
      <c r="I217" s="9" t="s">
        <v>43</v>
      </c>
      <c r="J217" s="593">
        <v>263</v>
      </c>
      <c r="K217" s="744">
        <v>240</v>
      </c>
      <c r="L217" s="138">
        <v>253</v>
      </c>
      <c r="M217" s="749">
        <v>253</v>
      </c>
      <c r="N217" s="1790" t="s">
        <v>70</v>
      </c>
      <c r="O217" s="113">
        <v>94</v>
      </c>
      <c r="P217" s="912">
        <v>94</v>
      </c>
      <c r="Q217" s="904">
        <v>95</v>
      </c>
      <c r="R217" s="849">
        <v>95</v>
      </c>
    </row>
    <row r="218" spans="1:23" s="1" customFormat="1" ht="21" customHeight="1" x14ac:dyDescent="0.2">
      <c r="A218" s="1082"/>
      <c r="B218" s="1083"/>
      <c r="C218" s="122"/>
      <c r="D218" s="646"/>
      <c r="E218" s="1655"/>
      <c r="F218" s="91"/>
      <c r="G218" s="1087"/>
      <c r="H218" s="127"/>
      <c r="I218" s="321"/>
      <c r="J218" s="593"/>
      <c r="K218" s="744"/>
      <c r="L218" s="138"/>
      <c r="M218" s="749"/>
      <c r="N218" s="1791"/>
      <c r="O218" s="918"/>
      <c r="P218" s="913"/>
      <c r="Q218" s="798"/>
      <c r="R218" s="857"/>
    </row>
    <row r="219" spans="1:23" s="1" customFormat="1" ht="55.5" customHeight="1" x14ac:dyDescent="0.2">
      <c r="A219" s="1082"/>
      <c r="B219" s="1083"/>
      <c r="C219" s="122"/>
      <c r="D219" s="650" t="s">
        <v>39</v>
      </c>
      <c r="E219" s="1161" t="s">
        <v>71</v>
      </c>
      <c r="F219" s="203"/>
      <c r="G219" s="1087"/>
      <c r="H219" s="127"/>
      <c r="I219" s="9" t="s">
        <v>35</v>
      </c>
      <c r="J219" s="833">
        <v>6.6</v>
      </c>
      <c r="K219" s="834">
        <v>6.6</v>
      </c>
      <c r="L219" s="136">
        <v>6.6</v>
      </c>
      <c r="M219" s="835">
        <v>6.6</v>
      </c>
      <c r="N219" s="373" t="s">
        <v>184</v>
      </c>
      <c r="O219" s="809">
        <v>12</v>
      </c>
      <c r="P219" s="776">
        <v>12</v>
      </c>
      <c r="Q219" s="386">
        <v>12</v>
      </c>
      <c r="R219" s="382">
        <v>12</v>
      </c>
    </row>
    <row r="220" spans="1:23" s="1" customFormat="1" ht="22.5" customHeight="1" x14ac:dyDescent="0.2">
      <c r="A220" s="1082"/>
      <c r="B220" s="1083"/>
      <c r="C220" s="122"/>
      <c r="D220" s="646" t="s">
        <v>56</v>
      </c>
      <c r="E220" s="1639" t="s">
        <v>72</v>
      </c>
      <c r="F220" s="91"/>
      <c r="G220" s="1087"/>
      <c r="H220" s="127"/>
      <c r="I220" s="9" t="s">
        <v>43</v>
      </c>
      <c r="J220" s="593">
        <v>130</v>
      </c>
      <c r="K220" s="744">
        <v>160</v>
      </c>
      <c r="L220" s="138">
        <v>160</v>
      </c>
      <c r="M220" s="749">
        <v>160</v>
      </c>
      <c r="N220" s="1753" t="s">
        <v>73</v>
      </c>
      <c r="O220" s="918">
        <v>100</v>
      </c>
      <c r="P220" s="913">
        <v>100</v>
      </c>
      <c r="Q220" s="798">
        <v>100</v>
      </c>
      <c r="R220" s="857">
        <v>100</v>
      </c>
    </row>
    <row r="221" spans="1:23" s="1" customFormat="1" ht="22.5" customHeight="1" x14ac:dyDescent="0.2">
      <c r="A221" s="297"/>
      <c r="B221" s="1083"/>
      <c r="C221" s="122"/>
      <c r="D221" s="646"/>
      <c r="E221" s="1639"/>
      <c r="F221" s="91"/>
      <c r="G221" s="1087"/>
      <c r="H221" s="127"/>
      <c r="I221" s="321"/>
      <c r="J221" s="593"/>
      <c r="K221" s="744"/>
      <c r="L221" s="138"/>
      <c r="M221" s="749"/>
      <c r="N221" s="1753"/>
      <c r="O221" s="918"/>
      <c r="P221" s="913"/>
      <c r="Q221" s="798"/>
      <c r="R221" s="857"/>
    </row>
    <row r="222" spans="1:23" s="1" customFormat="1" ht="13.5" customHeight="1" thickBot="1" x14ac:dyDescent="0.25">
      <c r="A222" s="298" t="s">
        <v>119</v>
      </c>
      <c r="B222" s="1092"/>
      <c r="C222" s="123"/>
      <c r="D222" s="647"/>
      <c r="E222" s="1806"/>
      <c r="F222" s="92"/>
      <c r="G222" s="1103"/>
      <c r="H222" s="1182"/>
      <c r="I222" s="215" t="s">
        <v>25</v>
      </c>
      <c r="J222" s="594">
        <f>SUM(J209:J221)</f>
        <v>1933.3999999999999</v>
      </c>
      <c r="K222" s="346">
        <f t="shared" ref="K222:M222" si="12">SUM(K208:K220)</f>
        <v>1247.8</v>
      </c>
      <c r="L222" s="346">
        <f t="shared" si="12"/>
        <v>989.6</v>
      </c>
      <c r="M222" s="346">
        <f t="shared" si="12"/>
        <v>999.6</v>
      </c>
      <c r="N222" s="1807"/>
      <c r="O222" s="683"/>
      <c r="P222" s="914"/>
      <c r="Q222" s="905"/>
      <c r="R222" s="909"/>
    </row>
    <row r="223" spans="1:23" s="1" customFormat="1" ht="52.5" customHeight="1" x14ac:dyDescent="0.2">
      <c r="A223" s="1089" t="s">
        <v>14</v>
      </c>
      <c r="B223" s="1091" t="s">
        <v>38</v>
      </c>
      <c r="C223" s="1124" t="s">
        <v>36</v>
      </c>
      <c r="D223" s="638"/>
      <c r="E223" s="48" t="s">
        <v>74</v>
      </c>
      <c r="F223" s="90"/>
      <c r="G223" s="49"/>
      <c r="H223" s="1176"/>
      <c r="I223" s="116"/>
      <c r="J223" s="588"/>
      <c r="K223" s="721"/>
      <c r="L223" s="164"/>
      <c r="M223" s="734"/>
      <c r="N223" s="115"/>
      <c r="O223" s="768"/>
      <c r="P223" s="422"/>
      <c r="Q223" s="312"/>
      <c r="R223" s="1146"/>
    </row>
    <row r="224" spans="1:23" s="1" customFormat="1" ht="27.75" customHeight="1" x14ac:dyDescent="0.2">
      <c r="A224" s="1082"/>
      <c r="B224" s="1083"/>
      <c r="C224" s="1099"/>
      <c r="D224" s="639" t="s">
        <v>14</v>
      </c>
      <c r="E224" s="1646" t="s">
        <v>139</v>
      </c>
      <c r="F224" s="203"/>
      <c r="G224" s="49">
        <v>1</v>
      </c>
      <c r="H224" s="1175" t="s">
        <v>300</v>
      </c>
      <c r="I224" s="217" t="s">
        <v>35</v>
      </c>
      <c r="J224" s="591">
        <v>50</v>
      </c>
      <c r="K224" s="698">
        <v>50</v>
      </c>
      <c r="L224" s="165">
        <v>50</v>
      </c>
      <c r="M224" s="400">
        <v>50</v>
      </c>
      <c r="N224" s="1084" t="s">
        <v>192</v>
      </c>
      <c r="O224" s="1116">
        <v>1</v>
      </c>
      <c r="P224" s="764">
        <v>1</v>
      </c>
      <c r="Q224" s="223">
        <v>1</v>
      </c>
      <c r="R224" s="232">
        <v>1</v>
      </c>
      <c r="V224" s="44"/>
    </row>
    <row r="225" spans="1:22" s="1" customFormat="1" ht="15" customHeight="1" thickBot="1" x14ac:dyDescent="0.25">
      <c r="A225" s="1082"/>
      <c r="B225" s="1083"/>
      <c r="C225" s="1099"/>
      <c r="D225" s="636"/>
      <c r="E225" s="1647"/>
      <c r="F225" s="89"/>
      <c r="G225" s="68"/>
      <c r="H225" s="1183"/>
      <c r="I225" s="218" t="s">
        <v>25</v>
      </c>
      <c r="J225" s="590">
        <f>SUM(J224:J224)</f>
        <v>50</v>
      </c>
      <c r="K225" s="699">
        <f>SUM(K224:K224)</f>
        <v>50</v>
      </c>
      <c r="L225" s="699">
        <f t="shared" ref="L225:M225" si="13">SUM(L224:L224)</f>
        <v>50</v>
      </c>
      <c r="M225" s="699">
        <f t="shared" si="13"/>
        <v>50</v>
      </c>
      <c r="N225" s="1137"/>
      <c r="O225" s="769"/>
      <c r="P225" s="767"/>
      <c r="Q225" s="525"/>
      <c r="R225" s="427"/>
    </row>
    <row r="226" spans="1:22" s="2" customFormat="1" ht="16.5" customHeight="1" thickBot="1" x14ac:dyDescent="0.3">
      <c r="A226" s="295" t="s">
        <v>14</v>
      </c>
      <c r="B226" s="5" t="s">
        <v>38</v>
      </c>
      <c r="C226" s="1759" t="s">
        <v>40</v>
      </c>
      <c r="D226" s="1759"/>
      <c r="E226" s="1759"/>
      <c r="F226" s="1759"/>
      <c r="G226" s="1759"/>
      <c r="H226" s="1759"/>
      <c r="I226" s="1759"/>
      <c r="J226" s="595">
        <f>+J225+J222+J207</f>
        <v>2961.1</v>
      </c>
      <c r="K226" s="745">
        <f>+K225+K222+K207</f>
        <v>3992</v>
      </c>
      <c r="L226" s="745">
        <f t="shared" ref="L226:M226" si="14">+L225+L222+L207</f>
        <v>1141</v>
      </c>
      <c r="M226" s="745">
        <f t="shared" si="14"/>
        <v>1049.5999999999999</v>
      </c>
      <c r="N226" s="1692"/>
      <c r="O226" s="1693"/>
      <c r="P226" s="1693"/>
      <c r="Q226" s="1693"/>
      <c r="R226" s="1694"/>
    </row>
    <row r="227" spans="1:22" s="1" customFormat="1" ht="16.5" customHeight="1" thickBot="1" x14ac:dyDescent="0.25">
      <c r="A227" s="1090" t="s">
        <v>14</v>
      </c>
      <c r="B227" s="302"/>
      <c r="C227" s="1808" t="s">
        <v>75</v>
      </c>
      <c r="D227" s="1808"/>
      <c r="E227" s="1808"/>
      <c r="F227" s="1808"/>
      <c r="G227" s="1808"/>
      <c r="H227" s="1808"/>
      <c r="I227" s="1808"/>
      <c r="J227" s="596">
        <f>J226+J188+J162+J57</f>
        <v>49198.399999999994</v>
      </c>
      <c r="K227" s="746">
        <f>K226+K188+K162+K57</f>
        <v>58178</v>
      </c>
      <c r="L227" s="305">
        <f>L226+L188+L162+L57</f>
        <v>53795.1</v>
      </c>
      <c r="M227" s="466">
        <f>M226+M188+M162+M57</f>
        <v>53649</v>
      </c>
      <c r="N227" s="1809"/>
      <c r="O227" s="1810"/>
      <c r="P227" s="1810"/>
      <c r="Q227" s="1810"/>
      <c r="R227" s="1811"/>
      <c r="T227" s="774"/>
    </row>
    <row r="228" spans="1:22" s="2" customFormat="1" ht="16.5" customHeight="1" thickBot="1" x14ac:dyDescent="0.3">
      <c r="A228" s="303" t="s">
        <v>76</v>
      </c>
      <c r="B228" s="1796" t="s">
        <v>77</v>
      </c>
      <c r="C228" s="1797"/>
      <c r="D228" s="1797"/>
      <c r="E228" s="1797"/>
      <c r="F228" s="1797"/>
      <c r="G228" s="1797"/>
      <c r="H228" s="1797"/>
      <c r="I228" s="1797"/>
      <c r="J228" s="597">
        <f t="shared" ref="J228:L228" si="15">J227</f>
        <v>49198.399999999994</v>
      </c>
      <c r="K228" s="747">
        <f t="shared" si="15"/>
        <v>58178</v>
      </c>
      <c r="L228" s="306">
        <f t="shared" si="15"/>
        <v>53795.1</v>
      </c>
      <c r="M228" s="467">
        <f t="shared" ref="M228" si="16">M227</f>
        <v>53649</v>
      </c>
      <c r="N228" s="1798"/>
      <c r="O228" s="1799"/>
      <c r="P228" s="1799"/>
      <c r="Q228" s="1799"/>
      <c r="R228" s="1800"/>
    </row>
    <row r="229" spans="1:22" s="2" customFormat="1" ht="16.5" customHeight="1" x14ac:dyDescent="0.25">
      <c r="A229" s="1925" t="s">
        <v>279</v>
      </c>
      <c r="B229" s="1925"/>
      <c r="C229" s="1925"/>
      <c r="D229" s="1925"/>
      <c r="E229" s="1925"/>
      <c r="F229" s="1925"/>
      <c r="G229" s="1925"/>
      <c r="H229" s="1925"/>
      <c r="I229" s="1925"/>
      <c r="J229" s="1925"/>
      <c r="K229" s="1925"/>
      <c r="L229" s="1925"/>
      <c r="M229" s="1925"/>
      <c r="N229" s="1925"/>
      <c r="O229" s="1925"/>
      <c r="P229" s="1925"/>
      <c r="Q229" s="1925"/>
      <c r="R229" s="1925"/>
    </row>
    <row r="230" spans="1:22" s="44" customFormat="1" ht="21.75" customHeight="1" thickBot="1" x14ac:dyDescent="0.25">
      <c r="A230" s="1801" t="s">
        <v>78</v>
      </c>
      <c r="B230" s="1801"/>
      <c r="C230" s="1801"/>
      <c r="D230" s="1801"/>
      <c r="E230" s="1801"/>
      <c r="F230" s="1801"/>
      <c r="G230" s="1801"/>
      <c r="H230" s="1801"/>
      <c r="I230" s="1801"/>
      <c r="J230" s="1801"/>
      <c r="K230" s="1801"/>
      <c r="L230" s="1801"/>
      <c r="M230" s="1801"/>
      <c r="N230" s="52"/>
      <c r="O230" s="96"/>
      <c r="P230" s="96"/>
      <c r="Q230" s="96"/>
      <c r="R230" s="96"/>
    </row>
    <row r="231" spans="1:22" s="28" customFormat="1" ht="52.5" customHeight="1" thickBot="1" x14ac:dyDescent="0.3">
      <c r="A231" s="1802" t="s">
        <v>79</v>
      </c>
      <c r="B231" s="1803"/>
      <c r="C231" s="1803"/>
      <c r="D231" s="1803"/>
      <c r="E231" s="1803"/>
      <c r="F231" s="1803"/>
      <c r="G231" s="1803"/>
      <c r="H231" s="1804"/>
      <c r="I231" s="1804"/>
      <c r="J231" s="751" t="s">
        <v>252</v>
      </c>
      <c r="K231" s="755" t="s">
        <v>155</v>
      </c>
      <c r="L231" s="470" t="s">
        <v>210</v>
      </c>
      <c r="M231" s="468" t="s">
        <v>250</v>
      </c>
      <c r="N231" s="1106"/>
      <c r="O231" s="1805"/>
      <c r="P231" s="1805"/>
      <c r="Q231" s="1805"/>
      <c r="R231" s="1805"/>
    </row>
    <row r="232" spans="1:22" s="2" customFormat="1" ht="15.75" customHeight="1" x14ac:dyDescent="0.25">
      <c r="A232" s="1816" t="s">
        <v>80</v>
      </c>
      <c r="B232" s="1817"/>
      <c r="C232" s="1817"/>
      <c r="D232" s="1817"/>
      <c r="E232" s="1817"/>
      <c r="F232" s="1817"/>
      <c r="G232" s="1817"/>
      <c r="H232" s="1818"/>
      <c r="I232" s="1818"/>
      <c r="J232" s="1233">
        <f>+J233+J240+J241+J242+J243+J244</f>
        <v>21887.9</v>
      </c>
      <c r="K232" s="361">
        <f t="shared" ref="K232:M232" si="17">+K233+K240+K241+K242+K243+K244</f>
        <v>23632.2</v>
      </c>
      <c r="L232" s="360">
        <f t="shared" si="17"/>
        <v>19208.000000000004</v>
      </c>
      <c r="M232" s="1234">
        <f t="shared" ca="1" si="17"/>
        <v>19349.300000000003</v>
      </c>
      <c r="N232" s="1107"/>
      <c r="O232" s="1819"/>
      <c r="P232" s="1819"/>
      <c r="Q232" s="1819"/>
      <c r="R232" s="1819"/>
    </row>
    <row r="233" spans="1:22" s="2" customFormat="1" ht="15.75" customHeight="1" x14ac:dyDescent="0.25">
      <c r="A233" s="1820" t="s">
        <v>241</v>
      </c>
      <c r="B233" s="1821"/>
      <c r="C233" s="1821"/>
      <c r="D233" s="1821"/>
      <c r="E233" s="1821"/>
      <c r="F233" s="1821"/>
      <c r="G233" s="1821"/>
      <c r="H233" s="1821"/>
      <c r="I233" s="1923"/>
      <c r="J233" s="581">
        <f>SUM(J234:J239)</f>
        <v>19242.400000000001</v>
      </c>
      <c r="K233" s="572">
        <f>SUM(K234:K239)</f>
        <v>22151</v>
      </c>
      <c r="L233" s="561">
        <f t="shared" ref="L233" si="18">SUM(L234:L239)</f>
        <v>19208.000000000004</v>
      </c>
      <c r="M233" s="1235">
        <f t="shared" ref="M233" ca="1" si="19">SUM(M234:M239)</f>
        <v>19349.300000000003</v>
      </c>
      <c r="N233" s="1107"/>
      <c r="O233" s="1107"/>
      <c r="P233" s="1107"/>
      <c r="Q233" s="1107"/>
      <c r="R233" s="1107"/>
    </row>
    <row r="234" spans="1:22" s="2" customFormat="1" ht="15.75" customHeight="1" x14ac:dyDescent="0.25">
      <c r="A234" s="1822" t="s">
        <v>81</v>
      </c>
      <c r="B234" s="1823"/>
      <c r="C234" s="1823"/>
      <c r="D234" s="1823"/>
      <c r="E234" s="1823"/>
      <c r="F234" s="1823"/>
      <c r="G234" s="1823"/>
      <c r="H234" s="1824"/>
      <c r="I234" s="1824"/>
      <c r="J234" s="582">
        <f>SUMIF(I13:I224,"sb",J13:J224)</f>
        <v>10354.800000000001</v>
      </c>
      <c r="K234" s="504">
        <f>SUMIF(I13:I224,"sb",K13:K224)</f>
        <v>10918.2</v>
      </c>
      <c r="L234" s="397">
        <f>SUMIF(I13:I224,"sb",L13:L225)</f>
        <v>11197.800000000001</v>
      </c>
      <c r="M234" s="429">
        <f ca="1">SUMIF(I13:J224,"sb",M13:M225)</f>
        <v>11512.300000000001</v>
      </c>
      <c r="N234" s="1108"/>
      <c r="O234" s="1825" t="s">
        <v>303</v>
      </c>
      <c r="P234" s="1825"/>
      <c r="Q234" s="1825"/>
      <c r="R234" s="1825"/>
      <c r="S234" s="487"/>
      <c r="T234" s="487"/>
    </row>
    <row r="235" spans="1:22" s="2" customFormat="1" ht="15.75" customHeight="1" x14ac:dyDescent="0.25">
      <c r="A235" s="1826" t="s">
        <v>216</v>
      </c>
      <c r="B235" s="1827"/>
      <c r="C235" s="1827"/>
      <c r="D235" s="1827"/>
      <c r="E235" s="1827"/>
      <c r="F235" s="1827"/>
      <c r="G235" s="1827"/>
      <c r="H235" s="1827"/>
      <c r="I235" s="1924"/>
      <c r="J235" s="583">
        <f>SUMIF(I13:I224,"sb(f)",J13:J224)</f>
        <v>300</v>
      </c>
      <c r="K235" s="169">
        <f>SUMIF(I13:I224,"sb(f)",K13:K224)</f>
        <v>300</v>
      </c>
      <c r="L235" s="171">
        <f>SUMIF(I14:I225,"sb(f)",L14:L225)</f>
        <v>70</v>
      </c>
      <c r="M235" s="340">
        <f>SUMIF(I14:I225,"sb(f)",M14:M225)</f>
        <v>0</v>
      </c>
      <c r="N235" s="1108"/>
      <c r="O235" s="1108"/>
      <c r="P235" s="1108"/>
      <c r="Q235" s="1108"/>
      <c r="R235" s="1108"/>
      <c r="S235" s="487"/>
      <c r="T235" s="487"/>
      <c r="U235" s="487"/>
      <c r="V235" s="487"/>
    </row>
    <row r="236" spans="1:22" s="2" customFormat="1" ht="15.75" customHeight="1" x14ac:dyDescent="0.25">
      <c r="A236" s="1826" t="s">
        <v>193</v>
      </c>
      <c r="B236" s="1827"/>
      <c r="C236" s="1827"/>
      <c r="D236" s="1827"/>
      <c r="E236" s="1827"/>
      <c r="F236" s="1827"/>
      <c r="G236" s="1827"/>
      <c r="H236" s="1827"/>
      <c r="I236" s="1827"/>
      <c r="J236" s="583">
        <f>SUMIF(I13:I224,"sb(es)",J13:J224)</f>
        <v>705.5</v>
      </c>
      <c r="K236" s="169">
        <f>SUMIF(I16:I224,"sb(es)",K16:K224)</f>
        <v>2748.6</v>
      </c>
      <c r="L236" s="171">
        <f>SUMIF(I18:I226,"sb(es)",L18:L226)</f>
        <v>113.2</v>
      </c>
      <c r="M236" s="340">
        <f>SUMIF(I18:I226,"sb(es)",M18:M226)</f>
        <v>0</v>
      </c>
      <c r="N236" s="1108"/>
      <c r="O236" s="1112"/>
      <c r="P236" s="1112"/>
      <c r="Q236" s="1112"/>
      <c r="R236" s="1112"/>
      <c r="S236" s="487" t="s">
        <v>119</v>
      </c>
      <c r="T236" s="487"/>
      <c r="U236" s="487"/>
      <c r="V236" s="487"/>
    </row>
    <row r="237" spans="1:22" s="2" customFormat="1" ht="30.75" customHeight="1" x14ac:dyDescent="0.25">
      <c r="A237" s="1826" t="s">
        <v>185</v>
      </c>
      <c r="B237" s="1827"/>
      <c r="C237" s="1827"/>
      <c r="D237" s="1827"/>
      <c r="E237" s="1827"/>
      <c r="F237" s="1827"/>
      <c r="G237" s="1827"/>
      <c r="H237" s="1827"/>
      <c r="I237" s="1827"/>
      <c r="J237" s="583">
        <f>SUMIF(I13:I224,"SB(esa)",J13:J224)</f>
        <v>25.9</v>
      </c>
      <c r="K237" s="169">
        <f>SUMIF(I14:I224,"SB(esa)",K14:K224)</f>
        <v>8</v>
      </c>
      <c r="L237" s="171">
        <f>SUMIF(I15:I225,"SB(esa)",L15:L225)</f>
        <v>0</v>
      </c>
      <c r="M237" s="340">
        <f>SUMIF(J15:J225,"SB(esa)",M15:M225)</f>
        <v>0</v>
      </c>
      <c r="N237" s="1112"/>
      <c r="O237" s="1112"/>
      <c r="P237" s="1112"/>
      <c r="Q237" s="1112"/>
      <c r="R237" s="1112"/>
      <c r="S237" s="487"/>
      <c r="T237" s="487"/>
      <c r="U237" s="487"/>
      <c r="V237" s="487"/>
    </row>
    <row r="238" spans="1:22" s="2" customFormat="1" ht="15.75" customHeight="1" x14ac:dyDescent="0.25">
      <c r="A238" s="1812" t="s">
        <v>82</v>
      </c>
      <c r="B238" s="1813"/>
      <c r="C238" s="1813"/>
      <c r="D238" s="1813"/>
      <c r="E238" s="1813"/>
      <c r="F238" s="1813"/>
      <c r="G238" s="1813"/>
      <c r="H238" s="1814"/>
      <c r="I238" s="1814"/>
      <c r="J238" s="586">
        <f>SUMIF(I13:I224,"sb(sp)",J13:J224)</f>
        <v>1767.8</v>
      </c>
      <c r="K238" s="338">
        <f>SUMIF(I13:I224,"sb(sp)",K13:K224)</f>
        <v>1689.8</v>
      </c>
      <c r="L238" s="171">
        <f>SUMIF(I13:I222,"sb(sp)",L13:L222)</f>
        <v>1656.4</v>
      </c>
      <c r="M238" s="340">
        <f>SUMIF(I13:I222,"sb(sp)",M13:M222)</f>
        <v>1666.4</v>
      </c>
      <c r="N238" s="1108"/>
      <c r="O238" s="1815"/>
      <c r="P238" s="1815"/>
      <c r="Q238" s="1815"/>
      <c r="R238" s="1815"/>
      <c r="S238" s="487"/>
    </row>
    <row r="239" spans="1:22" s="2" customFormat="1" ht="15" customHeight="1" x14ac:dyDescent="0.25">
      <c r="A239" s="1812" t="s">
        <v>83</v>
      </c>
      <c r="B239" s="1813"/>
      <c r="C239" s="1813"/>
      <c r="D239" s="1813"/>
      <c r="E239" s="1813"/>
      <c r="F239" s="1813"/>
      <c r="G239" s="1813"/>
      <c r="H239" s="1814"/>
      <c r="I239" s="1814"/>
      <c r="J239" s="583">
        <f>SUMIF(I13:I224,"sb(vb)",J13:J224)</f>
        <v>6088.4</v>
      </c>
      <c r="K239" s="169">
        <f>SUMIF(I13:I224,"sb(vb)",K13:K224)</f>
        <v>6486.4000000000015</v>
      </c>
      <c r="L239" s="171">
        <f>SUMIF(I13:I224,"sb(vb)",L13:L224)</f>
        <v>6170.6000000000013</v>
      </c>
      <c r="M239" s="340">
        <f>SUMIF(I13:I222,"sb(vb)",M13:M222)</f>
        <v>6170.6000000000013</v>
      </c>
      <c r="N239" s="1108"/>
      <c r="O239" s="1815"/>
      <c r="P239" s="1815"/>
      <c r="Q239" s="1815"/>
      <c r="R239" s="1815"/>
    </row>
    <row r="240" spans="1:22" s="2" customFormat="1" ht="15.75" customHeight="1" x14ac:dyDescent="0.25">
      <c r="A240" s="1842" t="s">
        <v>141</v>
      </c>
      <c r="B240" s="1843"/>
      <c r="C240" s="1843"/>
      <c r="D240" s="1843"/>
      <c r="E240" s="1843"/>
      <c r="F240" s="1843"/>
      <c r="G240" s="1843"/>
      <c r="H240" s="1844"/>
      <c r="I240" s="1844"/>
      <c r="J240" s="585">
        <f>SUMIF(I13:I224,"sb(l)",J13:J224)</f>
        <v>895.9</v>
      </c>
      <c r="K240" s="568">
        <f>SUMIF(I13:I224,"sb(l)",K13:K224)</f>
        <v>797.2</v>
      </c>
      <c r="L240" s="557">
        <f>SUMIF(I13:I224,"sb(l)",L13:L224)</f>
        <v>0</v>
      </c>
      <c r="M240" s="560">
        <f>SUMIF(I13:I224,"sb(l)",M13:M224)</f>
        <v>0</v>
      </c>
      <c r="N240" s="1108"/>
      <c r="O240" s="1108"/>
      <c r="P240" s="1108"/>
      <c r="Q240" s="1108"/>
      <c r="R240" s="1108"/>
    </row>
    <row r="241" spans="1:22" s="2" customFormat="1" ht="15.75" customHeight="1" x14ac:dyDescent="0.25">
      <c r="A241" s="1845" t="s">
        <v>311</v>
      </c>
      <c r="B241" s="1846"/>
      <c r="C241" s="1846"/>
      <c r="D241" s="1846"/>
      <c r="E241" s="1846"/>
      <c r="F241" s="1846"/>
      <c r="G241" s="1846"/>
      <c r="H241" s="1846"/>
      <c r="I241" s="1922"/>
      <c r="J241" s="585">
        <f>SUMIF(I13:I224,"sb(spl)",J13:J224)</f>
        <v>830.5</v>
      </c>
      <c r="K241" s="559">
        <f>SUMIF(I13:I224,"sb(spl)",K13:K224)</f>
        <v>316</v>
      </c>
      <c r="L241" s="557">
        <f>SUMIF(J14:J225,"sb(spl)",L14:L225)</f>
        <v>0</v>
      </c>
      <c r="M241" s="560">
        <f>SUMIF(K14:K225,"sb(spl)",M14:M225)</f>
        <v>0</v>
      </c>
      <c r="N241" s="1108"/>
      <c r="O241" s="1108"/>
      <c r="P241" s="1108"/>
      <c r="Q241" s="1108"/>
      <c r="R241" s="1108"/>
    </row>
    <row r="242" spans="1:22" s="2" customFormat="1" ht="15.75" customHeight="1" x14ac:dyDescent="0.25">
      <c r="A242" s="1842" t="s">
        <v>239</v>
      </c>
      <c r="B242" s="1843"/>
      <c r="C242" s="1843"/>
      <c r="D242" s="1843"/>
      <c r="E242" s="1843"/>
      <c r="F242" s="1843"/>
      <c r="G242" s="1843"/>
      <c r="H242" s="1844"/>
      <c r="I242" s="1844"/>
      <c r="J242" s="585">
        <f>SUMIF(I13:I224,"sb(vbl)",J13:J224)</f>
        <v>34.6</v>
      </c>
      <c r="K242" s="568">
        <f>SUMIF(I13:I224,"sb(vbl)",K13:K224)</f>
        <v>4.2</v>
      </c>
      <c r="L242" s="557">
        <f>SUMIF(I14:I225,"sb(vbl)",L14:L225)</f>
        <v>0</v>
      </c>
      <c r="M242" s="560">
        <f>SUMIF(J14:J225,"sb(vbl)",M14:M225)</f>
        <v>0</v>
      </c>
      <c r="N242" s="1112"/>
      <c r="O242" s="1112"/>
      <c r="P242" s="1112"/>
      <c r="Q242" s="1112"/>
      <c r="R242" s="1112"/>
    </row>
    <row r="243" spans="1:22" s="2" customFormat="1" ht="28.5" customHeight="1" x14ac:dyDescent="0.25">
      <c r="A243" s="1845" t="s">
        <v>229</v>
      </c>
      <c r="B243" s="1846"/>
      <c r="C243" s="1846"/>
      <c r="D243" s="1846"/>
      <c r="E243" s="1846"/>
      <c r="F243" s="1846"/>
      <c r="G243" s="1846"/>
      <c r="H243" s="1846"/>
      <c r="I243" s="1921"/>
      <c r="J243" s="585">
        <f>SUMIF(I13:I224,"sb(fl)",J13:J224)</f>
        <v>511.5</v>
      </c>
      <c r="K243" s="568">
        <f>SUMIF(I13:I224,"sb(fl)",K13:K224)</f>
        <v>270.60000000000002</v>
      </c>
      <c r="L243" s="557">
        <f>SUMIF(I15:I226,"sb(fl)",L15:L226)</f>
        <v>0</v>
      </c>
      <c r="M243" s="560">
        <f>SUMIF(J15:J226,"sb(fl)",M15:M226)</f>
        <v>0</v>
      </c>
      <c r="N243" s="1108"/>
      <c r="O243" s="1108"/>
      <c r="P243" s="1108"/>
      <c r="Q243" s="1108"/>
      <c r="R243" s="1108"/>
    </row>
    <row r="244" spans="1:22" s="2" customFormat="1" ht="15.75" customHeight="1" thickBot="1" x14ac:dyDescent="0.3">
      <c r="A244" s="1847" t="s">
        <v>240</v>
      </c>
      <c r="B244" s="1848"/>
      <c r="C244" s="1848"/>
      <c r="D244" s="1848"/>
      <c r="E244" s="1848"/>
      <c r="F244" s="1848"/>
      <c r="G244" s="1848"/>
      <c r="H244" s="1849"/>
      <c r="I244" s="1849"/>
      <c r="J244" s="752">
        <f>SUMIF(I13:I224,"sb(esl)",J13:J224)</f>
        <v>373</v>
      </c>
      <c r="K244" s="756">
        <f>SUMIF(I13:I224,"sb(esl)",K13:K224)</f>
        <v>93.199999999999989</v>
      </c>
      <c r="L244" s="558">
        <f>SUMIF(I13:I224,"sb(esl)",L13:L224)</f>
        <v>0</v>
      </c>
      <c r="M244" s="563">
        <f>SUMIF(J13:J224,"sb(esl)",M13:M224)</f>
        <v>0</v>
      </c>
      <c r="N244" s="1112"/>
      <c r="O244" s="1112"/>
      <c r="P244" s="1112"/>
      <c r="Q244" s="1112"/>
      <c r="R244" s="1112"/>
    </row>
    <row r="245" spans="1:22" s="2" customFormat="1" ht="15.75" customHeight="1" thickBot="1" x14ac:dyDescent="0.3">
      <c r="A245" s="1850" t="s">
        <v>84</v>
      </c>
      <c r="B245" s="1851"/>
      <c r="C245" s="1851"/>
      <c r="D245" s="1851"/>
      <c r="E245" s="1851"/>
      <c r="F245" s="1851"/>
      <c r="G245" s="1851"/>
      <c r="H245" s="1852"/>
      <c r="I245" s="1852"/>
      <c r="J245" s="562">
        <f>SUM(J246:J248)</f>
        <v>27310.499999999996</v>
      </c>
      <c r="K245" s="304">
        <f>SUM(K246:K248)</f>
        <v>34545.800000000003</v>
      </c>
      <c r="L245" s="307">
        <f t="shared" ref="L245:M245" si="20">SUM(L246:L248)</f>
        <v>34587.100000000006</v>
      </c>
      <c r="M245" s="339">
        <f t="shared" si="20"/>
        <v>34299.700000000004</v>
      </c>
      <c r="N245" s="1112"/>
      <c r="O245" s="1112"/>
      <c r="P245" s="1112"/>
      <c r="Q245" s="1112"/>
      <c r="R245" s="1112"/>
    </row>
    <row r="246" spans="1:22" s="2" customFormat="1" ht="15.75" customHeight="1" x14ac:dyDescent="0.25">
      <c r="A246" s="1812" t="s">
        <v>125</v>
      </c>
      <c r="B246" s="1813"/>
      <c r="C246" s="1813"/>
      <c r="D246" s="1813"/>
      <c r="E246" s="1813"/>
      <c r="F246" s="1813"/>
      <c r="G246" s="1813"/>
      <c r="H246" s="1814"/>
      <c r="I246" s="1814"/>
      <c r="J246" s="753">
        <f>SUMIF(I13:I224,"es",J13:J224)</f>
        <v>72.2</v>
      </c>
      <c r="K246" s="757">
        <f>SUMIF(I12:I224,"es",K12:K224)</f>
        <v>191.9</v>
      </c>
      <c r="L246" s="345">
        <f>SUMIF(I13:I222,"es",L13:L222)</f>
        <v>290.39999999999998</v>
      </c>
      <c r="M246" s="342">
        <f>SUMIF(I13:I222,"es",M13:M222)</f>
        <v>0</v>
      </c>
      <c r="N246" s="81"/>
      <c r="O246" s="1819"/>
      <c r="P246" s="1819"/>
      <c r="Q246" s="1819"/>
      <c r="R246" s="1819"/>
    </row>
    <row r="247" spans="1:22" s="2" customFormat="1" ht="15.75" customHeight="1" x14ac:dyDescent="0.25">
      <c r="A247" s="1836" t="s">
        <v>85</v>
      </c>
      <c r="B247" s="1837"/>
      <c r="C247" s="1837"/>
      <c r="D247" s="1837"/>
      <c r="E247" s="1837"/>
      <c r="F247" s="1837"/>
      <c r="G247" s="1837"/>
      <c r="H247" s="1838"/>
      <c r="I247" s="1838"/>
      <c r="J247" s="586">
        <f>SUMIF(I13:I224,"lrvb",J13:J224)</f>
        <v>27233.299999999996</v>
      </c>
      <c r="K247" s="359">
        <f>SUMIF(I13:I224,"lrvb",K13:K224)</f>
        <v>34348.9</v>
      </c>
      <c r="L247" s="344">
        <f>SUMIF(I13:I224,"lrvb",L13:L224)</f>
        <v>34291.700000000004</v>
      </c>
      <c r="M247" s="341">
        <f>SUMIF(I13:I224,"lrvb",M13:M224)</f>
        <v>34294.700000000004</v>
      </c>
      <c r="N247" s="53"/>
      <c r="O247" s="1815"/>
      <c r="P247" s="1815"/>
      <c r="Q247" s="1815"/>
      <c r="R247" s="1815"/>
    </row>
    <row r="248" spans="1:22" s="2" customFormat="1" ht="15.75" customHeight="1" thickBot="1" x14ac:dyDescent="0.3">
      <c r="A248" s="1839" t="s">
        <v>306</v>
      </c>
      <c r="B248" s="1840"/>
      <c r="C248" s="1840"/>
      <c r="D248" s="1840"/>
      <c r="E248" s="1840"/>
      <c r="F248" s="1840"/>
      <c r="G248" s="1840"/>
      <c r="H248" s="1841"/>
      <c r="I248" s="1841"/>
      <c r="J248" s="587">
        <f>SUMIF(I13:I224,"kt",J13:J224)</f>
        <v>5</v>
      </c>
      <c r="K248" s="170">
        <f>SUMIF(I13:I224,"kt",K13:K224)</f>
        <v>5</v>
      </c>
      <c r="L248" s="185">
        <f>SUMIF(I13:I222,"kt",L13:L222)</f>
        <v>5</v>
      </c>
      <c r="M248" s="343">
        <f>SUMIF(I13:I222,"kt",M13:M222)</f>
        <v>5</v>
      </c>
      <c r="N248" s="53"/>
      <c r="O248" s="1815"/>
      <c r="P248" s="1815"/>
      <c r="Q248" s="1815"/>
      <c r="R248" s="1815"/>
    </row>
    <row r="249" spans="1:22" s="2" customFormat="1" ht="15.75" customHeight="1" thickBot="1" x14ac:dyDescent="0.3">
      <c r="A249" s="1829" t="s">
        <v>86</v>
      </c>
      <c r="B249" s="1830"/>
      <c r="C249" s="1830"/>
      <c r="D249" s="1830"/>
      <c r="E249" s="1830"/>
      <c r="F249" s="1830"/>
      <c r="G249" s="1830"/>
      <c r="H249" s="1831"/>
      <c r="I249" s="1831"/>
      <c r="J249" s="754">
        <f>J232+J245</f>
        <v>49198.399999999994</v>
      </c>
      <c r="K249" s="184">
        <f t="shared" ref="K249:M249" si="21">K232+K245</f>
        <v>58178</v>
      </c>
      <c r="L249" s="172">
        <f t="shared" si="21"/>
        <v>53795.100000000006</v>
      </c>
      <c r="M249" s="469">
        <f t="shared" ca="1" si="21"/>
        <v>53649.000000000007</v>
      </c>
      <c r="N249" s="80"/>
      <c r="O249" s="1819"/>
      <c r="P249" s="1819"/>
      <c r="Q249" s="1819"/>
      <c r="R249" s="1819"/>
    </row>
    <row r="250" spans="1:22" x14ac:dyDescent="0.25">
      <c r="G250" s="1926" t="s">
        <v>195</v>
      </c>
      <c r="H250" s="1926"/>
      <c r="I250" s="1828"/>
      <c r="J250" s="1828"/>
      <c r="K250" s="1828"/>
      <c r="L250" s="1828"/>
      <c r="M250" s="1110"/>
    </row>
    <row r="251" spans="1:22" x14ac:dyDescent="0.25">
      <c r="H251" s="1185"/>
      <c r="J251" s="1543">
        <f>+J228-J249</f>
        <v>0</v>
      </c>
      <c r="K251" s="1543">
        <f>+K228-K249</f>
        <v>0</v>
      </c>
      <c r="L251" s="1543">
        <f t="shared" ref="L251:M251" si="22">+L228-L249</f>
        <v>0</v>
      </c>
      <c r="M251" s="1543">
        <f t="shared" ca="1" si="22"/>
        <v>0</v>
      </c>
      <c r="N251" s="1575"/>
    </row>
    <row r="252" spans="1:22" x14ac:dyDescent="0.25">
      <c r="H252" s="1185"/>
      <c r="J252" s="1189"/>
      <c r="K252" s="1189"/>
      <c r="L252" s="1189"/>
      <c r="M252" s="1189"/>
      <c r="N252" s="1188"/>
    </row>
    <row r="253" spans="1:22" x14ac:dyDescent="0.25">
      <c r="H253" s="1185"/>
      <c r="I253" s="1190"/>
      <c r="J253" s="1191"/>
      <c r="K253" s="1191"/>
      <c r="L253" s="1192"/>
      <c r="M253" s="1832"/>
      <c r="N253" s="1832"/>
      <c r="V253" s="478"/>
    </row>
    <row r="254" spans="1:22" x14ac:dyDescent="0.25">
      <c r="H254" s="1185"/>
      <c r="J254" s="1189"/>
      <c r="K254" s="1189"/>
      <c r="L254" s="1189"/>
      <c r="M254" s="1189"/>
      <c r="N254" s="1188"/>
    </row>
    <row r="255" spans="1:22" x14ac:dyDescent="0.25">
      <c r="H255" s="1185"/>
      <c r="J255" s="1187"/>
      <c r="K255" s="1189"/>
      <c r="L255" s="1187"/>
      <c r="M255" s="1187"/>
      <c r="N255" s="1188" t="s">
        <v>302</v>
      </c>
    </row>
    <row r="256" spans="1:22" x14ac:dyDescent="0.25">
      <c r="H256" s="1185"/>
    </row>
    <row r="257" spans="10:13" x14ac:dyDescent="0.25">
      <c r="J257" s="83"/>
      <c r="K257" s="83"/>
      <c r="L257" s="83"/>
      <c r="M257" s="83"/>
    </row>
  </sheetData>
  <mergeCells count="249">
    <mergeCell ref="N71:N72"/>
    <mergeCell ref="N116:N117"/>
    <mergeCell ref="M253:N253"/>
    <mergeCell ref="F59:F69"/>
    <mergeCell ref="F73:F74"/>
    <mergeCell ref="E126:E127"/>
    <mergeCell ref="G250:L250"/>
    <mergeCell ref="D6:D8"/>
    <mergeCell ref="H6:H8"/>
    <mergeCell ref="H13:H15"/>
    <mergeCell ref="H50:H51"/>
    <mergeCell ref="H52:H53"/>
    <mergeCell ref="H54:H56"/>
    <mergeCell ref="A247:I247"/>
    <mergeCell ref="A238:I238"/>
    <mergeCell ref="B228:I228"/>
    <mergeCell ref="E213:E214"/>
    <mergeCell ref="E178:E179"/>
    <mergeCell ref="E187:I187"/>
    <mergeCell ref="A150:A154"/>
    <mergeCell ref="B150:B154"/>
    <mergeCell ref="C150:C154"/>
    <mergeCell ref="E150:E154"/>
    <mergeCell ref="F150:F154"/>
    <mergeCell ref="G150:G154"/>
    <mergeCell ref="A139:A140"/>
    <mergeCell ref="C227:I227"/>
    <mergeCell ref="N227:R227"/>
    <mergeCell ref="O238:R238"/>
    <mergeCell ref="A239:I239"/>
    <mergeCell ref="O239:R239"/>
    <mergeCell ref="A240:I240"/>
    <mergeCell ref="A241:I241"/>
    <mergeCell ref="A233:I233"/>
    <mergeCell ref="A234:I234"/>
    <mergeCell ref="O234:R234"/>
    <mergeCell ref="A235:I235"/>
    <mergeCell ref="A236:I236"/>
    <mergeCell ref="A237:I237"/>
    <mergeCell ref="H208:H210"/>
    <mergeCell ref="N228:R228"/>
    <mergeCell ref="A231:I231"/>
    <mergeCell ref="O231:R231"/>
    <mergeCell ref="A232:I232"/>
    <mergeCell ref="O232:R232"/>
    <mergeCell ref="A230:M230"/>
    <mergeCell ref="A229:R229"/>
    <mergeCell ref="E220:E222"/>
    <mergeCell ref="O247:R247"/>
    <mergeCell ref="A248:I248"/>
    <mergeCell ref="O248:R248"/>
    <mergeCell ref="A249:I249"/>
    <mergeCell ref="O249:R249"/>
    <mergeCell ref="A242:I242"/>
    <mergeCell ref="A243:I243"/>
    <mergeCell ref="A244:I244"/>
    <mergeCell ref="A245:I245"/>
    <mergeCell ref="A246:I246"/>
    <mergeCell ref="O246:R246"/>
    <mergeCell ref="N220:N222"/>
    <mergeCell ref="E224:E225"/>
    <mergeCell ref="C226:I226"/>
    <mergeCell ref="N226:R226"/>
    <mergeCell ref="E168:E169"/>
    <mergeCell ref="E165:E167"/>
    <mergeCell ref="E170:E173"/>
    <mergeCell ref="N213:N214"/>
    <mergeCell ref="E215:E216"/>
    <mergeCell ref="N215:N216"/>
    <mergeCell ref="E217:E218"/>
    <mergeCell ref="N217:N218"/>
    <mergeCell ref="C189:R189"/>
    <mergeCell ref="F200:F201"/>
    <mergeCell ref="E207:I207"/>
    <mergeCell ref="E208:E210"/>
    <mergeCell ref="F208:F211"/>
    <mergeCell ref="E211:E212"/>
    <mergeCell ref="H200:H201"/>
    <mergeCell ref="H204:H205"/>
    <mergeCell ref="E191:E194"/>
    <mergeCell ref="F191:F194"/>
    <mergeCell ref="H191:H194"/>
    <mergeCell ref="N193:N194"/>
    <mergeCell ref="E200:E203"/>
    <mergeCell ref="E197:E199"/>
    <mergeCell ref="F197:F198"/>
    <mergeCell ref="H197:H198"/>
    <mergeCell ref="H150:H152"/>
    <mergeCell ref="H155:H156"/>
    <mergeCell ref="H159:H161"/>
    <mergeCell ref="E174:E175"/>
    <mergeCell ref="N187:R187"/>
    <mergeCell ref="C188:I188"/>
    <mergeCell ref="N188:R188"/>
    <mergeCell ref="H178:H179"/>
    <mergeCell ref="C162:I162"/>
    <mergeCell ref="N162:R162"/>
    <mergeCell ref="C163:R163"/>
    <mergeCell ref="E182:E183"/>
    <mergeCell ref="I182:I183"/>
    <mergeCell ref="J182:J183"/>
    <mergeCell ref="K182:K183"/>
    <mergeCell ref="L182:L183"/>
    <mergeCell ref="M182:M183"/>
    <mergeCell ref="H184:H185"/>
    <mergeCell ref="E184:E185"/>
    <mergeCell ref="E180:E181"/>
    <mergeCell ref="H182:H183"/>
    <mergeCell ref="H165:H166"/>
    <mergeCell ref="H174:H175"/>
    <mergeCell ref="H170:H173"/>
    <mergeCell ref="N155:N156"/>
    <mergeCell ref="A159:A161"/>
    <mergeCell ref="B159:B161"/>
    <mergeCell ref="C159:C161"/>
    <mergeCell ref="E159:E161"/>
    <mergeCell ref="G159:G161"/>
    <mergeCell ref="A155:A158"/>
    <mergeCell ref="B155:B158"/>
    <mergeCell ref="C155:C158"/>
    <mergeCell ref="E155:E158"/>
    <mergeCell ref="F155:F158"/>
    <mergeCell ref="G155:G158"/>
    <mergeCell ref="E136:E137"/>
    <mergeCell ref="H136:H138"/>
    <mergeCell ref="B139:B140"/>
    <mergeCell ref="E139:E141"/>
    <mergeCell ref="N139:N140"/>
    <mergeCell ref="E130:E131"/>
    <mergeCell ref="F139:F142"/>
    <mergeCell ref="N146:N147"/>
    <mergeCell ref="E148:E149"/>
    <mergeCell ref="G148:G149"/>
    <mergeCell ref="N148:N149"/>
    <mergeCell ref="H143:H144"/>
    <mergeCell ref="H148:H149"/>
    <mergeCell ref="N108:N109"/>
    <mergeCell ref="A96:A98"/>
    <mergeCell ref="B96:B98"/>
    <mergeCell ref="C96:C98"/>
    <mergeCell ref="E96:E98"/>
    <mergeCell ref="F96:F98"/>
    <mergeCell ref="E100:E101"/>
    <mergeCell ref="E120:I120"/>
    <mergeCell ref="N134:N135"/>
    <mergeCell ref="A121:A122"/>
    <mergeCell ref="B121:B122"/>
    <mergeCell ref="C121:C122"/>
    <mergeCell ref="E121:E122"/>
    <mergeCell ref="F121:F122"/>
    <mergeCell ref="G121:G122"/>
    <mergeCell ref="E102:E104"/>
    <mergeCell ref="E105:E107"/>
    <mergeCell ref="E108:E113"/>
    <mergeCell ref="N111:N113"/>
    <mergeCell ref="E114:E116"/>
    <mergeCell ref="G96:G98"/>
    <mergeCell ref="N121:N122"/>
    <mergeCell ref="E123:E124"/>
    <mergeCell ref="E128:E129"/>
    <mergeCell ref="E86:E88"/>
    <mergeCell ref="E94:E95"/>
    <mergeCell ref="N94:N95"/>
    <mergeCell ref="E50:E51"/>
    <mergeCell ref="N50:N51"/>
    <mergeCell ref="A52:A53"/>
    <mergeCell ref="B52:B53"/>
    <mergeCell ref="C52:C53"/>
    <mergeCell ref="E52:E53"/>
    <mergeCell ref="N52:N53"/>
    <mergeCell ref="E59:E60"/>
    <mergeCell ref="E61:E64"/>
    <mergeCell ref="E66:E69"/>
    <mergeCell ref="N66:N69"/>
    <mergeCell ref="B54:B56"/>
    <mergeCell ref="C54:C56"/>
    <mergeCell ref="E54:E56"/>
    <mergeCell ref="N55:N56"/>
    <mergeCell ref="C57:I57"/>
    <mergeCell ref="N57:R57"/>
    <mergeCell ref="H59:H61"/>
    <mergeCell ref="E79:E81"/>
    <mergeCell ref="N79:N81"/>
    <mergeCell ref="A54:A56"/>
    <mergeCell ref="E46:E47"/>
    <mergeCell ref="F47:I47"/>
    <mergeCell ref="A48:A49"/>
    <mergeCell ref="B48:B49"/>
    <mergeCell ref="C48:C49"/>
    <mergeCell ref="E48:E49"/>
    <mergeCell ref="F48:F49"/>
    <mergeCell ref="G48:G49"/>
    <mergeCell ref="C58:R58"/>
    <mergeCell ref="E43:E44"/>
    <mergeCell ref="F43:F44"/>
    <mergeCell ref="G43:G44"/>
    <mergeCell ref="N43:N44"/>
    <mergeCell ref="A36:A38"/>
    <mergeCell ref="B36:B38"/>
    <mergeCell ref="E36:E39"/>
    <mergeCell ref="G36:G39"/>
    <mergeCell ref="N36:N38"/>
    <mergeCell ref="F36:F38"/>
    <mergeCell ref="E40:E42"/>
    <mergeCell ref="F40:F42"/>
    <mergeCell ref="G40:G42"/>
    <mergeCell ref="O30:O31"/>
    <mergeCell ref="E32:E33"/>
    <mergeCell ref="F32:F33"/>
    <mergeCell ref="N32:N33"/>
    <mergeCell ref="N27:N29"/>
    <mergeCell ref="A9:R9"/>
    <mergeCell ref="A10:R10"/>
    <mergeCell ref="B11:R11"/>
    <mergeCell ref="C12:R12"/>
    <mergeCell ref="N15:N16"/>
    <mergeCell ref="A34:A35"/>
    <mergeCell ref="B34:B35"/>
    <mergeCell ref="E34:E35"/>
    <mergeCell ref="F34:F35"/>
    <mergeCell ref="E18:E21"/>
    <mergeCell ref="N20:N21"/>
    <mergeCell ref="F22:F29"/>
    <mergeCell ref="E30:E31"/>
    <mergeCell ref="N30:N31"/>
    <mergeCell ref="N119:N120"/>
    <mergeCell ref="H176:H177"/>
    <mergeCell ref="E176:E177"/>
    <mergeCell ref="L1:R1"/>
    <mergeCell ref="A2:R2"/>
    <mergeCell ref="A3:R3"/>
    <mergeCell ref="A4:R4"/>
    <mergeCell ref="A5:R5"/>
    <mergeCell ref="A6:A8"/>
    <mergeCell ref="B6:B8"/>
    <mergeCell ref="C6:C8"/>
    <mergeCell ref="E6:E8"/>
    <mergeCell ref="F6:F8"/>
    <mergeCell ref="G6:G8"/>
    <mergeCell ref="I6:I8"/>
    <mergeCell ref="J6:J8"/>
    <mergeCell ref="K6:K8"/>
    <mergeCell ref="L6:L8"/>
    <mergeCell ref="N6:R6"/>
    <mergeCell ref="N7:N8"/>
    <mergeCell ref="O7:R7"/>
    <mergeCell ref="M6:M8"/>
    <mergeCell ref="E13:E17"/>
    <mergeCell ref="N13:N14"/>
  </mergeCells>
  <printOptions horizontalCentered="1"/>
  <pageMargins left="0.70866141732283472" right="0.11811023622047245" top="0.35433070866141736" bottom="0.35433070866141736" header="0.31496062992125984" footer="0.31496062992125984"/>
  <pageSetup paperSize="9" scale="65" orientation="portrait" r:id="rId1"/>
  <rowBreaks count="3" manualBreakCount="3">
    <brk id="42" max="17" man="1"/>
    <brk id="83" max="17" man="1"/>
    <brk id="210" max="1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4</vt:i4>
      </vt:variant>
    </vt:vector>
  </HeadingPairs>
  <TitlesOfParts>
    <vt:vector size="6" baseType="lpstr">
      <vt:lpstr>12 programa</vt:lpstr>
      <vt:lpstr>Aiškinamoji lentelė</vt:lpstr>
      <vt:lpstr>'12 programa'!Print_Area</vt:lpstr>
      <vt:lpstr>'Aiškinamoji lentelė'!Print_Area</vt:lpstr>
      <vt:lpstr>'12 programa'!Print_Titles</vt:lpstr>
      <vt:lpstr>'Aiškinamoji lentelė'!Print_Titles</vt:lpstr>
    </vt:vector>
  </TitlesOfParts>
  <Company>valdyba.lan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Snieguole Kacerauskaite</dc:creator>
  <cp:lastModifiedBy>Virginija Palaimiene</cp:lastModifiedBy>
  <cp:lastPrinted>2020-02-03T13:38:31Z</cp:lastPrinted>
  <dcterms:created xsi:type="dcterms:W3CDTF">2015-11-25T08:56:30Z</dcterms:created>
  <dcterms:modified xsi:type="dcterms:W3CDTF">2020-02-04T13:34:57Z</dcterms:modified>
</cp:coreProperties>
</file>