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30pr1\"/>
    </mc:Choice>
  </mc:AlternateContent>
  <bookViews>
    <workbookView xWindow="-120" yWindow="-120" windowWidth="24240" windowHeight="13140"/>
  </bookViews>
  <sheets>
    <sheet name="13 programa" sheetId="10" r:id="rId1"/>
    <sheet name="Aiškinamoji lentelė" sheetId="9" r:id="rId2"/>
  </sheets>
  <definedNames>
    <definedName name="_xlnm.Print_Area" localSheetId="0">'13 programa'!$A$1:$N$147</definedName>
    <definedName name="_xlnm.Print_Area" localSheetId="1">'Aiškinamoji lentelė'!$A$1:$R$159</definedName>
    <definedName name="_xlnm.Print_Titles" localSheetId="0">'13 programa'!$8:$10</definedName>
    <definedName name="_xlnm.Print_Titles" localSheetId="1">'Aiškinamoji lentelė'!$7:$9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1" i="10" l="1"/>
  <c r="H122" i="10" s="1"/>
  <c r="I121" i="10"/>
  <c r="I122" i="10" s="1"/>
  <c r="J121" i="10"/>
  <c r="J122" i="10" s="1"/>
  <c r="I83" i="10"/>
  <c r="H85" i="10"/>
  <c r="H84" i="10"/>
  <c r="J136" i="10" l="1"/>
  <c r="J135" i="10"/>
  <c r="H29" i="10" l="1"/>
  <c r="J27" i="10"/>
  <c r="I27" i="10"/>
  <c r="H27" i="10"/>
  <c r="H23" i="10"/>
  <c r="J142" i="10" l="1"/>
  <c r="I142" i="10"/>
  <c r="H142" i="10"/>
  <c r="J141" i="10"/>
  <c r="I141" i="10"/>
  <c r="H141" i="10"/>
  <c r="J140" i="10"/>
  <c r="I140" i="10"/>
  <c r="J139" i="10"/>
  <c r="I139" i="10"/>
  <c r="H139" i="10"/>
  <c r="H137" i="10"/>
  <c r="I136" i="10"/>
  <c r="H136" i="10"/>
  <c r="I135" i="10"/>
  <c r="H135" i="10"/>
  <c r="J134" i="10"/>
  <c r="I134" i="10"/>
  <c r="H134" i="10"/>
  <c r="J133" i="10"/>
  <c r="I133" i="10"/>
  <c r="H133" i="10"/>
  <c r="J132" i="10"/>
  <c r="I132" i="10"/>
  <c r="H132" i="10"/>
  <c r="J131" i="10"/>
  <c r="I131" i="10"/>
  <c r="H131" i="10"/>
  <c r="J130" i="10"/>
  <c r="I130" i="10"/>
  <c r="H130" i="10"/>
  <c r="J129" i="10"/>
  <c r="I129" i="10"/>
  <c r="J80" i="10"/>
  <c r="I80" i="10"/>
  <c r="H80" i="10"/>
  <c r="J78" i="10"/>
  <c r="I78" i="10"/>
  <c r="H78" i="10"/>
  <c r="J75" i="10"/>
  <c r="I75" i="10"/>
  <c r="H75" i="10"/>
  <c r="J71" i="10"/>
  <c r="I71" i="10"/>
  <c r="H71" i="10"/>
  <c r="J67" i="10"/>
  <c r="I67" i="10"/>
  <c r="H67" i="10"/>
  <c r="J65" i="10"/>
  <c r="I65" i="10"/>
  <c r="H65" i="10"/>
  <c r="J63" i="10"/>
  <c r="I63" i="10"/>
  <c r="H57" i="10"/>
  <c r="H63" i="10" s="1"/>
  <c r="J52" i="10"/>
  <c r="I52" i="10"/>
  <c r="H52" i="10"/>
  <c r="J49" i="10"/>
  <c r="I49" i="10"/>
  <c r="H49" i="10"/>
  <c r="J46" i="10"/>
  <c r="I46" i="10"/>
  <c r="H46" i="10"/>
  <c r="J42" i="10"/>
  <c r="I42" i="10"/>
  <c r="H42" i="10"/>
  <c r="J39" i="10"/>
  <c r="I39" i="10"/>
  <c r="H39" i="10"/>
  <c r="J37" i="10"/>
  <c r="I37" i="10"/>
  <c r="H37" i="10"/>
  <c r="J33" i="10"/>
  <c r="I33" i="10"/>
  <c r="H33" i="10"/>
  <c r="J26" i="10"/>
  <c r="I26" i="10"/>
  <c r="H25" i="10"/>
  <c r="H26" i="10" s="1"/>
  <c r="J23" i="10"/>
  <c r="I23" i="10"/>
  <c r="I138" i="10" l="1"/>
  <c r="J128" i="10"/>
  <c r="J138" i="10"/>
  <c r="I128" i="10"/>
  <c r="I127" i="10" s="1"/>
  <c r="I53" i="10"/>
  <c r="J53" i="10"/>
  <c r="H53" i="10"/>
  <c r="J81" i="10"/>
  <c r="J123" i="10" s="1"/>
  <c r="I81" i="10"/>
  <c r="I123" i="10" s="1"/>
  <c r="H81" i="10"/>
  <c r="H140" i="10"/>
  <c r="H138" i="10" s="1"/>
  <c r="H129" i="10"/>
  <c r="H128" i="10" s="1"/>
  <c r="H127" i="10" s="1"/>
  <c r="M53" i="9"/>
  <c r="L53" i="9"/>
  <c r="K53" i="9"/>
  <c r="J53" i="9"/>
  <c r="I143" i="10" l="1"/>
  <c r="H123" i="10"/>
  <c r="H124" i="10" s="1"/>
  <c r="I124" i="10"/>
  <c r="J124" i="10"/>
  <c r="H143" i="10"/>
  <c r="K149" i="9"/>
  <c r="I145" i="10" l="1"/>
  <c r="J127" i="10"/>
  <c r="J143" i="10" s="1"/>
  <c r="J145" i="10" s="1"/>
  <c r="H145" i="10"/>
  <c r="K22" i="9"/>
  <c r="K102" i="9" l="1"/>
  <c r="L64" i="9" l="1"/>
  <c r="K93" i="9"/>
  <c r="K58" i="9" l="1"/>
  <c r="K64" i="9" s="1"/>
  <c r="L118" i="9" l="1"/>
  <c r="K111" i="9" l="1"/>
  <c r="L115" i="9"/>
  <c r="L114" i="9"/>
  <c r="M82" i="9" l="1"/>
  <c r="L82" i="9"/>
  <c r="K82" i="9"/>
  <c r="J82" i="9"/>
  <c r="L99" i="9" l="1"/>
  <c r="K30" i="9" l="1"/>
  <c r="K24" i="9" l="1"/>
  <c r="K141" i="9" s="1"/>
  <c r="L141" i="9" l="1"/>
  <c r="K96" i="9" l="1"/>
  <c r="K80" i="9"/>
  <c r="K76" i="9"/>
  <c r="K72" i="9"/>
  <c r="K43" i="9"/>
  <c r="K38" i="9"/>
  <c r="K34" i="9"/>
  <c r="K25" i="9"/>
  <c r="L116" i="9" l="1"/>
  <c r="M116" i="9"/>
  <c r="K105" i="9" l="1"/>
  <c r="L132" i="9" l="1"/>
  <c r="L88" i="9"/>
  <c r="K88" i="9"/>
  <c r="J86" i="9"/>
  <c r="J142" i="9" l="1"/>
  <c r="J147" i="9"/>
  <c r="J154" i="9"/>
  <c r="J153" i="9"/>
  <c r="J152" i="9"/>
  <c r="J151" i="9"/>
  <c r="J146" i="9"/>
  <c r="J145" i="9"/>
  <c r="J144" i="9"/>
  <c r="J143" i="9"/>
  <c r="J148" i="9"/>
  <c r="J124" i="9"/>
  <c r="J99" i="9"/>
  <c r="J93" i="9"/>
  <c r="J88" i="9"/>
  <c r="J80" i="9"/>
  <c r="J76" i="9"/>
  <c r="J72" i="9"/>
  <c r="J43" i="9"/>
  <c r="J38" i="9"/>
  <c r="J22" i="9"/>
  <c r="J150" i="9" l="1"/>
  <c r="K99" i="9"/>
  <c r="J96" i="9" l="1"/>
  <c r="J126" i="9"/>
  <c r="L108" i="9" l="1"/>
  <c r="K108" i="9"/>
  <c r="M154" i="9" l="1"/>
  <c r="M153" i="9"/>
  <c r="M152" i="9"/>
  <c r="M151" i="9"/>
  <c r="M146" i="9"/>
  <c r="M145" i="9"/>
  <c r="L145" i="9"/>
  <c r="M144" i="9"/>
  <c r="M143" i="9"/>
  <c r="M142" i="9"/>
  <c r="M150" i="9" l="1"/>
  <c r="K146" i="9"/>
  <c r="L80" i="9" l="1"/>
  <c r="M80" i="9"/>
  <c r="L34" i="9" l="1"/>
  <c r="M34" i="9" l="1"/>
  <c r="M141" i="9"/>
  <c r="M140" i="9" s="1"/>
  <c r="M121" i="9" l="1"/>
  <c r="M132" i="9"/>
  <c r="M76" i="9"/>
  <c r="M72" i="9"/>
  <c r="M68" i="9"/>
  <c r="M66" i="9"/>
  <c r="M64" i="9"/>
  <c r="M50" i="9"/>
  <c r="M47" i="9"/>
  <c r="M43" i="9"/>
  <c r="M40" i="9"/>
  <c r="M38" i="9"/>
  <c r="M25" i="9"/>
  <c r="M22" i="9"/>
  <c r="M54" i="9" l="1"/>
  <c r="M83" i="9"/>
  <c r="M133" i="9"/>
  <c r="M134" i="9" l="1"/>
  <c r="M135" i="9" s="1"/>
  <c r="L154" i="9"/>
  <c r="K154" i="9"/>
  <c r="L153" i="9"/>
  <c r="K153" i="9"/>
  <c r="L152" i="9"/>
  <c r="K152" i="9"/>
  <c r="L151" i="9"/>
  <c r="K151" i="9"/>
  <c r="L146" i="9"/>
  <c r="K145" i="9"/>
  <c r="L143" i="9"/>
  <c r="K143" i="9"/>
  <c r="L148" i="9"/>
  <c r="K148" i="9"/>
  <c r="L142" i="9"/>
  <c r="K142" i="9"/>
  <c r="L147" i="9"/>
  <c r="K147" i="9"/>
  <c r="K132" i="9"/>
  <c r="K133" i="9" s="1"/>
  <c r="J132" i="9"/>
  <c r="L133" i="9"/>
  <c r="J129" i="9"/>
  <c r="J102" i="9"/>
  <c r="L76" i="9"/>
  <c r="L72" i="9"/>
  <c r="L68" i="9"/>
  <c r="K68" i="9"/>
  <c r="J68" i="9"/>
  <c r="L66" i="9"/>
  <c r="K66" i="9"/>
  <c r="J66" i="9"/>
  <c r="J57" i="9"/>
  <c r="J64" i="9" s="1"/>
  <c r="L50" i="9"/>
  <c r="K50" i="9"/>
  <c r="J50" i="9"/>
  <c r="L47" i="9"/>
  <c r="K47" i="9"/>
  <c r="J47" i="9"/>
  <c r="L43" i="9"/>
  <c r="L40" i="9"/>
  <c r="K40" i="9"/>
  <c r="J40" i="9"/>
  <c r="L38" i="9"/>
  <c r="J30" i="9"/>
  <c r="J34" i="9" s="1"/>
  <c r="L144" i="9"/>
  <c r="K144" i="9"/>
  <c r="L25" i="9"/>
  <c r="J24" i="9"/>
  <c r="L22" i="9"/>
  <c r="L83" i="9" l="1"/>
  <c r="J133" i="9"/>
  <c r="L54" i="9"/>
  <c r="K83" i="9"/>
  <c r="K54" i="9"/>
  <c r="J83" i="9"/>
  <c r="L150" i="9"/>
  <c r="L140" i="9"/>
  <c r="L139" i="9" s="1"/>
  <c r="L155" i="9" s="1"/>
  <c r="K140" i="9"/>
  <c r="K139" i="9" s="1"/>
  <c r="K150" i="9"/>
  <c r="J141" i="9"/>
  <c r="J140" i="9" s="1"/>
  <c r="J139" i="9" s="1"/>
  <c r="J155" i="9" s="1"/>
  <c r="J25" i="9"/>
  <c r="J54" i="9" s="1"/>
  <c r="K155" i="9" l="1"/>
  <c r="J134" i="9"/>
  <c r="L134" i="9"/>
  <c r="L135" i="9" s="1"/>
  <c r="K134" i="9"/>
  <c r="K135" i="9" s="1"/>
  <c r="M147" i="9"/>
  <c r="M148" i="9"/>
  <c r="J135" i="9"/>
  <c r="M139" i="9" l="1"/>
  <c r="M155" i="9" s="1"/>
  <c r="L157" i="9"/>
  <c r="K157" i="9"/>
  <c r="J157" i="9"/>
  <c r="M157" i="9" l="1"/>
</calcChain>
</file>

<file path=xl/comments1.xml><?xml version="1.0" encoding="utf-8"?>
<comments xmlns="http://schemas.openxmlformats.org/spreadsheetml/2006/main">
  <authors>
    <author>Snieguole Kacerauskaite</author>
  </authors>
  <commentLis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L24" authorId="0" shapeId="0">
      <text>
        <r>
          <rPr>
            <b/>
            <sz val="9"/>
            <color indexed="81"/>
            <rFont val="Tahoma"/>
            <family val="2"/>
            <charset val="186"/>
          </rPr>
          <t>+ 4 privačios įstaigos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6.2.1. Visuomenės sveikatos priežiūros paslaugas gaunančių asmenų skaičiaus didėjimas, proc.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6.2. Visuomenės sveikatinimo paslaugų plėtojimas
</t>
        </r>
        <r>
          <rPr>
            <sz val="9"/>
            <color indexed="81"/>
            <rFont val="Tahoma"/>
            <family val="2"/>
            <charset val="186"/>
          </rPr>
          <t xml:space="preserve">6.2.2. Naujų tarpsektorinių programų ir iniciatyvų skaičius
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  <charset val="186"/>
          </rPr>
          <t>6.1. Asmens sveikatos priežiūros įstaigų statuso stiprinimas</t>
        </r>
        <r>
          <rPr>
            <sz val="9"/>
            <color indexed="81"/>
            <rFont val="Tahoma"/>
            <family val="2"/>
            <charset val="186"/>
          </rPr>
          <t xml:space="preserve">
6.1.3. Kompleksines paslaugas sutrikusios raidos ir neįgaliems vaikams BĮ Klaipėdos sutrikusio vystymosi kūdikių namuose gaunančių asmenų skaičius per metus 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6.1.1. Veikiantis daugiaprofilinis, modernus Vakarų Lietuvos regiono tretinio lygio asmens sveikatos priežiūros ir gydymo Klaipėdos universitetinės ligoninės (KUL) centras, vnt.
</t>
        </r>
      </text>
    </comment>
    <comment ref="E11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6.1.2. Poliklinikos statusą įgijusių savivaldybės sveikatos priežiūros centrų skaičius, vnt. </t>
        </r>
      </text>
    </comment>
    <comment ref="K115" authorId="0" shapeId="0">
      <text>
        <r>
          <rPr>
            <b/>
            <sz val="9"/>
            <color indexed="81"/>
            <rFont val="Tahoma"/>
            <family val="2"/>
            <charset val="186"/>
          </rPr>
          <t>7 stotys Klaipėda-Palanga-Neringa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D117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P23" authorId="0" shapeId="0">
      <text>
        <r>
          <rPr>
            <b/>
            <sz val="9"/>
            <color indexed="81"/>
            <rFont val="Tahoma"/>
            <family val="2"/>
            <charset val="186"/>
          </rPr>
          <t>+ 4 privačios įstaigos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6.2.1. Visuomenės sveikatos priežiūros paslaugas gaunančių asmenų skaičiaus didėjimas, proc.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6.2. Visuomenės sveikatinimo paslaugų plėtojimas
</t>
        </r>
        <r>
          <rPr>
            <sz val="9"/>
            <color indexed="81"/>
            <rFont val="Tahoma"/>
            <family val="2"/>
            <charset val="186"/>
          </rPr>
          <t xml:space="preserve">6.2.2. Naujų tarpsektorinių programų ir iniciatyvų skaičius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48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56" authorId="0" shapeId="0">
      <text>
        <r>
          <rPr>
            <b/>
            <sz val="9"/>
            <color indexed="81"/>
            <rFont val="Tahoma"/>
            <family val="2"/>
            <charset val="186"/>
          </rPr>
          <t>6.1. Asmens sveikatos priežiūros įstaigų statuso stiprinimas</t>
        </r>
        <r>
          <rPr>
            <sz val="9"/>
            <color indexed="81"/>
            <rFont val="Tahoma"/>
            <family val="2"/>
            <charset val="186"/>
          </rPr>
          <t xml:space="preserve">
6.1.3. Kompleksines paslaugas sutrikusios raidos ir neįgaliems vaikams BĮ Klaipėdos sutrikusio vystymosi kūdikių namuose gaunančių asmenų skaičius per metus </t>
        </r>
      </text>
    </comment>
    <comment ref="F8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6.1.1. Veikiantis daugiaprofilinis, modernus Vakarų Lietuvos regiono tretinio lygio asmens sveikatos priežiūros ir gydymo Klaipėdos universitetinės ligoninės (KUL) centras, vnt.
</t>
        </r>
      </text>
    </comment>
    <comment ref="F9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6.1.2. Poliklinikos statusą įgijusių savivaldybės sveikatos priežiūros centrų skaičius, vnt. 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  <charset val="186"/>
          </rPr>
          <t>7 stotys Klaipėda-Palanga-Neringa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17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sharedStrings.xml><?xml version="1.0" encoding="utf-8"?>
<sst xmlns="http://schemas.openxmlformats.org/spreadsheetml/2006/main" count="791" uniqueCount="212">
  <si>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</si>
  <si>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</si>
  <si>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</si>
  <si>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</si>
  <si>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</si>
  <si>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</si>
  <si>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</si>
  <si>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</si>
  <si>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</si>
  <si>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</si>
  <si>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kriterijus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</si>
  <si>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</si>
  <si>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</si>
  <si>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</si>
  <si>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</si>
  <si>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</si>
  <si>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</si>
  <si>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</si>
  <si>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</si>
  <si>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</si>
  <si>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</si>
  <si>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</si>
  <si>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</si>
  <si>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</si>
  <si>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</si>
  <si>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</si>
  <si>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</si>
  <si>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</si>
  <si>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</si>
  <si>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</si>
  <si>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</si>
  <si>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</si>
  <si>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</si>
  <si>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</si>
  <si>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</si>
  <si>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</si>
  <si>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</si>
  <si>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</si>
  <si>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04</t>
  </si>
  <si>
    <t>Iš viso uždaviniui:</t>
  </si>
  <si>
    <t>Užtikrinti asmens sveikatos priežiūros paslaugų teikimą</t>
  </si>
  <si>
    <t>BĮ Klaipėdos sutrikusio vystymosi kūdikių namų išlaikymas ir veiklos organizavimas</t>
  </si>
  <si>
    <t>PSDF</t>
  </si>
  <si>
    <t>1</t>
  </si>
  <si>
    <t>5</t>
  </si>
  <si>
    <t>Modernizuoti sveikatos priežiūros įstaigų infrastruktūrą</t>
  </si>
  <si>
    <t xml:space="preserve">I  </t>
  </si>
  <si>
    <t>Kt</t>
  </si>
  <si>
    <t>05</t>
  </si>
  <si>
    <t>06</t>
  </si>
  <si>
    <t>08</t>
  </si>
  <si>
    <t>09</t>
  </si>
  <si>
    <t>Iš viso tikslui:</t>
  </si>
  <si>
    <t>13</t>
  </si>
  <si>
    <t xml:space="preserve">Iš viso  programai: </t>
  </si>
  <si>
    <t>Finansavimo šaltinių suvestinė</t>
  </si>
  <si>
    <t>Finansavimo šaltiniai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</si>
  <si>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</si>
  <si>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</si>
  <si>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</si>
  <si>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</si>
  <si>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</si>
  <si>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</si>
  <si>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</si>
  <si>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</si>
  <si>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</si>
  <si>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Vaikų, gavusių ankstyvosios reabilitacijos paslaugas, skaičius</t>
  </si>
  <si>
    <t xml:space="preserve">Atokvėpio paslaugos teikimas šeimoms, auginančioms vaiką su negalia (BĮ Klaipėdos sutrikusio vystymosi kūdikių namuose)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</si>
  <si>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</si>
  <si>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t>SB(AAL)</t>
  </si>
  <si>
    <t>ES</t>
  </si>
  <si>
    <t>SB(SPL)</t>
  </si>
  <si>
    <t>1.2.3.3</t>
  </si>
  <si>
    <t xml:space="preserve">1.2.3.3 </t>
  </si>
  <si>
    <t>1.3.3.3</t>
  </si>
  <si>
    <t>6</t>
  </si>
  <si>
    <t xml:space="preserve">Tiesiogiai stebimo trumpo gydymo kurso (DOTS) kabineto paslaugų organizavimas </t>
  </si>
  <si>
    <t>Lankytojų skaičius</t>
  </si>
  <si>
    <t xml:space="preserve">Neveiksnių asmenų būklės peržiūrėjimo užtikrinimas </t>
  </si>
  <si>
    <t>Klaipėdos miesto gyventojų sveikatos priežiūros paslaugų rėmimas</t>
  </si>
  <si>
    <t>Parengtas techninis projektas, vnt.</t>
  </si>
  <si>
    <t>Ikimokyklinio ugdymo įstaigose dirbančių dietistų skaičius</t>
  </si>
  <si>
    <t>Išlaikomas specialisto etatas</t>
  </si>
  <si>
    <t>Miesto tvarkymo skyrius</t>
  </si>
  <si>
    <r>
      <t xml:space="preserve">Savivaldybės aplinkos apsaugos rėmimo specialiosios programos lėšų likutis </t>
    </r>
    <r>
      <rPr>
        <b/>
        <sz val="10"/>
        <rFont val="Times New Roman"/>
        <family val="1"/>
      </rPr>
      <t>SB(AAL)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</si>
  <si>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</si>
  <si>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</si>
  <si>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10</t>
  </si>
  <si>
    <t>Pastato ardymas ir medžių kirtimo darbai, proc.</t>
  </si>
  <si>
    <t>Visuomenės sveikatos priežiūros paslaugų, teikiamų Klaipėdos miesto bendruomenei, skaičius</t>
  </si>
  <si>
    <t>SB(ES)</t>
  </si>
  <si>
    <t>LRVB</t>
  </si>
  <si>
    <t>Tikslinių grupių asmenų, kurie dalyvavo informavimo, švietimo, mokymo renginiuose bei sveikatos raštingumą didinančiose veiklose, skaičius</t>
  </si>
  <si>
    <t>Sveikatos ir su sveikata  susijusių dienų minėjimo renginių organizavimas</t>
  </si>
  <si>
    <t>Asmens būklės peržiūrėjimo bylų skaičius</t>
  </si>
  <si>
    <t>Parengtų išvadų skaičius</t>
  </si>
  <si>
    <t>200</t>
  </si>
  <si>
    <r>
      <rPr>
        <sz val="10"/>
        <rFont val="Times New Roman"/>
        <family val="1"/>
        <charset val="186"/>
      </rP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</si>
  <si>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SRD Sveikatos apsaugos skyrius</t>
  </si>
  <si>
    <r>
      <t xml:space="preserve">Pastato Taikos pr. 76 modernizavimas </t>
    </r>
    <r>
      <rPr>
        <sz val="10"/>
        <rFont val="Times New Roman"/>
        <family val="1"/>
        <charset val="186"/>
      </rPr>
      <t xml:space="preserve">(pastato lauko sienų apšiltinimas, laiptinių remontas) </t>
    </r>
  </si>
  <si>
    <r>
      <rPr>
        <b/>
        <sz val="10"/>
        <rFont val="Times New Roman"/>
        <family val="1"/>
        <charset val="186"/>
      </rPr>
      <t>VšĮ Jūrininkų sveikatos priežiūros centro infrastruktūros plėtra</t>
    </r>
    <r>
      <rPr>
        <sz val="10"/>
        <rFont val="Times New Roman"/>
        <family val="1"/>
        <charset val="186"/>
      </rPr>
      <t xml:space="preserve"> (naujo pastato statyba) </t>
    </r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</si>
  <si>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</si>
  <si>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</si>
  <si>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 xml:space="preserve">Asmens gebėjimo pasirūpinti savimi ir priimti kasdienius sprendimus savarankiškai ar naudojantis pagalba konkrečioje srityje vertinimas ir išvadų rengimas </t>
  </si>
  <si>
    <t>Fizinio asmens pripažinimo neveiksniu tam tikroje srityje organizavimas:</t>
  </si>
  <si>
    <t>Organizuotas konkursas techniniam projektui parengti</t>
  </si>
  <si>
    <t xml:space="preserve">Projekto „Socialinės paramos priemonių teikimas tuberkulioze sergantiems Klaipėdos miesto gyventojams (DOTS kabineto pacientai)“ įgyvendinimas </t>
  </si>
  <si>
    <t>URBACT III projekto „Žaidimų paradigma“ įgyvendinimas</t>
  </si>
  <si>
    <t>Aiškinamojo rašto priedas Nr.3</t>
  </si>
  <si>
    <t>2020 m. asignavimų planas</t>
  </si>
  <si>
    <t>2021 m. asignavimų planas</t>
  </si>
  <si>
    <t>2019 m.</t>
  </si>
  <si>
    <t>2020 m.</t>
  </si>
  <si>
    <t>2021 m.</t>
  </si>
  <si>
    <t>Atlikta modernizavimo darbų, proc.</t>
  </si>
  <si>
    <t>Įrengtas liftas, vnt.</t>
  </si>
  <si>
    <t>11</t>
  </si>
  <si>
    <t>2020 m. lėšų projektas</t>
  </si>
  <si>
    <t>2021 m. lėšų projektas</t>
  </si>
  <si>
    <t>Visuomenės sveikatos priežiūros paslaugomis, teikiamomis Klaipėdos miesto bendruomenei, besinaudojančių dalyvių skaičius</t>
  </si>
  <si>
    <t>Projekto „Klaipėdos miesto  tikslinių gyventojų grupių sveikos gyvensenos skatinimas“ įgyvendinimas</t>
  </si>
  <si>
    <t>8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</si>
  <si>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</si>
  <si>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Parengta paraiška</t>
  </si>
  <si>
    <t>Projekto „Skaitmeninė lytiškumo ugdymo programa vidurinėse mokyklose“ (EDDIS) įgyvendinimas</t>
  </si>
  <si>
    <t>Projekto „Sveikatos plėtra“ („Healthy Boost“) įgyvendinimas</t>
  </si>
  <si>
    <t>Projekto įgyvendinimas, proc.</t>
  </si>
  <si>
    <t>Kompiuterinės programos sukūrimas ir įrangos įdiegimas</t>
  </si>
  <si>
    <t xml:space="preserve">Organizuota renginių, skaičius </t>
  </si>
  <si>
    <t>4</t>
  </si>
  <si>
    <t>840</t>
  </si>
  <si>
    <t>Lovadienių skaičius</t>
  </si>
  <si>
    <t>100</t>
  </si>
  <si>
    <t>Išlaikomas budinčio odontologo kabinetas</t>
  </si>
  <si>
    <t>Atlikta remonto darbų, proc.</t>
  </si>
  <si>
    <t>Klaipėdos sutrikusio vystymosi kūdikių namų katilinės patalpų ir įrangos bei priešgaisrinių kopėčių atnaujinimas</t>
  </si>
  <si>
    <t>Įrengta aikštelė, proc.</t>
  </si>
  <si>
    <t>Parengtas techn. projektas</t>
  </si>
  <si>
    <r>
      <t>Administracinės paskirties pastato J. Karoso g. 12, Klaipėda, rekonstravimas</t>
    </r>
    <r>
      <rPr>
        <sz val="10"/>
        <rFont val="Times New Roman"/>
        <family val="1"/>
        <charset val="186"/>
      </rPr>
      <t xml:space="preserve"> į gydymo paskirties pastatą </t>
    </r>
  </si>
  <si>
    <r>
      <rPr>
        <b/>
        <sz val="10"/>
        <rFont val="Times New Roman"/>
        <family val="1"/>
        <charset val="186"/>
      </rPr>
      <t xml:space="preserve">VšĮ Klaipėdos universitetinės ligoninės </t>
    </r>
    <r>
      <rPr>
        <sz val="10"/>
        <rFont val="Times New Roman"/>
        <family val="1"/>
        <charset val="186"/>
      </rPr>
      <t xml:space="preserve">dalies pastato Liepojos g. 39 rekonstravimas  </t>
    </r>
  </si>
  <si>
    <t>Padidintas dalininko kapitalas, proc.</t>
  </si>
  <si>
    <t>Vaikų, gavusių paliatyvios pagalbos  paslaugas, skaičius</t>
  </si>
  <si>
    <t>Vaikų, kuriems suteiktos Kompleksinių paslaugų vaikų dienos užimtumo centro paslaugos, skaičius</t>
  </si>
  <si>
    <t>Papriemonės kodas</t>
  </si>
  <si>
    <t xml:space="preserve"> </t>
  </si>
  <si>
    <r>
      <t xml:space="preserve">Savivaldybės tikslinės lėšos, skirtos aplinkos apsaugai </t>
    </r>
    <r>
      <rPr>
        <b/>
        <sz val="10"/>
        <rFont val="Times New Roman"/>
        <family val="1"/>
      </rPr>
      <t>SB(AA)</t>
    </r>
  </si>
  <si>
    <t>Planas</t>
  </si>
  <si>
    <r>
      <rPr>
        <b/>
        <sz val="10"/>
        <rFont val="Times New Roman"/>
        <family val="1"/>
        <charset val="186"/>
      </rPr>
      <t xml:space="preserve">VšĮ Klaipėdos vaikų ligoninės </t>
    </r>
    <r>
      <rPr>
        <sz val="10"/>
        <rFont val="Times New Roman"/>
        <family val="1"/>
        <charset val="186"/>
      </rPr>
      <t xml:space="preserve"> pastato vidaus ir išorės kapitalinis remontas </t>
    </r>
  </si>
  <si>
    <r>
      <t>Įrengta 839 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klinikinė diagnostinė laboratorija ligoninės korpuso Nr. 4C dalies 2 ir 3 aukštuose, proc.</t>
    </r>
  </si>
  <si>
    <t>Įsigyta kondicionierių, skaičius</t>
  </si>
  <si>
    <t>Sukurta ir įdiegta programa, skirta išankstinei dalyvių registracijai į veiklas, skaičius</t>
  </si>
  <si>
    <t>Įsigyta kompiuterinė ir organizacinė technika, skaičius</t>
  </si>
  <si>
    <t>Organizuota vizitų, skaičius</t>
  </si>
  <si>
    <t>Bandomasis modelio diegimas</t>
  </si>
  <si>
    <t xml:space="preserve">Organizuota susitikimų su suinteresuotomis grupėmis, skaičius </t>
  </si>
  <si>
    <t>Virtualios realybės programinės įrangos įsigijimas ir įdiegimas</t>
  </si>
  <si>
    <t>Klaipėdos sutrikusio vystymosi kūdikių namų trumpalaikės socialinės globos atokvėpio paslaugos prieinamumo didinimas</t>
  </si>
  <si>
    <r>
      <t xml:space="preserve">VšĮ Klaipėdos sveikatos priežiūros centro </t>
    </r>
    <r>
      <rPr>
        <sz val="10"/>
        <rFont val="Times New Roman"/>
        <family val="1"/>
        <charset val="186"/>
      </rPr>
      <t>dalininko kapitalo didinimas, siekiant įrengti endoskopijų ir kardiologo kabinetus</t>
    </r>
  </si>
  <si>
    <r>
      <t xml:space="preserve">VšĮ „Klaipėdos vaikų ligoninė“ </t>
    </r>
    <r>
      <rPr>
        <sz val="10"/>
        <rFont val="Times New Roman"/>
        <family val="1"/>
        <charset val="186"/>
      </rPr>
      <t>įstatinio kapitalo didinimas įsigyjant endoskopinę video laparaskopinę sistemą</t>
    </r>
  </si>
  <si>
    <r>
      <t xml:space="preserve">VšĮ Klaipėdos universitetinės ligoninės </t>
    </r>
    <r>
      <rPr>
        <sz val="10"/>
        <rFont val="Times New Roman"/>
        <family val="1"/>
        <charset val="186"/>
      </rPr>
      <t>įstatinio kapitalo didinimas įsigyjant funkcines lovas</t>
    </r>
  </si>
  <si>
    <t xml:space="preserve"> 2019–2022 M. KLAIPĖDOS MIESTO SAVIVALDYBĖS</t>
  </si>
  <si>
    <t>Vykdytojas</t>
  </si>
  <si>
    <t>2022 m. asignavimų planas</t>
  </si>
  <si>
    <t>2019 m. asignavimų planas*</t>
  </si>
  <si>
    <t>2019-ųjų metų asignavimų planas*</t>
  </si>
  <si>
    <t>2022 m.</t>
  </si>
  <si>
    <t>120</t>
  </si>
  <si>
    <t>264</t>
  </si>
  <si>
    <t>279</t>
  </si>
  <si>
    <t>238</t>
  </si>
  <si>
    <t>Įrengtas skaitmeninis radijo ryšys, proc</t>
  </si>
  <si>
    <t>Asmenų, kuriems iš dalies fifnsuotas dantų protezavimas, skaičius per metus</t>
  </si>
  <si>
    <t>841</t>
  </si>
  <si>
    <t>Įgyvendintas projektas, proc.</t>
  </si>
  <si>
    <t>Klaipėdos sutrikusio vystymosi kūdikių namų automobilių stovėjimo aikštelės įrengimas</t>
  </si>
  <si>
    <t>P1</t>
  </si>
  <si>
    <r>
      <t xml:space="preserve">Klaipėdos greitosios medicininės pagalbos </t>
    </r>
    <r>
      <rPr>
        <sz val="10"/>
        <rFont val="Times New Roman"/>
        <family val="1"/>
        <charset val="186"/>
      </rPr>
      <t>stoties dispečerinės funkcijų plėtra</t>
    </r>
  </si>
  <si>
    <t>Įrengta liftų, vnt.</t>
  </si>
  <si>
    <t>Elektros skydinės renovacija, proc</t>
  </si>
  <si>
    <t>Klaipėdos sutrikusio vystymosi kūdikių namų skalbyklos patalpų pritaikymas paliatyvios pagalbos paslaugų teikimui</t>
  </si>
  <si>
    <t>12</t>
  </si>
  <si>
    <t>* Pagal Klaipėdos miesto savivaldybės tarybos 2019-10-24 sprendimą T2-293</t>
  </si>
  <si>
    <t>Lovų skaičius</t>
  </si>
  <si>
    <t>Išlaikoma kabinetų, skaičius</t>
  </si>
  <si>
    <t>Vaikų, kuriems iš dalies finansuotas ortodontinis gydymas, skaičius per metus</t>
  </si>
  <si>
    <t>Visuomenės sveikatos priežiūros paslaugas gaunančių asmenų skaičiaus didėjimas, proc.</t>
  </si>
  <si>
    <t>Atlikta statybos darbų, proc.</t>
  </si>
  <si>
    <t>Klaipėdos sutrikusio vystymosi kūdikių namų elektros skydinės renovacija</t>
  </si>
  <si>
    <r>
      <t xml:space="preserve">Projekto </t>
    </r>
    <r>
      <rPr>
        <b/>
        <sz val="10"/>
        <rFont val="Times New Roman"/>
        <family val="1"/>
        <charset val="186"/>
      </rPr>
      <t>„Onkologijos radioterapijos paslaugų teikimo optimizavimas Klaipėdos universitetinėje ligoninėje“</t>
    </r>
    <r>
      <rPr>
        <sz val="10"/>
        <rFont val="Times New Roman"/>
        <family val="1"/>
        <charset val="186"/>
      </rPr>
      <t xml:space="preserve"> įgyvendinimas</t>
    </r>
  </si>
  <si>
    <r>
      <rPr>
        <b/>
        <sz val="10"/>
        <rFont val="Times New Roman"/>
        <family val="1"/>
        <charset val="186"/>
      </rPr>
      <t xml:space="preserve">VšĮ Klaipėdos miesto poliklinikos </t>
    </r>
    <r>
      <rPr>
        <sz val="10"/>
        <rFont val="Times New Roman"/>
        <family val="1"/>
        <charset val="186"/>
      </rPr>
      <t>įstatinio kapitalo didinimas medicinos įrangos atnaujinimui</t>
    </r>
  </si>
  <si>
    <t>Turto skyrius</t>
  </si>
  <si>
    <t>Socialinės infrastruktūros priežiūros skyrius</t>
  </si>
  <si>
    <t>Sveikatos apsaugos skyrius</t>
  </si>
  <si>
    <t>Statybos ir infrastruktūros plėtros skyrius</t>
  </si>
  <si>
    <t>Statybos ir infrastruktūros plėtros skyrius, R. Dekėrytė</t>
  </si>
  <si>
    <t>Projektų skyrius, D. Šakinienė</t>
  </si>
  <si>
    <t>Atliktas patalpų remontas, proc.</t>
  </si>
  <si>
    <t>Atliktas nuotekų vamzdyno remontas, proc.</t>
  </si>
  <si>
    <t>Savivaldybės biudžetas, iš jo:</t>
  </si>
  <si>
    <r>
      <t>Pajamų įmokų likutis</t>
    </r>
    <r>
      <rPr>
        <b/>
        <sz val="10"/>
        <rFont val="Times New Roman"/>
        <family val="1"/>
        <charset val="186"/>
      </rPr>
      <t xml:space="preserve"> SB(SPL)</t>
    </r>
  </si>
  <si>
    <t>Parengta programa</t>
  </si>
  <si>
    <t>Projekto „Integruotų priklausomybės ligų gydymo paslaugų kokybės ir prieinamumo gerinimas“ įgyvendinimas</t>
  </si>
  <si>
    <t>priedas</t>
  </si>
  <si>
    <t xml:space="preserve"> 2020–2022 M. KLAIPĖDOS MIESTO SAVIVALDYBĖS</t>
  </si>
  <si>
    <t>+</t>
  </si>
  <si>
    <t>2022 m. lėšų projektas</t>
  </si>
  <si>
    <t>VšĮ Klaipėdos universitetinės ligoninės  modernizavimo ilgalaikės programos iki 2030 m. parengimas</t>
  </si>
  <si>
    <t>Teikiamų sveikatos priežiūros paslaugų infrastruktūros tobulinimas:</t>
  </si>
  <si>
    <t>Projektų skyrius</t>
  </si>
  <si>
    <t>Projekto „Klaipėdos miesto tikslinių gyventojų grupių sveikos gyvensenos skatinimas“ įgyvendinimas</t>
  </si>
  <si>
    <t>____________________________________________</t>
  </si>
  <si>
    <t xml:space="preserve">Klaipėdos miesto savivaldybės sveikatos apsaugos programos (Nr. 13)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</si>
</sst>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[$-409]General"/>
    <numFmt numFmtId="167" formatCode="[$-409]#,##0"/>
  </numFmts>
  <fonts count="26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000000"/>
      <name val="Calibri"/>
      <family val="2"/>
      <charset val="186"/>
    </font>
    <font>
      <vertAlign val="superscript"/>
      <sz val="1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b/>
      <sz val="9"/>
      <color indexed="81"/>
      <name val="Tahoma"/>
      <family val="2"/>
      <charset val="186"/>
    </font>
    <font>
      <b/>
      <sz val="1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sz val="10"/>
      <color rgb="FFFF0000"/>
      <name val="Arial"/>
      <family val="2"/>
      <charset val="186"/>
    </font>
    <font>
      <sz val="10"/>
      <color theme="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BDBDB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rgb="FFFFFFCC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6" fontId="17" fillId="0" borderId="0" applyBorder="0" applyProtection="0"/>
  </cellStyleXfs>
  <cellXfs count="1211">
    <xf numFmtId="0" fontId="0" fillId="0" borderId="0" xfId="0"/>
    <xf numFmtId="0" fontId="2" fillId="0" borderId="0" xfId="0" applyFont="1"/>
    <xf numFmtId="0" fontId="1" fillId="3" borderId="5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164" fontId="3" fillId="5" borderId="43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 wrapText="1"/>
    </xf>
    <xf numFmtId="0" fontId="1" fillId="4" borderId="51" xfId="0" applyFont="1" applyFill="1" applyBorder="1" applyAlignment="1">
      <alignment horizontal="center" vertical="top"/>
    </xf>
    <xf numFmtId="164" fontId="1" fillId="4" borderId="54" xfId="0" applyNumberFormat="1" applyFont="1" applyFill="1" applyBorder="1" applyAlignment="1">
      <alignment horizontal="center" vertical="top"/>
    </xf>
    <xf numFmtId="49" fontId="5" fillId="2" borderId="16" xfId="0" applyNumberFormat="1" applyFont="1" applyFill="1" applyBorder="1" applyAlignment="1">
      <alignment vertical="top"/>
    </xf>
    <xf numFmtId="0" fontId="3" fillId="5" borderId="43" xfId="0" applyFont="1" applyFill="1" applyBorder="1" applyAlignment="1">
      <alignment horizontal="center" vertical="top"/>
    </xf>
    <xf numFmtId="49" fontId="5" fillId="2" borderId="57" xfId="0" applyNumberFormat="1" applyFont="1" applyFill="1" applyBorder="1" applyAlignment="1">
      <alignment horizontal="center" vertical="top"/>
    </xf>
    <xf numFmtId="49" fontId="5" fillId="2" borderId="58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/>
    </xf>
    <xf numFmtId="49" fontId="5" fillId="2" borderId="1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4" fillId="4" borderId="0" xfId="0" applyFont="1" applyFill="1" applyAlignment="1">
      <alignment vertical="top"/>
    </xf>
    <xf numFmtId="165" fontId="1" fillId="4" borderId="0" xfId="0" applyNumberFormat="1" applyFont="1" applyFill="1" applyBorder="1" applyAlignment="1">
      <alignment vertical="top" wrapText="1"/>
    </xf>
    <xf numFmtId="165" fontId="3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/>
    <xf numFmtId="0" fontId="4" fillId="3" borderId="0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3" xfId="0" applyFont="1" applyFill="1" applyBorder="1" applyAlignment="1">
      <alignment horizontal="center" vertical="top" wrapText="1"/>
    </xf>
    <xf numFmtId="49" fontId="5" fillId="3" borderId="38" xfId="0" applyNumberFormat="1" applyFont="1" applyFill="1" applyBorder="1" applyAlignment="1">
      <alignment vertical="top"/>
    </xf>
    <xf numFmtId="49" fontId="5" fillId="3" borderId="25" xfId="0" applyNumberFormat="1" applyFont="1" applyFill="1" applyBorder="1" applyAlignment="1">
      <alignment vertical="top"/>
    </xf>
    <xf numFmtId="0" fontId="10" fillId="0" borderId="0" xfId="0" applyFont="1"/>
    <xf numFmtId="49" fontId="3" fillId="2" borderId="25" xfId="0" applyNumberFormat="1" applyFont="1" applyFill="1" applyBorder="1" applyAlignment="1">
      <alignment horizontal="center" vertical="top"/>
    </xf>
    <xf numFmtId="49" fontId="3" fillId="2" borderId="38" xfId="0" applyNumberFormat="1" applyFont="1" applyFill="1" applyBorder="1" applyAlignment="1">
      <alignment horizontal="center" vertical="top"/>
    </xf>
    <xf numFmtId="49" fontId="3" fillId="2" borderId="16" xfId="0" applyNumberFormat="1" applyFont="1" applyFill="1" applyBorder="1" applyAlignment="1">
      <alignment vertical="top"/>
    </xf>
    <xf numFmtId="49" fontId="3" fillId="3" borderId="25" xfId="0" applyNumberFormat="1" applyFont="1" applyFill="1" applyBorder="1" applyAlignment="1">
      <alignment vertical="top"/>
    </xf>
    <xf numFmtId="49" fontId="3" fillId="2" borderId="58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vertical="top"/>
    </xf>
    <xf numFmtId="49" fontId="3" fillId="3" borderId="38" xfId="0" applyNumberFormat="1" applyFont="1" applyFill="1" applyBorder="1" applyAlignment="1">
      <alignment vertical="top"/>
    </xf>
    <xf numFmtId="49" fontId="3" fillId="2" borderId="10" xfId="0" applyNumberFormat="1" applyFont="1" applyFill="1" applyBorder="1" applyAlignment="1">
      <alignment vertical="top"/>
    </xf>
    <xf numFmtId="49" fontId="3" fillId="3" borderId="30" xfId="0" applyNumberFormat="1" applyFont="1" applyFill="1" applyBorder="1" applyAlignment="1">
      <alignment vertical="top"/>
    </xf>
    <xf numFmtId="0" fontId="13" fillId="0" borderId="0" xfId="0" applyFont="1"/>
    <xf numFmtId="0" fontId="1" fillId="0" borderId="28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4" borderId="1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" fillId="0" borderId="27" xfId="0" applyFont="1" applyBorder="1" applyAlignment="1">
      <alignment vertical="center" textRotation="90"/>
    </xf>
    <xf numFmtId="0" fontId="1" fillId="0" borderId="29" xfId="0" applyFont="1" applyBorder="1" applyAlignment="1">
      <alignment vertical="center" textRotation="90"/>
    </xf>
    <xf numFmtId="0" fontId="3" fillId="0" borderId="29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6" xfId="0" applyFont="1" applyBorder="1" applyAlignment="1">
      <alignment vertical="center" textRotation="90"/>
    </xf>
    <xf numFmtId="164" fontId="3" fillId="5" borderId="43" xfId="0" applyNumberFormat="1" applyFont="1" applyFill="1" applyBorder="1" applyAlignment="1">
      <alignment horizontal="center" vertical="top" wrapText="1"/>
    </xf>
    <xf numFmtId="0" fontId="14" fillId="0" borderId="0" xfId="0" applyFont="1"/>
    <xf numFmtId="49" fontId="5" fillId="3" borderId="10" xfId="0" applyNumberFormat="1" applyFont="1" applyFill="1" applyBorder="1" applyAlignment="1">
      <alignment vertical="top"/>
    </xf>
    <xf numFmtId="0" fontId="1" fillId="0" borderId="30" xfId="0" applyFont="1" applyBorder="1" applyAlignment="1">
      <alignment vertical="top" wrapText="1"/>
    </xf>
    <xf numFmtId="49" fontId="3" fillId="2" borderId="46" xfId="0" applyNumberFormat="1" applyFont="1" applyFill="1" applyBorder="1" applyAlignment="1">
      <alignment vertical="top"/>
    </xf>
    <xf numFmtId="0" fontId="1" fillId="0" borderId="42" xfId="0" applyFont="1" applyFill="1" applyBorder="1" applyAlignment="1">
      <alignment vertical="center" textRotation="90" wrapText="1"/>
    </xf>
    <xf numFmtId="0" fontId="1" fillId="0" borderId="23" xfId="0" applyFont="1" applyFill="1" applyBorder="1" applyAlignment="1">
      <alignment vertical="center" textRotation="90" wrapText="1"/>
    </xf>
    <xf numFmtId="49" fontId="3" fillId="2" borderId="65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top"/>
    </xf>
    <xf numFmtId="0" fontId="1" fillId="4" borderId="41" xfId="0" applyFont="1" applyFill="1" applyBorder="1" applyAlignment="1">
      <alignment horizontal="center" vertical="top"/>
    </xf>
    <xf numFmtId="164" fontId="2" fillId="0" borderId="0" xfId="0" applyNumberFormat="1" applyFont="1"/>
    <xf numFmtId="165" fontId="1" fillId="0" borderId="0" xfId="0" applyNumberFormat="1" applyFont="1" applyFill="1" applyBorder="1" applyAlignment="1">
      <alignment horizontal="center" vertical="top"/>
    </xf>
    <xf numFmtId="0" fontId="1" fillId="0" borderId="36" xfId="0" applyFont="1" applyBorder="1" applyAlignment="1">
      <alignment vertical="center" textRotation="90"/>
    </xf>
    <xf numFmtId="164" fontId="1" fillId="4" borderId="42" xfId="0" applyNumberFormat="1" applyFont="1" applyFill="1" applyBorder="1" applyAlignment="1">
      <alignment horizontal="center" vertical="top"/>
    </xf>
    <xf numFmtId="49" fontId="3" fillId="2" borderId="46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49" fontId="5" fillId="3" borderId="30" xfId="0" applyNumberFormat="1" applyFont="1" applyFill="1" applyBorder="1" applyAlignment="1">
      <alignment vertical="top"/>
    </xf>
    <xf numFmtId="0" fontId="1" fillId="0" borderId="41" xfId="0" applyFont="1" applyBorder="1" applyAlignment="1">
      <alignment horizontal="center" vertical="top"/>
    </xf>
    <xf numFmtId="49" fontId="5" fillId="2" borderId="65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7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 vertical="top" wrapText="1"/>
    </xf>
    <xf numFmtId="49" fontId="1" fillId="0" borderId="50" xfId="0" applyNumberFormat="1" applyFont="1" applyFill="1" applyBorder="1" applyAlignment="1">
      <alignment horizontal="center" vertical="top"/>
    </xf>
    <xf numFmtId="49" fontId="1" fillId="0" borderId="5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vertical="top"/>
    </xf>
    <xf numFmtId="164" fontId="1" fillId="4" borderId="0" xfId="0" applyNumberFormat="1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vertical="top" wrapText="1"/>
    </xf>
    <xf numFmtId="0" fontId="1" fillId="4" borderId="53" xfId="0" applyFont="1" applyFill="1" applyBorder="1" applyAlignment="1">
      <alignment vertical="top" wrapText="1"/>
    </xf>
    <xf numFmtId="49" fontId="3" fillId="8" borderId="24" xfId="0" applyNumberFormat="1" applyFont="1" applyFill="1" applyBorder="1" applyAlignment="1">
      <alignment horizontal="center" vertical="top"/>
    </xf>
    <xf numFmtId="49" fontId="3" fillId="8" borderId="27" xfId="0" applyNumberFormat="1" applyFont="1" applyFill="1" applyBorder="1" applyAlignment="1">
      <alignment horizontal="center" vertical="top"/>
    </xf>
    <xf numFmtId="49" fontId="3" fillId="8" borderId="36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vertical="top"/>
    </xf>
    <xf numFmtId="49" fontId="3" fillId="8" borderId="36" xfId="0" applyNumberFormat="1" applyFont="1" applyFill="1" applyBorder="1" applyAlignment="1">
      <alignment vertical="top"/>
    </xf>
    <xf numFmtId="49" fontId="3" fillId="8" borderId="27" xfId="0" applyNumberFormat="1" applyFont="1" applyFill="1" applyBorder="1" applyAlignment="1">
      <alignment vertical="top"/>
    </xf>
    <xf numFmtId="49" fontId="5" fillId="8" borderId="27" xfId="0" applyNumberFormat="1" applyFont="1" applyFill="1" applyBorder="1" applyAlignment="1">
      <alignment vertical="top"/>
    </xf>
    <xf numFmtId="49" fontId="5" fillId="8" borderId="29" xfId="0" applyNumberFormat="1" applyFont="1" applyFill="1" applyBorder="1" applyAlignment="1">
      <alignment vertical="top"/>
    </xf>
    <xf numFmtId="49" fontId="5" fillId="8" borderId="36" xfId="0" applyNumberFormat="1" applyFont="1" applyFill="1" applyBorder="1" applyAlignment="1">
      <alignment vertical="top"/>
    </xf>
    <xf numFmtId="49" fontId="5" fillId="8" borderId="24" xfId="0" applyNumberFormat="1" applyFont="1" applyFill="1" applyBorder="1" applyAlignment="1">
      <alignment horizontal="center" vertical="top"/>
    </xf>
    <xf numFmtId="49" fontId="5" fillId="8" borderId="24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/>
    </xf>
    <xf numFmtId="49" fontId="5" fillId="7" borderId="24" xfId="0" applyNumberFormat="1" applyFont="1" applyFill="1" applyBorder="1" applyAlignment="1">
      <alignment horizontal="center" vertical="top"/>
    </xf>
    <xf numFmtId="49" fontId="5" fillId="8" borderId="27" xfId="0" applyNumberFormat="1" applyFont="1" applyFill="1" applyBorder="1" applyAlignment="1">
      <alignment horizontal="center" vertical="top" wrapText="1"/>
    </xf>
    <xf numFmtId="0" fontId="1" fillId="0" borderId="42" xfId="0" applyFont="1" applyFill="1" applyBorder="1" applyAlignment="1">
      <alignment horizontal="center" vertical="top" wrapText="1"/>
    </xf>
    <xf numFmtId="165" fontId="3" fillId="3" borderId="0" xfId="0" applyNumberFormat="1" applyFont="1" applyFill="1" applyBorder="1" applyAlignment="1">
      <alignment horizontal="center" vertical="top" wrapText="1"/>
    </xf>
    <xf numFmtId="165" fontId="1" fillId="3" borderId="0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top"/>
    </xf>
    <xf numFmtId="0" fontId="1" fillId="0" borderId="51" xfId="0" applyFont="1" applyBorder="1" applyAlignment="1">
      <alignment horizontal="center" vertical="top"/>
    </xf>
    <xf numFmtId="0" fontId="7" fillId="0" borderId="42" xfId="0" applyFont="1" applyFill="1" applyBorder="1" applyAlignment="1">
      <alignment horizontal="center" vertical="top" wrapText="1"/>
    </xf>
    <xf numFmtId="0" fontId="2" fillId="0" borderId="42" xfId="0" applyFont="1" applyBorder="1"/>
    <xf numFmtId="165" fontId="3" fillId="0" borderId="43" xfId="0" applyNumberFormat="1" applyFont="1" applyFill="1" applyBorder="1" applyAlignment="1">
      <alignment horizontal="center" vertical="top" wrapText="1"/>
    </xf>
    <xf numFmtId="165" fontId="3" fillId="0" borderId="23" xfId="0" applyNumberFormat="1" applyFont="1" applyFill="1" applyBorder="1" applyAlignment="1">
      <alignment horizontal="center" vertical="top" wrapText="1"/>
    </xf>
    <xf numFmtId="165" fontId="5" fillId="4" borderId="28" xfId="0" applyNumberFormat="1" applyFont="1" applyFill="1" applyBorder="1" applyAlignment="1">
      <alignment horizontal="center" vertical="top" wrapText="1"/>
    </xf>
    <xf numFmtId="165" fontId="3" fillId="4" borderId="28" xfId="0" applyNumberFormat="1" applyFont="1" applyFill="1" applyBorder="1" applyAlignment="1">
      <alignment horizontal="center" vertical="top" wrapText="1"/>
    </xf>
    <xf numFmtId="49" fontId="1" fillId="3" borderId="38" xfId="0" applyNumberFormat="1" applyFont="1" applyFill="1" applyBorder="1" applyAlignment="1">
      <alignment horizontal="center" vertical="top"/>
    </xf>
    <xf numFmtId="49" fontId="1" fillId="3" borderId="30" xfId="0" applyNumberFormat="1" applyFont="1" applyFill="1" applyBorder="1" applyAlignment="1">
      <alignment horizontal="center" vertical="top"/>
    </xf>
    <xf numFmtId="49" fontId="1" fillId="3" borderId="25" xfId="0" applyNumberFormat="1" applyFont="1" applyFill="1" applyBorder="1" applyAlignment="1">
      <alignment horizontal="center" vertical="top"/>
    </xf>
    <xf numFmtId="49" fontId="4" fillId="3" borderId="30" xfId="0" applyNumberFormat="1" applyFont="1" applyFill="1" applyBorder="1" applyAlignment="1">
      <alignment horizontal="center" vertical="top"/>
    </xf>
    <xf numFmtId="49" fontId="4" fillId="3" borderId="38" xfId="0" applyNumberFormat="1" applyFont="1" applyFill="1" applyBorder="1" applyAlignment="1">
      <alignment horizontal="center" vertical="top"/>
    </xf>
    <xf numFmtId="49" fontId="4" fillId="3" borderId="25" xfId="0" applyNumberFormat="1" applyFont="1" applyFill="1" applyBorder="1" applyAlignment="1">
      <alignment horizontal="center" vertical="top"/>
    </xf>
    <xf numFmtId="164" fontId="1" fillId="4" borderId="54" xfId="0" applyNumberFormat="1" applyFont="1" applyFill="1" applyBorder="1" applyAlignment="1">
      <alignment horizontal="center" vertical="top" wrapText="1"/>
    </xf>
    <xf numFmtId="164" fontId="3" fillId="5" borderId="61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 wrapText="1"/>
    </xf>
    <xf numFmtId="164" fontId="3" fillId="5" borderId="15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 wrapText="1"/>
    </xf>
    <xf numFmtId="164" fontId="1" fillId="4" borderId="4" xfId="0" applyNumberFormat="1" applyFont="1" applyFill="1" applyBorder="1" applyAlignment="1">
      <alignment horizontal="center" vertical="top"/>
    </xf>
    <xf numFmtId="164" fontId="3" fillId="5" borderId="37" xfId="0" applyNumberFormat="1" applyFont="1" applyFill="1" applyBorder="1" applyAlignment="1">
      <alignment horizontal="center" vertical="top"/>
    </xf>
    <xf numFmtId="164" fontId="1" fillId="4" borderId="71" xfId="0" applyNumberFormat="1" applyFont="1" applyFill="1" applyBorder="1" applyAlignment="1">
      <alignment horizontal="center" vertical="top"/>
    </xf>
    <xf numFmtId="164" fontId="3" fillId="5" borderId="15" xfId="0" applyNumberFormat="1" applyFont="1" applyFill="1" applyBorder="1" applyAlignment="1">
      <alignment horizontal="center" vertical="top" wrapText="1"/>
    </xf>
    <xf numFmtId="164" fontId="3" fillId="8" borderId="57" xfId="0" applyNumberFormat="1" applyFont="1" applyFill="1" applyBorder="1" applyAlignment="1">
      <alignment horizontal="center" vertical="top"/>
    </xf>
    <xf numFmtId="164" fontId="3" fillId="7" borderId="57" xfId="0" applyNumberFormat="1" applyFont="1" applyFill="1" applyBorder="1" applyAlignment="1">
      <alignment horizontal="center" vertical="top"/>
    </xf>
    <xf numFmtId="164" fontId="1" fillId="0" borderId="60" xfId="0" applyNumberFormat="1" applyFont="1" applyBorder="1" applyAlignment="1">
      <alignment horizontal="center" vertical="top" wrapText="1"/>
    </xf>
    <xf numFmtId="164" fontId="7" fillId="0" borderId="60" xfId="0" applyNumberFormat="1" applyFont="1" applyBorder="1" applyAlignment="1">
      <alignment horizontal="center" vertical="top" wrapText="1"/>
    </xf>
    <xf numFmtId="164" fontId="15" fillId="7" borderId="54" xfId="0" applyNumberFormat="1" applyFont="1" applyFill="1" applyBorder="1" applyAlignment="1">
      <alignment horizontal="center" vertical="top" wrapText="1"/>
    </xf>
    <xf numFmtId="164" fontId="1" fillId="0" borderId="54" xfId="0" applyNumberFormat="1" applyFont="1" applyBorder="1" applyAlignment="1">
      <alignment horizontal="center" vertical="top" wrapText="1"/>
    </xf>
    <xf numFmtId="164" fontId="3" fillId="7" borderId="54" xfId="0" applyNumberFormat="1" applyFont="1" applyFill="1" applyBorder="1" applyAlignment="1">
      <alignment horizontal="center" vertical="top" wrapText="1"/>
    </xf>
    <xf numFmtId="164" fontId="7" fillId="0" borderId="54" xfId="0" applyNumberFormat="1" applyFont="1" applyBorder="1" applyAlignment="1">
      <alignment horizontal="center" vertical="top" wrapText="1"/>
    </xf>
    <xf numFmtId="164" fontId="15" fillId="7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3" fillId="7" borderId="9" xfId="0" applyNumberFormat="1" applyFont="1" applyFill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/>
    </xf>
    <xf numFmtId="165" fontId="1" fillId="4" borderId="54" xfId="0" applyNumberFormat="1" applyFont="1" applyFill="1" applyBorder="1" applyAlignment="1">
      <alignment horizontal="center" vertical="top" wrapText="1"/>
    </xf>
    <xf numFmtId="165" fontId="1" fillId="0" borderId="40" xfId="0" applyNumberFormat="1" applyFont="1" applyFill="1" applyBorder="1" applyAlignment="1">
      <alignment horizontal="center" vertical="top" wrapText="1"/>
    </xf>
    <xf numFmtId="165" fontId="3" fillId="5" borderId="4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1" fillId="4" borderId="56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65" fontId="1" fillId="4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top" wrapText="1"/>
    </xf>
    <xf numFmtId="165" fontId="1" fillId="4" borderId="10" xfId="0" applyNumberFormat="1" applyFont="1" applyFill="1" applyBorder="1" applyAlignment="1">
      <alignment horizontal="center" vertical="top" wrapText="1"/>
    </xf>
    <xf numFmtId="165" fontId="1" fillId="4" borderId="63" xfId="0" applyNumberFormat="1" applyFont="1" applyFill="1" applyBorder="1" applyAlignment="1">
      <alignment horizontal="center" vertical="top" wrapText="1"/>
    </xf>
    <xf numFmtId="165" fontId="1" fillId="0" borderId="45" xfId="0" applyNumberFormat="1" applyFont="1" applyFill="1" applyBorder="1" applyAlignment="1">
      <alignment horizontal="center" vertical="top" wrapText="1"/>
    </xf>
    <xf numFmtId="165" fontId="1" fillId="0" borderId="39" xfId="0" applyNumberFormat="1" applyFont="1" applyFill="1" applyBorder="1" applyAlignment="1">
      <alignment horizontal="center" vertical="top" wrapText="1"/>
    </xf>
    <xf numFmtId="165" fontId="1" fillId="4" borderId="9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4" borderId="52" xfId="0" applyNumberFormat="1" applyFont="1" applyFill="1" applyBorder="1" applyAlignment="1">
      <alignment horizontal="center" vertical="top" wrapText="1"/>
    </xf>
    <xf numFmtId="0" fontId="1" fillId="4" borderId="52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56" xfId="0" applyFont="1" applyFill="1" applyBorder="1" applyAlignment="1">
      <alignment horizontal="center" vertical="top" wrapText="1"/>
    </xf>
    <xf numFmtId="0" fontId="1" fillId="4" borderId="54" xfId="0" applyFont="1" applyFill="1" applyBorder="1" applyAlignment="1">
      <alignment horizontal="center" vertical="top" wrapText="1"/>
    </xf>
    <xf numFmtId="165" fontId="1" fillId="4" borderId="42" xfId="0" applyNumberFormat="1" applyFont="1" applyFill="1" applyBorder="1" applyAlignment="1">
      <alignment horizontal="center"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4" borderId="47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165" fontId="1" fillId="4" borderId="69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 wrapText="1"/>
    </xf>
    <xf numFmtId="164" fontId="3" fillId="8" borderId="22" xfId="0" applyNumberFormat="1" applyFont="1" applyFill="1" applyBorder="1" applyAlignment="1">
      <alignment horizontal="center" vertical="top"/>
    </xf>
    <xf numFmtId="164" fontId="3" fillId="7" borderId="22" xfId="0" applyNumberFormat="1" applyFont="1" applyFill="1" applyBorder="1" applyAlignment="1">
      <alignment horizontal="center" vertical="top"/>
    </xf>
    <xf numFmtId="0" fontId="1" fillId="4" borderId="51" xfId="0" applyFont="1" applyFill="1" applyBorder="1" applyAlignment="1">
      <alignment horizontal="center" vertical="top" wrapText="1"/>
    </xf>
    <xf numFmtId="164" fontId="3" fillId="7" borderId="21" xfId="0" applyNumberFormat="1" applyFont="1" applyFill="1" applyBorder="1" applyAlignment="1">
      <alignment horizontal="center" vertical="top"/>
    </xf>
    <xf numFmtId="164" fontId="3" fillId="5" borderId="6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" fillId="4" borderId="70" xfId="0" applyFont="1" applyFill="1" applyBorder="1" applyAlignment="1">
      <alignment horizontal="center" vertical="top"/>
    </xf>
    <xf numFmtId="0" fontId="1" fillId="0" borderId="70" xfId="0" applyFont="1" applyBorder="1" applyAlignment="1">
      <alignment horizontal="center" vertical="top"/>
    </xf>
    <xf numFmtId="164" fontId="3" fillId="5" borderId="19" xfId="0" applyNumberFormat="1" applyFont="1" applyFill="1" applyBorder="1" applyAlignment="1">
      <alignment horizontal="center" vertical="top"/>
    </xf>
    <xf numFmtId="164" fontId="1" fillId="4" borderId="46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 wrapText="1"/>
    </xf>
    <xf numFmtId="164" fontId="1" fillId="4" borderId="72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 vertical="top" wrapText="1"/>
    </xf>
    <xf numFmtId="0" fontId="1" fillId="0" borderId="42" xfId="0" applyFont="1" applyBorder="1" applyAlignment="1">
      <alignment horizontal="center" vertical="top"/>
    </xf>
    <xf numFmtId="164" fontId="1" fillId="3" borderId="51" xfId="0" applyNumberFormat="1" applyFont="1" applyFill="1" applyBorder="1" applyAlignment="1">
      <alignment horizontal="center" vertical="top"/>
    </xf>
    <xf numFmtId="49" fontId="1" fillId="0" borderId="38" xfId="0" applyNumberFormat="1" applyFont="1" applyFill="1" applyBorder="1" applyAlignment="1">
      <alignment horizontal="center" vertical="top"/>
    </xf>
    <xf numFmtId="164" fontId="3" fillId="5" borderId="35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/>
    </xf>
    <xf numFmtId="164" fontId="3" fillId="5" borderId="13" xfId="0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top" wrapText="1"/>
    </xf>
    <xf numFmtId="164" fontId="3" fillId="5" borderId="37" xfId="0" applyNumberFormat="1" applyFont="1" applyFill="1" applyBorder="1" applyAlignment="1">
      <alignment horizontal="center" vertical="top" wrapText="1"/>
    </xf>
    <xf numFmtId="0" fontId="1" fillId="4" borderId="49" xfId="0" applyFont="1" applyFill="1" applyBorder="1" applyAlignment="1">
      <alignment horizontal="center" vertical="top" wrapText="1"/>
    </xf>
    <xf numFmtId="0" fontId="1" fillId="4" borderId="64" xfId="0" applyFont="1" applyFill="1" applyBorder="1" applyAlignment="1">
      <alignment horizontal="center" vertical="top" wrapText="1"/>
    </xf>
    <xf numFmtId="0" fontId="1" fillId="4" borderId="66" xfId="0" applyFont="1" applyFill="1" applyBorder="1" applyAlignment="1">
      <alignment horizontal="center" vertical="top" wrapText="1"/>
    </xf>
    <xf numFmtId="164" fontId="3" fillId="8" borderId="20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165" fontId="1" fillId="4" borderId="71" xfId="0" applyNumberFormat="1" applyFont="1" applyFill="1" applyBorder="1" applyAlignment="1">
      <alignment horizontal="center" vertical="top"/>
    </xf>
    <xf numFmtId="165" fontId="1" fillId="4" borderId="52" xfId="0" applyNumberFormat="1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164" fontId="3" fillId="5" borderId="69" xfId="0" applyNumberFormat="1" applyFont="1" applyFill="1" applyBorder="1" applyAlignment="1">
      <alignment horizontal="center" vertical="top"/>
    </xf>
    <xf numFmtId="165" fontId="4" fillId="4" borderId="60" xfId="0" applyNumberFormat="1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 wrapText="1"/>
    </xf>
    <xf numFmtId="0" fontId="1" fillId="0" borderId="51" xfId="0" applyFont="1" applyBorder="1" applyAlignment="1">
      <alignment horizontal="center" vertical="top" wrapText="1"/>
    </xf>
    <xf numFmtId="165" fontId="4" fillId="4" borderId="54" xfId="0" applyNumberFormat="1" applyFont="1" applyFill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/>
    </xf>
    <xf numFmtId="165" fontId="1" fillId="4" borderId="63" xfId="0" applyNumberFormat="1" applyFont="1" applyFill="1" applyBorder="1" applyAlignment="1">
      <alignment horizontal="center" vertical="top"/>
    </xf>
    <xf numFmtId="165" fontId="1" fillId="0" borderId="70" xfId="0" applyNumberFormat="1" applyFont="1" applyBorder="1" applyAlignment="1">
      <alignment horizontal="center" vertical="top"/>
    </xf>
    <xf numFmtId="165" fontId="1" fillId="4" borderId="10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5" fontId="1" fillId="4" borderId="45" xfId="0" applyNumberFormat="1" applyFont="1" applyFill="1" applyBorder="1" applyAlignment="1">
      <alignment horizontal="center" vertical="top"/>
    </xf>
    <xf numFmtId="165" fontId="1" fillId="4" borderId="42" xfId="0" applyNumberFormat="1" applyFont="1" applyFill="1" applyBorder="1" applyAlignment="1">
      <alignment horizontal="center" vertical="top"/>
    </xf>
    <xf numFmtId="165" fontId="1" fillId="4" borderId="47" xfId="0" applyNumberFormat="1" applyFont="1" applyFill="1" applyBorder="1" applyAlignment="1">
      <alignment horizontal="center" vertical="top"/>
    </xf>
    <xf numFmtId="165" fontId="5" fillId="5" borderId="15" xfId="0" applyNumberFormat="1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10" borderId="74" xfId="1" applyNumberFormat="1" applyFont="1" applyFill="1" applyBorder="1" applyAlignment="1">
      <alignment horizontal="center" vertical="top"/>
    </xf>
    <xf numFmtId="0" fontId="1" fillId="10" borderId="79" xfId="1" applyNumberFormat="1" applyFont="1" applyFill="1" applyBorder="1" applyAlignment="1">
      <alignment horizontal="center" vertical="top"/>
    </xf>
    <xf numFmtId="165" fontId="1" fillId="10" borderId="42" xfId="1" applyNumberFormat="1" applyFont="1" applyFill="1" applyBorder="1" applyAlignment="1">
      <alignment vertical="top" wrapText="1"/>
    </xf>
    <xf numFmtId="0" fontId="1" fillId="10" borderId="76" xfId="1" applyNumberFormat="1" applyFont="1" applyFill="1" applyBorder="1" applyAlignment="1">
      <alignment horizontal="center" vertical="top"/>
    </xf>
    <xf numFmtId="165" fontId="1" fillId="10" borderId="23" xfId="1" applyNumberFormat="1" applyFont="1" applyFill="1" applyBorder="1" applyAlignment="1">
      <alignment vertical="top"/>
    </xf>
    <xf numFmtId="0" fontId="1" fillId="10" borderId="17" xfId="1" applyNumberFormat="1" applyFont="1" applyFill="1" applyBorder="1" applyAlignment="1">
      <alignment horizontal="center" vertical="top"/>
    </xf>
    <xf numFmtId="0" fontId="1" fillId="10" borderId="75" xfId="1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5" fontId="1" fillId="0" borderId="66" xfId="0" applyNumberFormat="1" applyFont="1" applyBorder="1" applyAlignment="1">
      <alignment horizontal="center" vertical="top"/>
    </xf>
    <xf numFmtId="165" fontId="1" fillId="0" borderId="71" xfId="0" applyNumberFormat="1" applyFont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3" fillId="5" borderId="43" xfId="0" applyFont="1" applyFill="1" applyBorder="1" applyAlignment="1">
      <alignment horizontal="right" vertical="top" wrapText="1"/>
    </xf>
    <xf numFmtId="0" fontId="1" fillId="0" borderId="54" xfId="0" applyFont="1" applyBorder="1" applyAlignment="1">
      <alignment horizontal="center" vertical="top"/>
    </xf>
    <xf numFmtId="0" fontId="3" fillId="5" borderId="54" xfId="0" applyFont="1" applyFill="1" applyBorder="1" applyAlignment="1">
      <alignment horizontal="right" vertical="top" wrapText="1"/>
    </xf>
    <xf numFmtId="164" fontId="3" fillId="5" borderId="53" xfId="0" applyNumberFormat="1" applyFont="1" applyFill="1" applyBorder="1" applyAlignment="1">
      <alignment horizontal="center" vertical="top"/>
    </xf>
    <xf numFmtId="165" fontId="3" fillId="5" borderId="19" xfId="0" applyNumberFormat="1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center" vertical="top"/>
    </xf>
    <xf numFmtId="0" fontId="1" fillId="4" borderId="71" xfId="0" applyFont="1" applyFill="1" applyBorder="1" applyAlignment="1">
      <alignment horizontal="center" vertical="top"/>
    </xf>
    <xf numFmtId="0" fontId="3" fillId="5" borderId="37" xfId="0" applyFont="1" applyFill="1" applyBorder="1" applyAlignment="1">
      <alignment horizontal="right" vertical="top" wrapText="1"/>
    </xf>
    <xf numFmtId="0" fontId="1" fillId="4" borderId="54" xfId="0" applyFont="1" applyFill="1" applyBorder="1" applyAlignment="1">
      <alignment horizontal="center" vertical="top"/>
    </xf>
    <xf numFmtId="164" fontId="1" fillId="4" borderId="53" xfId="0" applyNumberFormat="1" applyFont="1" applyFill="1" applyBorder="1" applyAlignment="1">
      <alignment horizontal="center" vertical="top"/>
    </xf>
    <xf numFmtId="164" fontId="15" fillId="7" borderId="60" xfId="0" applyNumberFormat="1" applyFont="1" applyFill="1" applyBorder="1" applyAlignment="1">
      <alignment horizontal="center" vertical="top" wrapText="1"/>
    </xf>
    <xf numFmtId="164" fontId="3" fillId="7" borderId="60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top" wrapText="1"/>
    </xf>
    <xf numFmtId="164" fontId="3" fillId="2" borderId="57" xfId="0" applyNumberFormat="1" applyFont="1" applyFill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1" fillId="0" borderId="36" xfId="0" applyFont="1" applyBorder="1" applyAlignment="1">
      <alignment horizontal="center" vertical="top"/>
    </xf>
    <xf numFmtId="0" fontId="4" fillId="4" borderId="40" xfId="0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 vertical="top"/>
    </xf>
    <xf numFmtId="166" fontId="1" fillId="10" borderId="74" xfId="1" applyFont="1" applyFill="1" applyBorder="1" applyAlignment="1">
      <alignment horizontal="center" vertical="top" wrapText="1"/>
    </xf>
    <xf numFmtId="165" fontId="1" fillId="4" borderId="0" xfId="0" applyNumberFormat="1" applyFont="1" applyFill="1" applyBorder="1" applyAlignment="1">
      <alignment horizontal="center" vertical="top"/>
    </xf>
    <xf numFmtId="165" fontId="1" fillId="4" borderId="69" xfId="0" applyNumberFormat="1" applyFont="1" applyFill="1" applyBorder="1" applyAlignment="1">
      <alignment horizontal="center" vertical="top"/>
    </xf>
    <xf numFmtId="165" fontId="1" fillId="4" borderId="39" xfId="0" applyNumberFormat="1" applyFont="1" applyFill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49" fontId="3" fillId="8" borderId="42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70" xfId="0" applyFont="1" applyBorder="1" applyAlignment="1">
      <alignment horizontal="center" vertical="top" wrapText="1"/>
    </xf>
    <xf numFmtId="0" fontId="1" fillId="4" borderId="63" xfId="0" applyFont="1" applyFill="1" applyBorder="1" applyAlignment="1">
      <alignment horizontal="center" vertical="top"/>
    </xf>
    <xf numFmtId="0" fontId="4" fillId="0" borderId="39" xfId="0" applyFont="1" applyFill="1" applyBorder="1" applyAlignment="1">
      <alignment vertical="top" wrapText="1"/>
    </xf>
    <xf numFmtId="165" fontId="1" fillId="4" borderId="4" xfId="0" applyNumberFormat="1" applyFont="1" applyFill="1" applyBorder="1" applyAlignment="1">
      <alignment horizontal="center" vertical="top" wrapText="1"/>
    </xf>
    <xf numFmtId="165" fontId="1" fillId="4" borderId="45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center" vertical="top" wrapText="1"/>
    </xf>
    <xf numFmtId="167" fontId="1" fillId="10" borderId="77" xfId="1" applyNumberFormat="1" applyFont="1" applyFill="1" applyBorder="1" applyAlignment="1">
      <alignment vertical="top" wrapText="1"/>
    </xf>
    <xf numFmtId="164" fontId="1" fillId="10" borderId="40" xfId="1" applyNumberFormat="1" applyFont="1" applyFill="1" applyBorder="1" applyAlignment="1">
      <alignment vertical="top" wrapText="1"/>
    </xf>
    <xf numFmtId="0" fontId="13" fillId="4" borderId="23" xfId="0" applyFont="1" applyFill="1" applyBorder="1" applyAlignment="1">
      <alignment vertical="top" wrapText="1"/>
    </xf>
    <xf numFmtId="165" fontId="1" fillId="4" borderId="47" xfId="0" applyNumberFormat="1" applyFont="1" applyFill="1" applyBorder="1" applyAlignment="1">
      <alignment horizontal="center" vertical="top" wrapText="1"/>
    </xf>
    <xf numFmtId="0" fontId="1" fillId="4" borderId="54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center" vertical="top"/>
    </xf>
    <xf numFmtId="0" fontId="1" fillId="4" borderId="23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0" fontId="4" fillId="0" borderId="31" xfId="0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1" fillId="0" borderId="30" xfId="0" applyFont="1" applyBorder="1" applyAlignment="1">
      <alignment horizontal="left" vertical="top" wrapText="1"/>
    </xf>
    <xf numFmtId="165" fontId="1" fillId="0" borderId="39" xfId="0" applyNumberFormat="1" applyFont="1" applyBorder="1" applyAlignment="1">
      <alignment horizontal="center" vertical="top"/>
    </xf>
    <xf numFmtId="164" fontId="1" fillId="4" borderId="44" xfId="0" applyNumberFormat="1" applyFont="1" applyFill="1" applyBorder="1" applyAlignment="1">
      <alignment horizontal="center" vertical="top" wrapText="1"/>
    </xf>
    <xf numFmtId="164" fontId="3" fillId="5" borderId="71" xfId="0" applyNumberFormat="1" applyFont="1" applyFill="1" applyBorder="1" applyAlignment="1">
      <alignment horizontal="center" vertical="top"/>
    </xf>
    <xf numFmtId="165" fontId="1" fillId="0" borderId="39" xfId="0" applyNumberFormat="1" applyFont="1" applyBorder="1" applyAlignment="1">
      <alignment horizontal="center" vertical="top" wrapText="1"/>
    </xf>
    <xf numFmtId="165" fontId="3" fillId="5" borderId="37" xfId="0" applyNumberFormat="1" applyFont="1" applyFill="1" applyBorder="1" applyAlignment="1">
      <alignment horizontal="center" vertical="top"/>
    </xf>
    <xf numFmtId="165" fontId="1" fillId="0" borderId="63" xfId="0" applyNumberFormat="1" applyFont="1" applyBorder="1" applyAlignment="1">
      <alignment horizontal="center" vertical="top"/>
    </xf>
    <xf numFmtId="0" fontId="1" fillId="0" borderId="63" xfId="0" applyFont="1" applyBorder="1" applyAlignment="1">
      <alignment horizontal="center" vertical="top"/>
    </xf>
    <xf numFmtId="164" fontId="3" fillId="5" borderId="63" xfId="0" applyNumberFormat="1" applyFont="1" applyFill="1" applyBorder="1" applyAlignment="1">
      <alignment horizontal="center" vertical="top"/>
    </xf>
    <xf numFmtId="165" fontId="1" fillId="4" borderId="71" xfId="0" applyNumberFormat="1" applyFont="1" applyFill="1" applyBorder="1" applyAlignment="1">
      <alignment horizontal="center" vertical="top" wrapText="1"/>
    </xf>
    <xf numFmtId="165" fontId="5" fillId="5" borderId="37" xfId="0" applyNumberFormat="1" applyFont="1" applyFill="1" applyBorder="1" applyAlignment="1">
      <alignment horizontal="center" vertical="top" wrapText="1"/>
    </xf>
    <xf numFmtId="164" fontId="6" fillId="0" borderId="66" xfId="0" applyNumberFormat="1" applyFont="1" applyBorder="1" applyAlignment="1">
      <alignment horizontal="center" vertical="center" wrapText="1"/>
    </xf>
    <xf numFmtId="0" fontId="1" fillId="4" borderId="70" xfId="0" applyFont="1" applyFill="1" applyBorder="1" applyAlignment="1">
      <alignment horizontal="center" vertical="top" wrapText="1"/>
    </xf>
    <xf numFmtId="164" fontId="1" fillId="4" borderId="33" xfId="0" applyNumberFormat="1" applyFont="1" applyFill="1" applyBorder="1" applyAlignment="1">
      <alignment horizontal="center" vertical="top"/>
    </xf>
    <xf numFmtId="164" fontId="1" fillId="12" borderId="63" xfId="1" applyNumberFormat="1" applyFont="1" applyFill="1" applyBorder="1" applyAlignment="1">
      <alignment horizontal="center" vertical="top"/>
    </xf>
    <xf numFmtId="164" fontId="1" fillId="4" borderId="26" xfId="0" applyNumberFormat="1" applyFont="1" applyFill="1" applyBorder="1" applyAlignment="1">
      <alignment horizontal="center" vertical="top" wrapText="1"/>
    </xf>
    <xf numFmtId="165" fontId="1" fillId="4" borderId="9" xfId="0" applyNumberFormat="1" applyFont="1" applyFill="1" applyBorder="1" applyAlignment="1">
      <alignment horizontal="center" vertical="top"/>
    </xf>
    <xf numFmtId="164" fontId="1" fillId="4" borderId="67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/>
    </xf>
    <xf numFmtId="164" fontId="3" fillId="5" borderId="67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 wrapText="1"/>
    </xf>
    <xf numFmtId="165" fontId="5" fillId="5" borderId="61" xfId="0" applyNumberFormat="1" applyFont="1" applyFill="1" applyBorder="1" applyAlignment="1">
      <alignment horizontal="center" vertical="top" wrapText="1"/>
    </xf>
    <xf numFmtId="165" fontId="1" fillId="0" borderId="65" xfId="0" applyNumberFormat="1" applyFont="1" applyBorder="1" applyAlignment="1">
      <alignment horizontal="center" vertical="top" wrapText="1"/>
    </xf>
    <xf numFmtId="165" fontId="3" fillId="5" borderId="62" xfId="0" applyNumberFormat="1" applyFont="1" applyFill="1" applyBorder="1" applyAlignment="1">
      <alignment horizontal="center" vertical="top"/>
    </xf>
    <xf numFmtId="165" fontId="1" fillId="0" borderId="65" xfId="0" applyNumberFormat="1" applyFont="1" applyBorder="1" applyAlignment="1">
      <alignment horizontal="center" vertical="top"/>
    </xf>
    <xf numFmtId="165" fontId="1" fillId="0" borderId="81" xfId="0" applyNumberFormat="1" applyFont="1" applyBorder="1" applyAlignment="1">
      <alignment horizontal="center" vertical="top"/>
    </xf>
    <xf numFmtId="165" fontId="1" fillId="0" borderId="46" xfId="0" applyNumberFormat="1" applyFont="1" applyBorder="1" applyAlignment="1">
      <alignment horizontal="center" vertical="top"/>
    </xf>
    <xf numFmtId="165" fontId="1" fillId="0" borderId="67" xfId="0" applyNumberFormat="1" applyFont="1" applyBorder="1" applyAlignment="1">
      <alignment horizontal="center" vertical="top"/>
    </xf>
    <xf numFmtId="165" fontId="4" fillId="4" borderId="81" xfId="0" applyNumberFormat="1" applyFont="1" applyFill="1" applyBorder="1" applyAlignment="1">
      <alignment horizontal="center" vertical="top" wrapText="1"/>
    </xf>
    <xf numFmtId="0" fontId="1" fillId="0" borderId="65" xfId="0" applyFont="1" applyBorder="1" applyAlignment="1">
      <alignment horizontal="center" vertical="top"/>
    </xf>
    <xf numFmtId="0" fontId="1" fillId="0" borderId="81" xfId="0" applyFont="1" applyBorder="1" applyAlignment="1">
      <alignment horizontal="center" vertical="top"/>
    </xf>
    <xf numFmtId="164" fontId="3" fillId="5" borderId="81" xfId="0" applyNumberFormat="1" applyFont="1" applyFill="1" applyBorder="1" applyAlignment="1">
      <alignment horizontal="center" vertical="top"/>
    </xf>
    <xf numFmtId="0" fontId="1" fillId="0" borderId="45" xfId="0" applyFont="1" applyBorder="1" applyAlignment="1">
      <alignment horizontal="center" vertical="top" wrapText="1"/>
    </xf>
    <xf numFmtId="165" fontId="1" fillId="0" borderId="44" xfId="0" applyNumberFormat="1" applyFont="1" applyBorder="1" applyAlignment="1">
      <alignment horizontal="center" vertical="top"/>
    </xf>
    <xf numFmtId="0" fontId="7" fillId="0" borderId="46" xfId="0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164" fontId="1" fillId="4" borderId="68" xfId="0" applyNumberFormat="1" applyFont="1" applyFill="1" applyBorder="1" applyAlignment="1">
      <alignment horizontal="center" vertical="top"/>
    </xf>
    <xf numFmtId="165" fontId="1" fillId="4" borderId="67" xfId="0" applyNumberFormat="1" applyFont="1" applyFill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 wrapText="1"/>
    </xf>
    <xf numFmtId="164" fontId="1" fillId="0" borderId="81" xfId="0" applyNumberFormat="1" applyFont="1" applyFill="1" applyBorder="1" applyAlignment="1">
      <alignment horizontal="center" vertical="top" wrapText="1"/>
    </xf>
    <xf numFmtId="165" fontId="1" fillId="0" borderId="68" xfId="0" applyNumberFormat="1" applyFont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 wrapText="1"/>
    </xf>
    <xf numFmtId="165" fontId="1" fillId="4" borderId="68" xfId="0" applyNumberFormat="1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vertical="top" wrapText="1"/>
    </xf>
    <xf numFmtId="164" fontId="1" fillId="12" borderId="60" xfId="1" applyNumberFormat="1" applyFont="1" applyFill="1" applyBorder="1" applyAlignment="1">
      <alignment horizontal="center" vertical="top"/>
    </xf>
    <xf numFmtId="164" fontId="1" fillId="12" borderId="9" xfId="1" applyNumberFormat="1" applyFont="1" applyFill="1" applyBorder="1" applyAlignment="1">
      <alignment horizontal="center" vertical="top"/>
    </xf>
    <xf numFmtId="165" fontId="1" fillId="0" borderId="13" xfId="0" applyNumberFormat="1" applyFont="1" applyBorder="1" applyAlignment="1">
      <alignment horizontal="center" vertical="top"/>
    </xf>
    <xf numFmtId="0" fontId="1" fillId="0" borderId="50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49" fontId="1" fillId="4" borderId="11" xfId="0" applyNumberFormat="1" applyFont="1" applyFill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 wrapText="1"/>
    </xf>
    <xf numFmtId="164" fontId="1" fillId="12" borderId="4" xfId="1" applyNumberFormat="1" applyFont="1" applyFill="1" applyBorder="1" applyAlignment="1">
      <alignment horizontal="center" vertical="top"/>
    </xf>
    <xf numFmtId="164" fontId="1" fillId="12" borderId="45" xfId="1" applyNumberFormat="1" applyFont="1" applyFill="1" applyBorder="1" applyAlignment="1">
      <alignment horizontal="center" vertical="top"/>
    </xf>
    <xf numFmtId="164" fontId="1" fillId="12" borderId="39" xfId="1" applyNumberFormat="1" applyFont="1" applyFill="1" applyBorder="1" applyAlignment="1">
      <alignment horizontal="center" vertical="top"/>
    </xf>
    <xf numFmtId="49" fontId="3" fillId="4" borderId="48" xfId="0" applyNumberFormat="1" applyFont="1" applyFill="1" applyBorder="1" applyAlignment="1">
      <alignment horizontal="center" vertical="top"/>
    </xf>
    <xf numFmtId="165" fontId="3" fillId="5" borderId="37" xfId="0" applyNumberFormat="1" applyFont="1" applyFill="1" applyBorder="1" applyAlignment="1">
      <alignment horizontal="center" vertical="top" wrapText="1"/>
    </xf>
    <xf numFmtId="165" fontId="1" fillId="0" borderId="63" xfId="0" applyNumberFormat="1" applyFont="1" applyFill="1" applyBorder="1" applyAlignment="1">
      <alignment horizontal="center" vertical="top" wrapText="1"/>
    </xf>
    <xf numFmtId="165" fontId="1" fillId="4" borderId="11" xfId="0" applyNumberFormat="1" applyFont="1" applyFill="1" applyBorder="1" applyAlignment="1">
      <alignment horizontal="center" vertical="top"/>
    </xf>
    <xf numFmtId="164" fontId="6" fillId="0" borderId="84" xfId="0" applyNumberFormat="1" applyFont="1" applyBorder="1" applyAlignment="1">
      <alignment horizontal="center" vertical="center" wrapText="1"/>
    </xf>
    <xf numFmtId="164" fontId="15" fillId="7" borderId="82" xfId="0" applyNumberFormat="1" applyFont="1" applyFill="1" applyBorder="1" applyAlignment="1">
      <alignment horizontal="center" vertical="top" wrapText="1"/>
    </xf>
    <xf numFmtId="164" fontId="1" fillId="0" borderId="82" xfId="0" applyNumberFormat="1" applyFont="1" applyBorder="1" applyAlignment="1">
      <alignment horizontal="center" vertical="top" wrapText="1"/>
    </xf>
    <xf numFmtId="164" fontId="1" fillId="4" borderId="82" xfId="0" applyNumberFormat="1" applyFont="1" applyFill="1" applyBorder="1" applyAlignment="1">
      <alignment horizontal="center" vertical="top" wrapText="1"/>
    </xf>
    <xf numFmtId="164" fontId="3" fillId="7" borderId="82" xfId="0" applyNumberFormat="1" applyFont="1" applyFill="1" applyBorder="1" applyAlignment="1">
      <alignment horizontal="center" vertical="top" wrapText="1"/>
    </xf>
    <xf numFmtId="164" fontId="7" fillId="0" borderId="82" xfId="0" applyNumberFormat="1" applyFont="1" applyBorder="1" applyAlignment="1">
      <alignment horizontal="center" vertical="top" wrapText="1"/>
    </xf>
    <xf numFmtId="164" fontId="3" fillId="5" borderId="83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/>
    </xf>
    <xf numFmtId="164" fontId="3" fillId="5" borderId="83" xfId="0" applyNumberFormat="1" applyFont="1" applyFill="1" applyBorder="1" applyAlignment="1">
      <alignment horizontal="center" vertical="top"/>
    </xf>
    <xf numFmtId="165" fontId="1" fillId="4" borderId="82" xfId="0" applyNumberFormat="1" applyFont="1" applyFill="1" applyBorder="1" applyAlignment="1">
      <alignment horizontal="center" vertical="top"/>
    </xf>
    <xf numFmtId="165" fontId="1" fillId="4" borderId="6" xfId="0" applyNumberFormat="1" applyFont="1" applyFill="1" applyBorder="1" applyAlignment="1">
      <alignment horizontal="center" vertical="top"/>
    </xf>
    <xf numFmtId="165" fontId="1" fillId="4" borderId="12" xfId="0" applyNumberFormat="1" applyFont="1" applyFill="1" applyBorder="1" applyAlignment="1">
      <alignment horizontal="center" vertical="top"/>
    </xf>
    <xf numFmtId="165" fontId="5" fillId="5" borderId="83" xfId="0" applyNumberFormat="1" applyFont="1" applyFill="1" applyBorder="1" applyAlignment="1">
      <alignment horizontal="center" vertical="top" wrapText="1"/>
    </xf>
    <xf numFmtId="164" fontId="1" fillId="4" borderId="12" xfId="0" applyNumberFormat="1" applyFont="1" applyFill="1" applyBorder="1" applyAlignment="1">
      <alignment horizontal="center" vertical="top"/>
    </xf>
    <xf numFmtId="164" fontId="3" fillId="5" borderId="32" xfId="0" applyNumberFormat="1" applyFont="1" applyFill="1" applyBorder="1" applyAlignment="1">
      <alignment horizontal="center" vertical="top"/>
    </xf>
    <xf numFmtId="164" fontId="3" fillId="2" borderId="85" xfId="0" applyNumberFormat="1" applyFont="1" applyFill="1" applyBorder="1" applyAlignment="1">
      <alignment horizontal="center" vertical="top" wrapText="1"/>
    </xf>
    <xf numFmtId="164" fontId="3" fillId="8" borderId="85" xfId="0" applyNumberFormat="1" applyFont="1" applyFill="1" applyBorder="1" applyAlignment="1">
      <alignment horizontal="center" vertical="top"/>
    </xf>
    <xf numFmtId="164" fontId="3" fillId="7" borderId="85" xfId="0" applyNumberFormat="1" applyFont="1" applyFill="1" applyBorder="1" applyAlignment="1">
      <alignment horizontal="center" vertical="top"/>
    </xf>
    <xf numFmtId="0" fontId="1" fillId="0" borderId="46" xfId="0" applyFont="1" applyBorder="1" applyAlignment="1">
      <alignment horizontal="center" vertical="top"/>
    </xf>
    <xf numFmtId="164" fontId="1" fillId="4" borderId="82" xfId="0" applyNumberFormat="1" applyFont="1" applyFill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 wrapText="1"/>
    </xf>
    <xf numFmtId="165" fontId="3" fillId="5" borderId="83" xfId="0" applyNumberFormat="1" applyFont="1" applyFill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165" fontId="1" fillId="0" borderId="82" xfId="0" applyNumberFormat="1" applyFont="1" applyFill="1" applyBorder="1" applyAlignment="1">
      <alignment horizontal="center" vertical="top"/>
    </xf>
    <xf numFmtId="165" fontId="1" fillId="0" borderId="12" xfId="0" applyNumberFormat="1" applyFont="1" applyFill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165" fontId="1" fillId="0" borderId="32" xfId="0" applyNumberFormat="1" applyFont="1" applyBorder="1" applyAlignment="1">
      <alignment horizontal="center" vertical="top"/>
    </xf>
    <xf numFmtId="165" fontId="4" fillId="4" borderId="82" xfId="0" applyNumberFormat="1" applyFont="1" applyFill="1" applyBorder="1" applyAlignment="1">
      <alignment horizontal="center" vertical="top" wrapText="1"/>
    </xf>
    <xf numFmtId="165" fontId="1" fillId="0" borderId="8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/>
    </xf>
    <xf numFmtId="165" fontId="1" fillId="0" borderId="1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165" fontId="1" fillId="0" borderId="53" xfId="0" applyNumberFormat="1" applyFont="1" applyBorder="1" applyAlignment="1">
      <alignment horizontal="center" vertical="top"/>
    </xf>
    <xf numFmtId="0" fontId="1" fillId="0" borderId="64" xfId="0" applyFont="1" applyFill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1" fillId="4" borderId="50" xfId="0" applyFont="1" applyFill="1" applyBorder="1" applyAlignment="1">
      <alignment horizontal="center" vertical="top"/>
    </xf>
    <xf numFmtId="0" fontId="1" fillId="0" borderId="50" xfId="0" applyFont="1" applyBorder="1" applyAlignment="1">
      <alignment horizontal="center" vertical="top"/>
    </xf>
    <xf numFmtId="165" fontId="1" fillId="0" borderId="50" xfId="0" applyNumberFormat="1" applyFont="1" applyBorder="1" applyAlignment="1">
      <alignment horizontal="center" vertical="top"/>
    </xf>
    <xf numFmtId="165" fontId="1" fillId="0" borderId="84" xfId="0" applyNumberFormat="1" applyFont="1" applyBorder="1" applyAlignment="1">
      <alignment horizontal="center" vertical="top"/>
    </xf>
    <xf numFmtId="165" fontId="1" fillId="0" borderId="12" xfId="0" applyNumberFormat="1" applyFont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1" fillId="4" borderId="84" xfId="0" applyNumberFormat="1" applyFont="1" applyFill="1" applyBorder="1" applyAlignment="1">
      <alignment horizontal="center" vertical="top" wrapText="1"/>
    </xf>
    <xf numFmtId="164" fontId="1" fillId="4" borderId="48" xfId="0" applyNumberFormat="1" applyFont="1" applyFill="1" applyBorder="1" applyAlignment="1">
      <alignment horizontal="center" vertical="top"/>
    </xf>
    <xf numFmtId="165" fontId="1" fillId="4" borderId="32" xfId="0" applyNumberFormat="1" applyFont="1" applyFill="1" applyBorder="1" applyAlignment="1">
      <alignment horizontal="center" vertical="top"/>
    </xf>
    <xf numFmtId="164" fontId="1" fillId="0" borderId="84" xfId="0" applyNumberFormat="1" applyFont="1" applyFill="1" applyBorder="1" applyAlignment="1">
      <alignment horizontal="center" vertical="top" wrapText="1"/>
    </xf>
    <xf numFmtId="164" fontId="1" fillId="0" borderId="82" xfId="0" applyNumberFormat="1" applyFont="1" applyFill="1" applyBorder="1" applyAlignment="1">
      <alignment horizontal="center" vertical="top" wrapText="1"/>
    </xf>
    <xf numFmtId="165" fontId="1" fillId="4" borderId="48" xfId="0" applyNumberFormat="1" applyFont="1" applyFill="1" applyBorder="1" applyAlignment="1">
      <alignment horizontal="center" vertical="top"/>
    </xf>
    <xf numFmtId="0" fontId="1" fillId="4" borderId="48" xfId="0" applyFont="1" applyFill="1" applyBorder="1" applyAlignment="1">
      <alignment horizontal="center" vertical="top" wrapText="1"/>
    </xf>
    <xf numFmtId="0" fontId="1" fillId="4" borderId="8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" fillId="3" borderId="38" xfId="0" applyFont="1" applyFill="1" applyBorder="1" applyAlignment="1">
      <alignment horizontal="center" vertical="top"/>
    </xf>
    <xf numFmtId="0" fontId="1" fillId="3" borderId="30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top"/>
    </xf>
    <xf numFmtId="49" fontId="1" fillId="0" borderId="26" xfId="0" applyNumberFormat="1" applyFont="1" applyFill="1" applyBorder="1" applyAlignment="1">
      <alignment horizontal="center" vertical="top"/>
    </xf>
    <xf numFmtId="49" fontId="1" fillId="0" borderId="33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49" fontId="1" fillId="0" borderId="25" xfId="0" applyNumberFormat="1" applyFont="1" applyFill="1" applyBorder="1" applyAlignment="1">
      <alignment horizontal="center" vertical="top"/>
    </xf>
    <xf numFmtId="49" fontId="1" fillId="0" borderId="30" xfId="0" applyNumberFormat="1" applyFont="1" applyFill="1" applyBorder="1" applyAlignment="1">
      <alignment horizontal="center" vertical="top"/>
    </xf>
    <xf numFmtId="49" fontId="1" fillId="4" borderId="33" xfId="0" applyNumberFormat="1" applyFont="1" applyFill="1" applyBorder="1" applyAlignment="1">
      <alignment horizontal="center" vertical="top"/>
    </xf>
    <xf numFmtId="166" fontId="1" fillId="10" borderId="88" xfId="1" applyFont="1" applyFill="1" applyBorder="1" applyAlignment="1">
      <alignment horizontal="center" vertical="top" wrapText="1"/>
    </xf>
    <xf numFmtId="0" fontId="13" fillId="0" borderId="38" xfId="0" applyFont="1" applyBorder="1" applyAlignment="1">
      <alignment horizontal="center" vertical="top" wrapText="1"/>
    </xf>
    <xf numFmtId="0" fontId="1" fillId="4" borderId="86" xfId="1" applyNumberFormat="1" applyFont="1" applyFill="1" applyBorder="1" applyAlignment="1">
      <alignment horizontal="center" vertical="top"/>
    </xf>
    <xf numFmtId="0" fontId="1" fillId="0" borderId="19" xfId="0" applyFont="1" applyBorder="1" applyAlignment="1">
      <alignment horizontal="center" vertical="center" textRotation="90" wrapText="1"/>
    </xf>
    <xf numFmtId="0" fontId="1" fillId="4" borderId="11" xfId="1" applyNumberFormat="1" applyFont="1" applyFill="1" applyBorder="1" applyAlignment="1">
      <alignment horizontal="center" vertical="top"/>
    </xf>
    <xf numFmtId="0" fontId="1" fillId="4" borderId="28" xfId="0" applyFont="1" applyFill="1" applyBorder="1" applyAlignment="1">
      <alignment vertical="top" wrapText="1"/>
    </xf>
    <xf numFmtId="0" fontId="1" fillId="0" borderId="54" xfId="0" applyFont="1" applyFill="1" applyBorder="1" applyAlignment="1">
      <alignment vertical="top" wrapText="1"/>
    </xf>
    <xf numFmtId="0" fontId="1" fillId="4" borderId="43" xfId="0" applyFont="1" applyFill="1" applyBorder="1" applyAlignment="1">
      <alignment vertical="top" wrapText="1"/>
    </xf>
    <xf numFmtId="0" fontId="1" fillId="0" borderId="42" xfId="0" applyFont="1" applyFill="1" applyBorder="1" applyAlignment="1">
      <alignment vertical="top" wrapText="1"/>
    </xf>
    <xf numFmtId="0" fontId="1" fillId="4" borderId="6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0" borderId="84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0" borderId="82" xfId="0" applyFont="1" applyFill="1" applyBorder="1" applyAlignment="1">
      <alignment horizontal="center" vertical="top" wrapText="1"/>
    </xf>
    <xf numFmtId="0" fontId="1" fillId="0" borderId="83" xfId="0" applyFont="1" applyFill="1" applyBorder="1" applyAlignment="1">
      <alignment horizontal="center" vertical="top" wrapText="1"/>
    </xf>
    <xf numFmtId="0" fontId="1" fillId="4" borderId="84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left" vertical="top" wrapText="1"/>
    </xf>
    <xf numFmtId="0" fontId="4" fillId="0" borderId="40" xfId="0" applyFont="1" applyFill="1" applyBorder="1" applyAlignment="1">
      <alignment vertical="top" wrapText="1"/>
    </xf>
    <xf numFmtId="0" fontId="4" fillId="4" borderId="71" xfId="0" applyFont="1" applyFill="1" applyBorder="1" applyAlignment="1">
      <alignment vertical="top" wrapText="1"/>
    </xf>
    <xf numFmtId="0" fontId="1" fillId="0" borderId="48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" fillId="10" borderId="12" xfId="1" applyNumberFormat="1" applyFont="1" applyFill="1" applyBorder="1" applyAlignment="1">
      <alignment horizontal="center" vertical="top"/>
    </xf>
    <xf numFmtId="0" fontId="1" fillId="10" borderId="18" xfId="1" applyNumberFormat="1" applyFont="1" applyFill="1" applyBorder="1" applyAlignment="1">
      <alignment horizontal="center" vertical="top"/>
    </xf>
    <xf numFmtId="0" fontId="2" fillId="0" borderId="6" xfId="0" applyFont="1" applyBorder="1"/>
    <xf numFmtId="0" fontId="1" fillId="0" borderId="18" xfId="0" applyFont="1" applyBorder="1" applyAlignment="1">
      <alignment horizontal="center" vertical="top"/>
    </xf>
    <xf numFmtId="0" fontId="1" fillId="0" borderId="62" xfId="0" applyFont="1" applyBorder="1" applyAlignment="1">
      <alignment horizontal="center" vertical="center" textRotation="90" wrapText="1"/>
    </xf>
    <xf numFmtId="0" fontId="1" fillId="0" borderId="83" xfId="0" applyFont="1" applyBorder="1" applyAlignment="1">
      <alignment horizontal="center" vertical="center" textRotation="90" wrapText="1"/>
    </xf>
    <xf numFmtId="3" fontId="9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/>
    </xf>
    <xf numFmtId="164" fontId="1" fillId="4" borderId="12" xfId="0" applyNumberFormat="1" applyFont="1" applyFill="1" applyBorder="1" applyAlignment="1">
      <alignment horizontal="center" vertical="top" wrapText="1"/>
    </xf>
    <xf numFmtId="164" fontId="1" fillId="4" borderId="46" xfId="0" applyNumberFormat="1" applyFont="1" applyFill="1" applyBorder="1" applyAlignment="1">
      <alignment horizontal="center" vertical="top" wrapText="1"/>
    </xf>
    <xf numFmtId="164" fontId="1" fillId="4" borderId="30" xfId="0" applyNumberFormat="1" applyFont="1" applyFill="1" applyBorder="1" applyAlignment="1">
      <alignment horizontal="center" vertical="top" wrapText="1"/>
    </xf>
    <xf numFmtId="0" fontId="7" fillId="0" borderId="30" xfId="0" applyFont="1" applyFill="1" applyBorder="1" applyAlignment="1">
      <alignment horizontal="center" vertical="top" wrapText="1"/>
    </xf>
    <xf numFmtId="165" fontId="2" fillId="0" borderId="0" xfId="0" applyNumberFormat="1" applyFont="1"/>
    <xf numFmtId="0" fontId="1" fillId="0" borderId="84" xfId="0" applyFont="1" applyBorder="1" applyAlignment="1">
      <alignment horizontal="center" vertical="top"/>
    </xf>
    <xf numFmtId="0" fontId="4" fillId="0" borderId="28" xfId="0" applyFont="1" applyFill="1" applyBorder="1" applyAlignment="1">
      <alignment vertical="top" wrapText="1"/>
    </xf>
    <xf numFmtId="0" fontId="4" fillId="0" borderId="84" xfId="0" applyFont="1" applyFill="1" applyBorder="1" applyAlignment="1">
      <alignment horizontal="center" vertical="top" wrapText="1"/>
    </xf>
    <xf numFmtId="0" fontId="1" fillId="0" borderId="8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top" wrapText="1"/>
    </xf>
    <xf numFmtId="166" fontId="1" fillId="10" borderId="11" xfId="1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29" xfId="0" applyFont="1" applyFill="1" applyBorder="1" applyAlignment="1">
      <alignment horizontal="center" vertical="top" wrapText="1"/>
    </xf>
    <xf numFmtId="0" fontId="1" fillId="3" borderId="36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1" fillId="4" borderId="53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1" fillId="4" borderId="34" xfId="0" applyFont="1" applyFill="1" applyBorder="1" applyAlignment="1">
      <alignment horizontal="center" vertical="top" wrapText="1"/>
    </xf>
    <xf numFmtId="0" fontId="4" fillId="4" borderId="31" xfId="0" applyFont="1" applyFill="1" applyBorder="1" applyAlignment="1">
      <alignment horizontal="center" vertical="top" wrapText="1"/>
    </xf>
    <xf numFmtId="0" fontId="4" fillId="0" borderId="29" xfId="0" applyFont="1" applyFill="1" applyBorder="1" applyAlignment="1">
      <alignment horizontal="center" vertical="top" wrapText="1"/>
    </xf>
    <xf numFmtId="0" fontId="4" fillId="0" borderId="3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horizontal="center" vertical="top" wrapText="1"/>
    </xf>
    <xf numFmtId="49" fontId="1" fillId="0" borderId="35" xfId="0" applyNumberFormat="1" applyFont="1" applyFill="1" applyBorder="1" applyAlignment="1">
      <alignment horizontal="center" vertical="top"/>
    </xf>
    <xf numFmtId="0" fontId="4" fillId="0" borderId="33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49" fontId="1" fillId="4" borderId="30" xfId="0" applyNumberFormat="1" applyFont="1" applyFill="1" applyBorder="1" applyAlignment="1">
      <alignment horizontal="center" vertical="top"/>
    </xf>
    <xf numFmtId="0" fontId="4" fillId="0" borderId="5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/>
    </xf>
    <xf numFmtId="0" fontId="7" fillId="0" borderId="50" xfId="0" applyFont="1" applyFill="1" applyBorder="1" applyAlignment="1">
      <alignment horizontal="center" vertical="top" wrapText="1"/>
    </xf>
    <xf numFmtId="164" fontId="2" fillId="0" borderId="0" xfId="0" applyNumberFormat="1" applyFont="1" applyBorder="1"/>
    <xf numFmtId="164" fontId="1" fillId="11" borderId="91" xfId="1" applyNumberFormat="1" applyFont="1" applyFill="1" applyBorder="1" applyAlignment="1">
      <alignment horizontal="center" vertical="top"/>
    </xf>
    <xf numFmtId="165" fontId="1" fillId="10" borderId="92" xfId="1" applyNumberFormat="1" applyFont="1" applyFill="1" applyBorder="1" applyAlignment="1">
      <alignment vertical="top" wrapText="1"/>
    </xf>
    <xf numFmtId="0" fontId="1" fillId="10" borderId="91" xfId="1" applyNumberFormat="1" applyFont="1" applyFill="1" applyBorder="1" applyAlignment="1">
      <alignment horizontal="center" vertical="top"/>
    </xf>
    <xf numFmtId="0" fontId="1" fillId="4" borderId="5" xfId="1" applyNumberFormat="1" applyFont="1" applyFill="1" applyBorder="1" applyAlignment="1">
      <alignment horizontal="center" vertical="top"/>
    </xf>
    <xf numFmtId="0" fontId="1" fillId="10" borderId="93" xfId="1" applyNumberFormat="1" applyFont="1" applyFill="1" applyBorder="1" applyAlignment="1">
      <alignment horizontal="center" vertical="top"/>
    </xf>
    <xf numFmtId="0" fontId="13" fillId="0" borderId="53" xfId="0" applyFont="1" applyBorder="1" applyAlignment="1">
      <alignment horizontal="center" vertical="top" wrapText="1"/>
    </xf>
    <xf numFmtId="0" fontId="4" fillId="4" borderId="36" xfId="0" applyFont="1" applyFill="1" applyBorder="1" applyAlignment="1">
      <alignment horizontal="center" vertical="top" wrapText="1"/>
    </xf>
    <xf numFmtId="0" fontId="1" fillId="4" borderId="84" xfId="0" applyFont="1" applyFill="1" applyBorder="1" applyAlignment="1">
      <alignment horizontal="center" vertical="top"/>
    </xf>
    <xf numFmtId="164" fontId="1" fillId="11" borderId="89" xfId="1" applyNumberFormat="1" applyFont="1" applyFill="1" applyBorder="1" applyAlignment="1">
      <alignment horizontal="center" vertical="top"/>
    </xf>
    <xf numFmtId="164" fontId="1" fillId="11" borderId="87" xfId="1" applyNumberFormat="1" applyFont="1" applyFill="1" applyBorder="1" applyAlignment="1">
      <alignment horizontal="center" vertical="top"/>
    </xf>
    <xf numFmtId="0" fontId="4" fillId="0" borderId="25" xfId="0" applyFont="1" applyFill="1" applyBorder="1" applyAlignment="1">
      <alignment horizontal="center" vertical="top" wrapText="1"/>
    </xf>
    <xf numFmtId="166" fontId="1" fillId="10" borderId="89" xfId="1" applyFont="1" applyFill="1" applyBorder="1" applyAlignment="1">
      <alignment horizontal="center" vertical="top" wrapText="1"/>
    </xf>
    <xf numFmtId="166" fontId="1" fillId="10" borderId="90" xfId="1" applyFont="1" applyFill="1" applyBorder="1" applyAlignment="1">
      <alignment horizontal="center" vertical="top" wrapText="1"/>
    </xf>
    <xf numFmtId="166" fontId="1" fillId="10" borderId="78" xfId="1" applyFont="1" applyFill="1" applyBorder="1" applyAlignment="1">
      <alignment horizontal="center" vertical="top" wrapText="1"/>
    </xf>
    <xf numFmtId="166" fontId="1" fillId="10" borderId="12" xfId="1" applyFont="1" applyFill="1" applyBorder="1" applyAlignment="1">
      <alignment horizontal="center" vertical="top" wrapText="1"/>
    </xf>
    <xf numFmtId="166" fontId="1" fillId="10" borderId="29" xfId="1" applyFont="1" applyFill="1" applyBorder="1" applyAlignment="1">
      <alignment horizontal="center" vertical="top" wrapText="1"/>
    </xf>
    <xf numFmtId="166" fontId="1" fillId="10" borderId="18" xfId="1" applyFont="1" applyFill="1" applyBorder="1" applyAlignment="1">
      <alignment horizontal="center" vertical="top" wrapText="1"/>
    </xf>
    <xf numFmtId="166" fontId="1" fillId="10" borderId="36" xfId="1" applyFont="1" applyFill="1" applyBorder="1" applyAlignment="1">
      <alignment horizontal="center" vertical="top" wrapText="1"/>
    </xf>
    <xf numFmtId="0" fontId="4" fillId="4" borderId="51" xfId="0" applyFont="1" applyFill="1" applyBorder="1" applyAlignment="1">
      <alignment vertical="top" wrapText="1"/>
    </xf>
    <xf numFmtId="0" fontId="13" fillId="0" borderId="33" xfId="0" applyFont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164" fontId="1" fillId="11" borderId="6" xfId="1" applyNumberFormat="1" applyFont="1" applyFill="1" applyBorder="1" applyAlignment="1">
      <alignment horizontal="center" vertical="top"/>
    </xf>
    <xf numFmtId="165" fontId="1" fillId="10" borderId="40" xfId="1" applyNumberFormat="1" applyFont="1" applyFill="1" applyBorder="1" applyAlignment="1">
      <alignment vertical="top" wrapText="1"/>
    </xf>
    <xf numFmtId="0" fontId="1" fillId="10" borderId="6" xfId="1" applyNumberFormat="1" applyFont="1" applyFill="1" applyBorder="1" applyAlignment="1">
      <alignment horizontal="center" vertical="top"/>
    </xf>
    <xf numFmtId="0" fontId="1" fillId="4" borderId="80" xfId="1" applyNumberFormat="1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1" fillId="4" borderId="12" xfId="0" applyNumberFormat="1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NumberFormat="1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49" fontId="3" fillId="4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3" fillId="4" borderId="0" xfId="0" applyFont="1" applyFill="1" applyBorder="1" applyAlignment="1">
      <alignment vertical="top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0" borderId="1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49" fontId="1" fillId="4" borderId="18" xfId="0" applyNumberFormat="1" applyFont="1" applyFill="1" applyBorder="1" applyAlignment="1">
      <alignment horizontal="center" vertical="top"/>
    </xf>
    <xf numFmtId="49" fontId="3" fillId="4" borderId="5" xfId="0" applyNumberFormat="1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left" vertical="top" wrapText="1"/>
    </xf>
    <xf numFmtId="0" fontId="1" fillId="4" borderId="40" xfId="0" applyFont="1" applyFill="1" applyBorder="1" applyAlignment="1">
      <alignment horizontal="left" vertical="top" wrapText="1"/>
    </xf>
    <xf numFmtId="0" fontId="1" fillId="4" borderId="28" xfId="0" applyFont="1" applyFill="1" applyBorder="1" applyAlignment="1">
      <alignment horizontal="left" vertical="top" wrapText="1"/>
    </xf>
    <xf numFmtId="0" fontId="4" fillId="4" borderId="38" xfId="0" applyFont="1" applyFill="1" applyBorder="1" applyAlignment="1">
      <alignment horizontal="center" vertical="top" wrapText="1"/>
    </xf>
    <xf numFmtId="49" fontId="4" fillId="3" borderId="52" xfId="0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13" fillId="4" borderId="0" xfId="0" applyFont="1" applyFill="1" applyBorder="1" applyAlignment="1">
      <alignment vertical="top" wrapText="1"/>
    </xf>
    <xf numFmtId="166" fontId="1" fillId="10" borderId="23" xfId="1" applyFont="1" applyFill="1" applyBorder="1" applyAlignment="1">
      <alignment vertical="top" wrapText="1"/>
    </xf>
    <xf numFmtId="166" fontId="1" fillId="10" borderId="48" xfId="1" applyFont="1" applyFill="1" applyBorder="1" applyAlignment="1">
      <alignment horizontal="center" vertical="top" wrapText="1"/>
    </xf>
    <xf numFmtId="166" fontId="1" fillId="10" borderId="34" xfId="1" applyFont="1" applyFill="1" applyBorder="1" applyAlignment="1">
      <alignment horizontal="center" vertical="top" wrapText="1"/>
    </xf>
    <xf numFmtId="0" fontId="4" fillId="4" borderId="70" xfId="0" applyFont="1" applyFill="1" applyBorder="1" applyAlignment="1">
      <alignment horizontal="center" vertical="top" wrapText="1"/>
    </xf>
    <xf numFmtId="0" fontId="4" fillId="4" borderId="5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vertical="top"/>
    </xf>
    <xf numFmtId="0" fontId="19" fillId="0" borderId="0" xfId="0" applyFont="1"/>
    <xf numFmtId="14" fontId="2" fillId="0" borderId="0" xfId="0" applyNumberFormat="1" applyFont="1"/>
    <xf numFmtId="164" fontId="1" fillId="4" borderId="56" xfId="1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5" fillId="4" borderId="28" xfId="0" applyNumberFormat="1" applyFont="1" applyFill="1" applyBorder="1" applyAlignment="1">
      <alignment horizontal="center" vertical="top"/>
    </xf>
    <xf numFmtId="0" fontId="4" fillId="4" borderId="30" xfId="0" applyFont="1" applyFill="1" applyBorder="1" applyAlignment="1">
      <alignment horizontal="center" vertical="top" wrapText="1"/>
    </xf>
    <xf numFmtId="0" fontId="2" fillId="0" borderId="12" xfId="0" applyFont="1" applyBorder="1"/>
    <xf numFmtId="0" fontId="5" fillId="5" borderId="37" xfId="0" applyFont="1" applyFill="1" applyBorder="1" applyAlignment="1">
      <alignment horizontal="right" vertical="top" wrapText="1"/>
    </xf>
    <xf numFmtId="0" fontId="1" fillId="0" borderId="51" xfId="0" applyFont="1" applyFill="1" applyBorder="1" applyAlignment="1">
      <alignment vertical="top" wrapText="1"/>
    </xf>
    <xf numFmtId="0" fontId="4" fillId="4" borderId="42" xfId="0" applyFont="1" applyFill="1" applyBorder="1" applyAlignment="1">
      <alignment vertical="top" wrapText="1"/>
    </xf>
    <xf numFmtId="0" fontId="1" fillId="4" borderId="48" xfId="0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0" fontId="4" fillId="4" borderId="48" xfId="0" applyFont="1" applyFill="1" applyBorder="1" applyAlignment="1">
      <alignment vertical="top" wrapText="1"/>
    </xf>
    <xf numFmtId="165" fontId="1" fillId="0" borderId="38" xfId="0" applyNumberFormat="1" applyFont="1" applyBorder="1" applyAlignment="1">
      <alignment horizontal="center" vertical="top"/>
    </xf>
    <xf numFmtId="165" fontId="1" fillId="0" borderId="56" xfId="0" applyNumberFormat="1" applyFont="1" applyBorder="1" applyAlignment="1">
      <alignment horizontal="center" vertical="top"/>
    </xf>
    <xf numFmtId="165" fontId="1" fillId="0" borderId="30" xfId="0" applyNumberFormat="1" applyFont="1" applyBorder="1" applyAlignment="1">
      <alignment horizontal="center" vertical="top"/>
    </xf>
    <xf numFmtId="165" fontId="3" fillId="5" borderId="35" xfId="0" applyNumberFormat="1" applyFont="1" applyFill="1" applyBorder="1" applyAlignment="1">
      <alignment horizontal="center" vertical="top"/>
    </xf>
    <xf numFmtId="0" fontId="4" fillId="0" borderId="71" xfId="0" applyFont="1" applyFill="1" applyBorder="1" applyAlignment="1">
      <alignment vertical="top" wrapText="1"/>
    </xf>
    <xf numFmtId="0" fontId="4" fillId="0" borderId="23" xfId="0" applyFont="1" applyFill="1" applyBorder="1" applyAlignment="1">
      <alignment vertical="top" wrapText="1"/>
    </xf>
    <xf numFmtId="0" fontId="4" fillId="0" borderId="38" xfId="0" applyFont="1" applyFill="1" applyBorder="1" applyAlignment="1">
      <alignment horizontal="center" vertical="top" wrapText="1"/>
    </xf>
    <xf numFmtId="0" fontId="1" fillId="4" borderId="71" xfId="0" applyFont="1" applyFill="1" applyBorder="1" applyAlignment="1">
      <alignment horizontal="center" vertical="top" wrapText="1"/>
    </xf>
    <xf numFmtId="164" fontId="1" fillId="12" borderId="72" xfId="1" applyNumberFormat="1" applyFont="1" applyFill="1" applyBorder="1" applyAlignment="1">
      <alignment horizontal="center" vertical="top"/>
    </xf>
    <xf numFmtId="164" fontId="1" fillId="12" borderId="70" xfId="1" applyNumberFormat="1" applyFont="1" applyFill="1" applyBorder="1" applyAlignment="1">
      <alignment horizontal="center" vertical="top"/>
    </xf>
    <xf numFmtId="165" fontId="1" fillId="4" borderId="66" xfId="0" applyNumberFormat="1" applyFont="1" applyFill="1" applyBorder="1" applyAlignment="1">
      <alignment horizontal="center" vertical="top"/>
    </xf>
    <xf numFmtId="164" fontId="1" fillId="12" borderId="49" xfId="1" applyNumberFormat="1" applyFont="1" applyFill="1" applyBorder="1" applyAlignment="1">
      <alignment horizontal="center" vertical="top"/>
    </xf>
    <xf numFmtId="0" fontId="3" fillId="13" borderId="40" xfId="0" applyFont="1" applyFill="1" applyBorder="1" applyAlignment="1">
      <alignment horizontal="center" vertical="top" wrapText="1"/>
    </xf>
    <xf numFmtId="0" fontId="1" fillId="13" borderId="42" xfId="0" applyFont="1" applyFill="1" applyBorder="1" applyAlignment="1">
      <alignment horizontal="center" vertical="center" textRotation="90" wrapText="1"/>
    </xf>
    <xf numFmtId="49" fontId="3" fillId="0" borderId="11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5" fillId="8" borderId="36" xfId="0" applyNumberFormat="1" applyFont="1" applyFill="1" applyBorder="1" applyAlignment="1">
      <alignment horizontal="center" vertical="top"/>
    </xf>
    <xf numFmtId="49" fontId="5" fillId="2" borderId="25" xfId="0" applyNumberFormat="1" applyFont="1" applyFill="1" applyBorder="1" applyAlignment="1">
      <alignment horizontal="center" vertical="top"/>
    </xf>
    <xf numFmtId="165" fontId="3" fillId="2" borderId="18" xfId="0" applyNumberFormat="1" applyFont="1" applyFill="1" applyBorder="1" applyAlignment="1">
      <alignment horizontal="center" vertical="top" wrapText="1"/>
    </xf>
    <xf numFmtId="165" fontId="3" fillId="2" borderId="23" xfId="0" applyNumberFormat="1" applyFont="1" applyFill="1" applyBorder="1" applyAlignment="1">
      <alignment horizontal="center" vertical="top" wrapText="1"/>
    </xf>
    <xf numFmtId="165" fontId="3" fillId="2" borderId="16" xfId="0" applyNumberFormat="1" applyFont="1" applyFill="1" applyBorder="1" applyAlignment="1">
      <alignment horizontal="center" vertical="top" wrapText="1"/>
    </xf>
    <xf numFmtId="165" fontId="3" fillId="2" borderId="55" xfId="0" applyNumberFormat="1" applyFont="1" applyFill="1" applyBorder="1" applyAlignment="1">
      <alignment horizontal="center" vertical="top" wrapText="1"/>
    </xf>
    <xf numFmtId="49" fontId="5" fillId="8" borderId="34" xfId="0" applyNumberFormat="1" applyFont="1" applyFill="1" applyBorder="1" applyAlignment="1">
      <alignment vertical="top"/>
    </xf>
    <xf numFmtId="49" fontId="5" fillId="2" borderId="49" xfId="0" applyNumberFormat="1" applyFont="1" applyFill="1" applyBorder="1" applyAlignment="1">
      <alignment vertical="top"/>
    </xf>
    <xf numFmtId="164" fontId="3" fillId="5" borderId="82" xfId="0" applyNumberFormat="1" applyFont="1" applyFill="1" applyBorder="1" applyAlignment="1">
      <alignment horizontal="center" vertical="top"/>
    </xf>
    <xf numFmtId="0" fontId="1" fillId="0" borderId="48" xfId="0" applyFont="1" applyFill="1" applyBorder="1" applyAlignment="1">
      <alignment vertical="top" wrapText="1"/>
    </xf>
    <xf numFmtId="0" fontId="1" fillId="0" borderId="84" xfId="0" applyFont="1" applyFill="1" applyBorder="1" applyAlignment="1">
      <alignment vertical="top" wrapText="1"/>
    </xf>
    <xf numFmtId="0" fontId="7" fillId="0" borderId="28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3" fillId="13" borderId="28" xfId="0" applyNumberFormat="1" applyFont="1" applyFill="1" applyBorder="1" applyAlignment="1">
      <alignment horizontal="center" vertical="top"/>
    </xf>
    <xf numFmtId="0" fontId="1" fillId="10" borderId="90" xfId="1" applyNumberFormat="1" applyFont="1" applyFill="1" applyBorder="1" applyAlignment="1">
      <alignment horizontal="center" vertical="top"/>
    </xf>
    <xf numFmtId="0" fontId="16" fillId="10" borderId="78" xfId="1" applyNumberFormat="1" applyFont="1" applyFill="1" applyBorder="1" applyAlignment="1">
      <alignment horizontal="center" vertical="top"/>
    </xf>
    <xf numFmtId="0" fontId="1" fillId="4" borderId="88" xfId="1" applyNumberFormat="1" applyFont="1" applyFill="1" applyBorder="1" applyAlignment="1">
      <alignment horizontal="center" vertical="top"/>
    </xf>
    <xf numFmtId="0" fontId="1" fillId="4" borderId="53" xfId="1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1" fillId="0" borderId="42" xfId="0" applyFont="1" applyFill="1" applyBorder="1" applyAlignment="1">
      <alignment horizontal="left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0" fontId="5" fillId="5" borderId="37" xfId="0" applyFont="1" applyFill="1" applyBorder="1" applyAlignment="1">
      <alignment horizontal="right" vertical="top" wrapText="1"/>
    </xf>
    <xf numFmtId="0" fontId="1" fillId="0" borderId="23" xfId="0" applyFont="1" applyFill="1" applyBorder="1" applyAlignment="1">
      <alignment horizontal="left" vertical="top" wrapText="1"/>
    </xf>
    <xf numFmtId="0" fontId="4" fillId="4" borderId="30" xfId="0" applyFont="1" applyFill="1" applyBorder="1" applyAlignment="1">
      <alignment horizontal="center" vertical="top" wrapText="1"/>
    </xf>
    <xf numFmtId="165" fontId="1" fillId="4" borderId="66" xfId="0" applyNumberFormat="1" applyFont="1" applyFill="1" applyBorder="1" applyAlignment="1">
      <alignment horizontal="center" vertical="top" wrapText="1"/>
    </xf>
    <xf numFmtId="165" fontId="1" fillId="4" borderId="84" xfId="0" applyNumberFormat="1" applyFont="1" applyFill="1" applyBorder="1" applyAlignment="1">
      <alignment horizontal="center" vertical="top" wrapText="1"/>
    </xf>
    <xf numFmtId="0" fontId="1" fillId="4" borderId="94" xfId="1" applyNumberFormat="1" applyFont="1" applyFill="1" applyBorder="1" applyAlignment="1">
      <alignment horizontal="center" vertical="top"/>
    </xf>
    <xf numFmtId="0" fontId="1" fillId="0" borderId="34" xfId="0" applyFont="1" applyBorder="1" applyAlignment="1">
      <alignment horizontal="center" vertical="top" wrapText="1"/>
    </xf>
    <xf numFmtId="164" fontId="3" fillId="5" borderId="14" xfId="0" applyNumberFormat="1" applyFont="1" applyFill="1" applyBorder="1" applyAlignment="1">
      <alignment horizontal="center" vertical="top"/>
    </xf>
    <xf numFmtId="0" fontId="13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21" fillId="4" borderId="0" xfId="0" applyFont="1" applyFill="1" applyBorder="1"/>
    <xf numFmtId="165" fontId="21" fillId="4" borderId="0" xfId="0" applyNumberFormat="1" applyFont="1" applyFill="1" applyBorder="1" applyAlignment="1">
      <alignment horizontal="center"/>
    </xf>
    <xf numFmtId="165" fontId="13" fillId="4" borderId="0" xfId="0" applyNumberFormat="1" applyFont="1" applyFill="1" applyBorder="1" applyAlignment="1">
      <alignment horizontal="center"/>
    </xf>
    <xf numFmtId="49" fontId="3" fillId="4" borderId="17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13" borderId="29" xfId="0" applyNumberFormat="1" applyFont="1" applyFill="1" applyBorder="1" applyAlignment="1">
      <alignment horizontal="center" vertical="top"/>
    </xf>
    <xf numFmtId="0" fontId="1" fillId="13" borderId="30" xfId="0" applyFont="1" applyFill="1" applyBorder="1" applyAlignment="1">
      <alignment horizontal="left" vertical="top" wrapText="1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8" xfId="0" applyNumberFormat="1" applyFont="1" applyFill="1" applyBorder="1" applyAlignment="1">
      <alignment horizontal="center" vertical="top"/>
    </xf>
    <xf numFmtId="49" fontId="1" fillId="4" borderId="12" xfId="0" applyNumberFormat="1" applyFont="1" applyFill="1" applyBorder="1" applyAlignment="1">
      <alignment horizontal="center" vertical="top"/>
    </xf>
    <xf numFmtId="165" fontId="1" fillId="4" borderId="81" xfId="0" applyNumberFormat="1" applyFont="1" applyFill="1" applyBorder="1" applyAlignment="1">
      <alignment horizontal="center" vertical="top"/>
    </xf>
    <xf numFmtId="0" fontId="1" fillId="0" borderId="47" xfId="0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/>
    </xf>
    <xf numFmtId="0" fontId="1" fillId="0" borderId="42" xfId="0" applyFont="1" applyBorder="1" applyAlignment="1">
      <alignment horizontal="center" vertical="top" wrapText="1"/>
    </xf>
    <xf numFmtId="164" fontId="1" fillId="3" borderId="42" xfId="0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22" fillId="4" borderId="69" xfId="0" applyFont="1" applyFill="1" applyBorder="1" applyAlignment="1">
      <alignment horizontal="center" vertical="top" wrapText="1"/>
    </xf>
    <xf numFmtId="0" fontId="22" fillId="4" borderId="63" xfId="0" applyFont="1" applyFill="1" applyBorder="1" applyAlignment="1">
      <alignment vertical="top" wrapText="1"/>
    </xf>
    <xf numFmtId="0" fontId="22" fillId="4" borderId="82" xfId="0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/>
    </xf>
    <xf numFmtId="0" fontId="22" fillId="4" borderId="8" xfId="0" applyFont="1" applyFill="1" applyBorder="1" applyAlignment="1">
      <alignment horizontal="center" vertical="top" wrapText="1"/>
    </xf>
    <xf numFmtId="0" fontId="22" fillId="4" borderId="51" xfId="0" applyFont="1" applyFill="1" applyBorder="1" applyAlignment="1">
      <alignment horizontal="center" vertical="top"/>
    </xf>
    <xf numFmtId="0" fontId="22" fillId="4" borderId="52" xfId="0" applyFont="1" applyFill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0" fontId="3" fillId="5" borderId="51" xfId="0" applyFont="1" applyFill="1" applyBorder="1" applyAlignment="1">
      <alignment horizontal="right" vertical="top" wrapText="1"/>
    </xf>
    <xf numFmtId="0" fontId="5" fillId="5" borderId="43" xfId="0" applyFont="1" applyFill="1" applyBorder="1" applyAlignment="1">
      <alignment horizontal="right" vertical="top" wrapText="1"/>
    </xf>
    <xf numFmtId="0" fontId="3" fillId="5" borderId="37" xfId="0" applyFont="1" applyFill="1" applyBorder="1" applyAlignment="1">
      <alignment horizontal="right" vertical="top"/>
    </xf>
    <xf numFmtId="0" fontId="3" fillId="5" borderId="43" xfId="0" applyFont="1" applyFill="1" applyBorder="1" applyAlignment="1">
      <alignment horizontal="right" vertical="top"/>
    </xf>
    <xf numFmtId="165" fontId="3" fillId="5" borderId="37" xfId="0" applyNumberFormat="1" applyFont="1" applyFill="1" applyBorder="1" applyAlignment="1">
      <alignment horizontal="right" vertical="top" wrapText="1"/>
    </xf>
    <xf numFmtId="164" fontId="1" fillId="3" borderId="12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1" fillId="4" borderId="42" xfId="0" applyFont="1" applyFill="1" applyBorder="1" applyAlignment="1">
      <alignment horizontal="left" vertical="top" wrapText="1"/>
    </xf>
    <xf numFmtId="165" fontId="1" fillId="4" borderId="32" xfId="0" applyNumberFormat="1" applyFont="1" applyFill="1" applyBorder="1" applyAlignment="1">
      <alignment horizontal="center" vertical="top" wrapText="1"/>
    </xf>
    <xf numFmtId="0" fontId="1" fillId="4" borderId="12" xfId="0" applyNumberFormat="1" applyFont="1" applyFill="1" applyBorder="1" applyAlignment="1">
      <alignment horizontal="center" vertical="top"/>
    </xf>
    <xf numFmtId="165" fontId="1" fillId="4" borderId="28" xfId="0" applyNumberFormat="1" applyFont="1" applyFill="1" applyBorder="1" applyAlignment="1">
      <alignment horizontal="center" vertical="top" wrapText="1"/>
    </xf>
    <xf numFmtId="165" fontId="1" fillId="4" borderId="51" xfId="0" applyNumberFormat="1" applyFont="1" applyFill="1" applyBorder="1" applyAlignment="1">
      <alignment horizontal="center" vertical="top" wrapText="1"/>
    </xf>
    <xf numFmtId="0" fontId="22" fillId="4" borderId="54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60" xfId="0" applyFont="1" applyFill="1" applyBorder="1" applyAlignment="1">
      <alignment horizontal="center" vertical="center"/>
    </xf>
    <xf numFmtId="164" fontId="1" fillId="4" borderId="31" xfId="0" applyNumberFormat="1" applyFont="1" applyFill="1" applyBorder="1" applyAlignment="1">
      <alignment horizontal="center" vertical="top"/>
    </xf>
    <xf numFmtId="164" fontId="1" fillId="12" borderId="2" xfId="1" applyNumberFormat="1" applyFont="1" applyFill="1" applyBorder="1" applyAlignment="1">
      <alignment horizontal="center" vertical="top"/>
    </xf>
    <xf numFmtId="164" fontId="15" fillId="5" borderId="82" xfId="0" applyNumberFormat="1" applyFont="1" applyFill="1" applyBorder="1" applyAlignment="1">
      <alignment horizontal="center" vertical="top" wrapText="1"/>
    </xf>
    <xf numFmtId="164" fontId="1" fillId="5" borderId="82" xfId="0" applyNumberFormat="1" applyFont="1" applyFill="1" applyBorder="1" applyAlignment="1">
      <alignment horizontal="center" vertical="top" wrapText="1"/>
    </xf>
    <xf numFmtId="164" fontId="15" fillId="5" borderId="54" xfId="0" applyNumberFormat="1" applyFont="1" applyFill="1" applyBorder="1" applyAlignment="1">
      <alignment horizontal="center" vertical="top" wrapText="1"/>
    </xf>
    <xf numFmtId="164" fontId="1" fillId="5" borderId="54" xfId="0" applyNumberFormat="1" applyFont="1" applyFill="1" applyBorder="1" applyAlignment="1">
      <alignment horizontal="center" vertical="top" wrapText="1"/>
    </xf>
    <xf numFmtId="164" fontId="15" fillId="5" borderId="60" xfId="0" applyNumberFormat="1" applyFont="1" applyFill="1" applyBorder="1" applyAlignment="1">
      <alignment horizontal="center" vertical="top" wrapText="1"/>
    </xf>
    <xf numFmtId="164" fontId="1" fillId="5" borderId="60" xfId="0" applyNumberFormat="1" applyFont="1" applyFill="1" applyBorder="1" applyAlignment="1">
      <alignment horizontal="center" vertical="top" wrapText="1"/>
    </xf>
    <xf numFmtId="164" fontId="15" fillId="5" borderId="9" xfId="0" applyNumberFormat="1" applyFont="1" applyFill="1" applyBorder="1" applyAlignment="1">
      <alignment horizontal="center" vertical="top" wrapText="1"/>
    </xf>
    <xf numFmtId="164" fontId="1" fillId="5" borderId="9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left" vertical="top" wrapText="1"/>
    </xf>
    <xf numFmtId="49" fontId="5" fillId="4" borderId="28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4" borderId="30" xfId="0" applyFont="1" applyFill="1" applyBorder="1" applyAlignment="1">
      <alignment horizontal="left" vertical="top" wrapText="1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0" fontId="1" fillId="0" borderId="14" xfId="0" applyFont="1" applyBorder="1" applyAlignment="1">
      <alignment horizontal="center" vertical="center" textRotation="90" wrapText="1"/>
    </xf>
    <xf numFmtId="0" fontId="4" fillId="4" borderId="51" xfId="0" applyFont="1" applyFill="1" applyBorder="1" applyAlignment="1">
      <alignment horizontal="left" vertical="top" wrapText="1"/>
    </xf>
    <xf numFmtId="49" fontId="3" fillId="4" borderId="28" xfId="0" applyNumberFormat="1" applyFont="1" applyFill="1" applyBorder="1" applyAlignment="1">
      <alignment horizontal="center" vertical="top"/>
    </xf>
    <xf numFmtId="0" fontId="1" fillId="4" borderId="42" xfId="0" applyFont="1" applyFill="1" applyBorder="1" applyAlignment="1">
      <alignment horizontal="center" vertical="center" textRotation="90" wrapText="1"/>
    </xf>
    <xf numFmtId="0" fontId="4" fillId="4" borderId="30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left" vertical="top" wrapText="1"/>
    </xf>
    <xf numFmtId="165" fontId="1" fillId="4" borderId="81" xfId="0" applyNumberFormat="1" applyFont="1" applyFill="1" applyBorder="1" applyAlignment="1">
      <alignment horizontal="center" vertical="top" wrapText="1"/>
    </xf>
    <xf numFmtId="0" fontId="3" fillId="5" borderId="51" xfId="0" applyFont="1" applyFill="1" applyBorder="1" applyAlignment="1">
      <alignment horizontal="center" vertical="top"/>
    </xf>
    <xf numFmtId="164" fontId="3" fillId="5" borderId="33" xfId="0" applyNumberFormat="1" applyFont="1" applyFill="1" applyBorder="1" applyAlignment="1">
      <alignment horizontal="center" vertical="top"/>
    </xf>
    <xf numFmtId="49" fontId="3" fillId="8" borderId="43" xfId="0" applyNumberFormat="1" applyFont="1" applyFill="1" applyBorder="1" applyAlignment="1">
      <alignment horizontal="center" vertical="top"/>
    </xf>
    <xf numFmtId="49" fontId="3" fillId="2" borderId="15" xfId="0" applyNumberFormat="1" applyFont="1" applyFill="1" applyBorder="1" applyAlignment="1">
      <alignment horizontal="center" vertical="top"/>
    </xf>
    <xf numFmtId="165" fontId="3" fillId="2" borderId="83" xfId="0" applyNumberFormat="1" applyFont="1" applyFill="1" applyBorder="1" applyAlignment="1">
      <alignment horizontal="center" vertical="top"/>
    </xf>
    <xf numFmtId="165" fontId="3" fillId="2" borderId="43" xfId="0" applyNumberFormat="1" applyFont="1" applyFill="1" applyBorder="1" applyAlignment="1">
      <alignment horizontal="center" vertical="top"/>
    </xf>
    <xf numFmtId="165" fontId="3" fillId="2" borderId="15" xfId="0" applyNumberFormat="1" applyFont="1" applyFill="1" applyBorder="1" applyAlignment="1">
      <alignment horizontal="center" vertical="top"/>
    </xf>
    <xf numFmtId="165" fontId="3" fillId="2" borderId="37" xfId="0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49" fontId="3" fillId="4" borderId="29" xfId="0" applyNumberFormat="1" applyFont="1" applyFill="1" applyBorder="1" applyAlignment="1">
      <alignment horizontal="center" vertical="top"/>
    </xf>
    <xf numFmtId="0" fontId="3" fillId="4" borderId="40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vertical="center" textRotation="90" wrapText="1"/>
    </xf>
    <xf numFmtId="0" fontId="1" fillId="4" borderId="23" xfId="0" applyFont="1" applyFill="1" applyBorder="1" applyAlignment="1">
      <alignment vertical="center" textRotation="90" wrapText="1"/>
    </xf>
    <xf numFmtId="0" fontId="1" fillId="4" borderId="40" xfId="0" applyFont="1" applyFill="1" applyBorder="1" applyAlignment="1">
      <alignment vertical="top" wrapText="1"/>
    </xf>
    <xf numFmtId="0" fontId="1" fillId="4" borderId="23" xfId="0" applyFont="1" applyFill="1" applyBorder="1" applyAlignment="1">
      <alignment vertical="top" wrapText="1"/>
    </xf>
    <xf numFmtId="165" fontId="1" fillId="0" borderId="2" xfId="0" applyNumberFormat="1" applyFont="1" applyBorder="1" applyAlignment="1">
      <alignment horizontal="center" vertical="top"/>
    </xf>
    <xf numFmtId="165" fontId="1" fillId="0" borderId="31" xfId="0" applyNumberFormat="1" applyFont="1" applyBorder="1" applyAlignment="1">
      <alignment horizontal="center" vertical="top"/>
    </xf>
    <xf numFmtId="165" fontId="1" fillId="4" borderId="31" xfId="0" applyNumberFormat="1" applyFont="1" applyFill="1" applyBorder="1" applyAlignment="1">
      <alignment horizontal="center" vertical="top"/>
    </xf>
    <xf numFmtId="165" fontId="1" fillId="0" borderId="29" xfId="0" applyNumberFormat="1" applyFont="1" applyBorder="1" applyAlignment="1">
      <alignment horizontal="center" vertical="top"/>
    </xf>
    <xf numFmtId="0" fontId="7" fillId="0" borderId="29" xfId="0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/>
    </xf>
    <xf numFmtId="165" fontId="1" fillId="4" borderId="29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164" fontId="1" fillId="4" borderId="29" xfId="0" applyNumberFormat="1" applyFont="1" applyFill="1" applyBorder="1" applyAlignment="1">
      <alignment horizontal="center" vertical="top"/>
    </xf>
    <xf numFmtId="165" fontId="1" fillId="0" borderId="34" xfId="0" applyNumberFormat="1" applyFont="1" applyBorder="1" applyAlignment="1">
      <alignment horizontal="center" vertical="top"/>
    </xf>
    <xf numFmtId="165" fontId="1" fillId="4" borderId="29" xfId="0" applyNumberFormat="1" applyFont="1" applyFill="1" applyBorder="1" applyAlignment="1">
      <alignment horizontal="center" vertical="top" wrapText="1"/>
    </xf>
    <xf numFmtId="165" fontId="1" fillId="4" borderId="34" xfId="0" applyNumberFormat="1" applyFont="1" applyFill="1" applyBorder="1" applyAlignment="1">
      <alignment horizontal="center" vertical="top" wrapText="1"/>
    </xf>
    <xf numFmtId="165" fontId="1" fillId="4" borderId="8" xfId="0" applyNumberFormat="1" applyFont="1" applyFill="1" applyBorder="1" applyAlignment="1">
      <alignment horizontal="center" vertical="top" wrapText="1"/>
    </xf>
    <xf numFmtId="164" fontId="3" fillId="5" borderId="31" xfId="0" applyNumberFormat="1" applyFont="1" applyFill="1" applyBorder="1" applyAlignment="1">
      <alignment horizontal="center" vertical="top"/>
    </xf>
    <xf numFmtId="165" fontId="3" fillId="2" borderId="61" xfId="0" applyNumberFormat="1" applyFont="1" applyFill="1" applyBorder="1" applyAlignment="1">
      <alignment horizontal="center" vertical="top"/>
    </xf>
    <xf numFmtId="165" fontId="1" fillId="0" borderId="27" xfId="0" applyNumberFormat="1" applyFont="1" applyBorder="1" applyAlignment="1">
      <alignment horizontal="center" vertical="top" wrapText="1"/>
    </xf>
    <xf numFmtId="165" fontId="3" fillId="5" borderId="14" xfId="0" applyNumberFormat="1" applyFont="1" applyFill="1" applyBorder="1" applyAlignment="1">
      <alignment horizontal="center" vertical="top"/>
    </xf>
    <xf numFmtId="165" fontId="1" fillId="0" borderId="27" xfId="0" applyNumberFormat="1" applyFont="1" applyBorder="1" applyAlignment="1">
      <alignment horizontal="center" vertical="top"/>
    </xf>
    <xf numFmtId="165" fontId="1" fillId="0" borderId="8" xfId="0" applyNumberFormat="1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165" fontId="4" fillId="4" borderId="8" xfId="0" applyNumberFormat="1" applyFont="1" applyFill="1" applyBorder="1" applyAlignment="1">
      <alignment horizontal="center" vertical="top" wrapText="1"/>
    </xf>
    <xf numFmtId="164" fontId="3" fillId="5" borderId="8" xfId="0" applyNumberFormat="1" applyFont="1" applyFill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164" fontId="1" fillId="4" borderId="54" xfId="1" applyNumberFormat="1" applyFont="1" applyFill="1" applyBorder="1" applyAlignment="1">
      <alignment horizontal="center" vertical="top"/>
    </xf>
    <xf numFmtId="164" fontId="1" fillId="5" borderId="13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 wrapText="1"/>
    </xf>
    <xf numFmtId="49" fontId="5" fillId="3" borderId="10" xfId="0" applyNumberFormat="1" applyFont="1" applyFill="1" applyBorder="1" applyAlignment="1">
      <alignment horizontal="center" vertical="top"/>
    </xf>
    <xf numFmtId="165" fontId="1" fillId="0" borderId="29" xfId="0" applyNumberFormat="1" applyFont="1" applyFill="1" applyBorder="1" applyAlignment="1">
      <alignment horizontal="center" vertical="center" textRotation="90" wrapText="1"/>
    </xf>
    <xf numFmtId="165" fontId="1" fillId="0" borderId="36" xfId="0" applyNumberFormat="1" applyFont="1" applyFill="1" applyBorder="1" applyAlignment="1">
      <alignment horizontal="center" vertical="center" textRotation="90" wrapText="1"/>
    </xf>
    <xf numFmtId="49" fontId="3" fillId="4" borderId="31" xfId="0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vertical="top" wrapText="1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23" fillId="4" borderId="54" xfId="0" applyFont="1" applyFill="1" applyBorder="1" applyAlignment="1">
      <alignment vertical="top" wrapText="1"/>
    </xf>
    <xf numFmtId="0" fontId="24" fillId="4" borderId="0" xfId="0" applyFont="1" applyFill="1"/>
    <xf numFmtId="0" fontId="2" fillId="4" borderId="0" xfId="0" applyFont="1" applyFill="1" applyBorder="1"/>
    <xf numFmtId="0" fontId="4" fillId="4" borderId="41" xfId="0" applyFont="1" applyFill="1" applyBorder="1" applyAlignment="1">
      <alignment vertical="top" wrapText="1"/>
    </xf>
    <xf numFmtId="0" fontId="4" fillId="4" borderId="48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  <xf numFmtId="0" fontId="4" fillId="4" borderId="49" xfId="0" applyFont="1" applyFill="1" applyBorder="1" applyAlignment="1">
      <alignment horizontal="center" vertical="top" wrapText="1"/>
    </xf>
    <xf numFmtId="0" fontId="19" fillId="4" borderId="0" xfId="0" applyFont="1" applyFill="1"/>
    <xf numFmtId="164" fontId="2" fillId="4" borderId="0" xfId="0" applyNumberFormat="1" applyFont="1" applyFill="1" applyBorder="1"/>
    <xf numFmtId="49" fontId="5" fillId="3" borderId="4" xfId="0" applyNumberFormat="1" applyFont="1" applyFill="1" applyBorder="1" applyAlignment="1">
      <alignment horizontal="center" vertical="top"/>
    </xf>
    <xf numFmtId="165" fontId="1" fillId="4" borderId="6" xfId="0" applyNumberFormat="1" applyFont="1" applyFill="1" applyBorder="1" applyAlignment="1">
      <alignment horizontal="center" vertical="top" wrapText="1"/>
    </xf>
    <xf numFmtId="0" fontId="1" fillId="4" borderId="82" xfId="0" applyFont="1" applyFill="1" applyBorder="1" applyAlignment="1">
      <alignment horizontal="center" vertical="top"/>
    </xf>
    <xf numFmtId="0" fontId="3" fillId="5" borderId="83" xfId="0" applyFont="1" applyFill="1" applyBorder="1" applyAlignment="1">
      <alignment horizontal="right" vertical="top" wrapText="1"/>
    </xf>
    <xf numFmtId="0" fontId="1" fillId="4" borderId="32" xfId="0" applyFont="1" applyFill="1" applyBorder="1" applyAlignment="1">
      <alignment horizontal="center" vertical="top"/>
    </xf>
    <xf numFmtId="165" fontId="1" fillId="0" borderId="12" xfId="0" applyNumberFormat="1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left" vertical="top" wrapText="1"/>
    </xf>
    <xf numFmtId="0" fontId="1" fillId="4" borderId="46" xfId="0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/>
    </xf>
    <xf numFmtId="165" fontId="1" fillId="4" borderId="48" xfId="0" applyNumberFormat="1" applyFont="1" applyFill="1" applyBorder="1" applyAlignment="1">
      <alignment horizontal="center" vertical="top" wrapText="1"/>
    </xf>
    <xf numFmtId="164" fontId="1" fillId="4" borderId="4" xfId="1" applyNumberFormat="1" applyFont="1" applyFill="1" applyBorder="1" applyAlignment="1">
      <alignment horizontal="center" vertical="top"/>
    </xf>
    <xf numFmtId="0" fontId="3" fillId="4" borderId="12" xfId="0" applyFont="1" applyFill="1" applyBorder="1" applyAlignment="1">
      <alignment horizontal="right" vertical="top" wrapText="1"/>
    </xf>
    <xf numFmtId="164" fontId="3" fillId="4" borderId="42" xfId="0" applyNumberFormat="1" applyFont="1" applyFill="1" applyBorder="1" applyAlignment="1">
      <alignment horizontal="center" vertical="top"/>
    </xf>
    <xf numFmtId="164" fontId="3" fillId="4" borderId="10" xfId="0" applyNumberFormat="1" applyFont="1" applyFill="1" applyBorder="1" applyAlignment="1">
      <alignment horizontal="center" vertical="top"/>
    </xf>
    <xf numFmtId="164" fontId="3" fillId="4" borderId="47" xfId="0" applyNumberFormat="1" applyFont="1" applyFill="1" applyBorder="1" applyAlignment="1">
      <alignment horizontal="center" vertical="top"/>
    </xf>
    <xf numFmtId="164" fontId="3" fillId="4" borderId="42" xfId="0" applyNumberFormat="1" applyFont="1" applyFill="1" applyBorder="1" applyAlignment="1">
      <alignment horizontal="center" vertical="top" wrapText="1"/>
    </xf>
    <xf numFmtId="164" fontId="3" fillId="4" borderId="10" xfId="0" applyNumberFormat="1" applyFont="1" applyFill="1" applyBorder="1" applyAlignment="1">
      <alignment horizontal="center" vertical="top" wrapText="1"/>
    </xf>
    <xf numFmtId="164" fontId="3" fillId="4" borderId="47" xfId="0" applyNumberFormat="1" applyFont="1" applyFill="1" applyBorder="1" applyAlignment="1">
      <alignment horizontal="center" vertical="top" wrapText="1"/>
    </xf>
    <xf numFmtId="164" fontId="1" fillId="12" borderId="42" xfId="1" applyNumberFormat="1" applyFont="1" applyFill="1" applyBorder="1" applyAlignment="1">
      <alignment horizontal="center" vertical="top"/>
    </xf>
    <xf numFmtId="164" fontId="1" fillId="12" borderId="10" xfId="1" applyNumberFormat="1" applyFont="1" applyFill="1" applyBorder="1" applyAlignment="1">
      <alignment horizontal="center" vertical="top"/>
    </xf>
    <xf numFmtId="164" fontId="1" fillId="12" borderId="47" xfId="1" applyNumberFormat="1" applyFont="1" applyFill="1" applyBorder="1" applyAlignment="1">
      <alignment horizontal="center" vertical="top"/>
    </xf>
    <xf numFmtId="0" fontId="5" fillId="4" borderId="12" xfId="0" applyFont="1" applyFill="1" applyBorder="1" applyAlignment="1">
      <alignment horizontal="right" vertical="top" wrapText="1"/>
    </xf>
    <xf numFmtId="165" fontId="5" fillId="4" borderId="42" xfId="0" applyNumberFormat="1" applyFont="1" applyFill="1" applyBorder="1" applyAlignment="1">
      <alignment horizontal="center" vertical="top" wrapText="1"/>
    </xf>
    <xf numFmtId="165" fontId="5" fillId="4" borderId="10" xfId="0" applyNumberFormat="1" applyFont="1" applyFill="1" applyBorder="1" applyAlignment="1">
      <alignment horizontal="center" vertical="top" wrapText="1"/>
    </xf>
    <xf numFmtId="165" fontId="5" fillId="4" borderId="47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horizontal="right" vertical="top"/>
    </xf>
    <xf numFmtId="165" fontId="3" fillId="4" borderId="12" xfId="0" applyNumberFormat="1" applyFont="1" applyFill="1" applyBorder="1" applyAlignment="1">
      <alignment horizontal="center" vertical="top" wrapText="1"/>
    </xf>
    <xf numFmtId="164" fontId="3" fillId="4" borderId="29" xfId="0" applyNumberFormat="1" applyFont="1" applyFill="1" applyBorder="1" applyAlignment="1">
      <alignment horizontal="center" vertical="top"/>
    </xf>
    <xf numFmtId="164" fontId="3" fillId="4" borderId="46" xfId="0" applyNumberFormat="1" applyFont="1" applyFill="1" applyBorder="1" applyAlignment="1">
      <alignment horizontal="center" vertical="top"/>
    </xf>
    <xf numFmtId="164" fontId="3" fillId="4" borderId="11" xfId="0" applyNumberFormat="1" applyFont="1" applyFill="1" applyBorder="1" applyAlignment="1">
      <alignment horizontal="center" vertical="top"/>
    </xf>
    <xf numFmtId="165" fontId="3" fillId="4" borderId="12" xfId="0" applyNumberFormat="1" applyFont="1" applyFill="1" applyBorder="1" applyAlignment="1">
      <alignment horizontal="right" vertical="top" wrapText="1"/>
    </xf>
    <xf numFmtId="164" fontId="1" fillId="4" borderId="10" xfId="0" applyNumberFormat="1" applyFont="1" applyFill="1" applyBorder="1" applyAlignment="1">
      <alignment horizontal="center" vertical="top"/>
    </xf>
    <xf numFmtId="164" fontId="1" fillId="4" borderId="47" xfId="0" applyNumberFormat="1" applyFont="1" applyFill="1" applyBorder="1" applyAlignment="1">
      <alignment horizontal="center" vertical="top"/>
    </xf>
    <xf numFmtId="164" fontId="1" fillId="4" borderId="40" xfId="1" applyNumberFormat="1" applyFont="1" applyFill="1" applyBorder="1" applyAlignment="1">
      <alignment horizontal="center" vertical="top"/>
    </xf>
    <xf numFmtId="164" fontId="1" fillId="12" borderId="34" xfId="1" applyNumberFormat="1" applyFont="1" applyFill="1" applyBorder="1" applyAlignment="1">
      <alignment horizontal="center" vertical="top"/>
    </xf>
    <xf numFmtId="164" fontId="1" fillId="4" borderId="9" xfId="1" applyNumberFormat="1" applyFont="1" applyFill="1" applyBorder="1" applyAlignment="1">
      <alignment horizontal="center" vertical="top"/>
    </xf>
    <xf numFmtId="164" fontId="1" fillId="4" borderId="52" xfId="1" applyNumberFormat="1" applyFont="1" applyFill="1" applyBorder="1" applyAlignment="1">
      <alignment horizontal="center" vertical="top"/>
    </xf>
    <xf numFmtId="0" fontId="2" fillId="0" borderId="10" xfId="0" applyFont="1" applyBorder="1"/>
    <xf numFmtId="0" fontId="16" fillId="10" borderId="75" xfId="1" applyNumberFormat="1" applyFont="1" applyFill="1" applyBorder="1" applyAlignment="1">
      <alignment horizontal="center" vertical="top"/>
    </xf>
    <xf numFmtId="0" fontId="1" fillId="4" borderId="93" xfId="1" applyNumberFormat="1" applyFont="1" applyFill="1" applyBorder="1" applyAlignment="1">
      <alignment horizontal="center" vertical="top"/>
    </xf>
    <xf numFmtId="0" fontId="1" fillId="4" borderId="17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165" fontId="3" fillId="4" borderId="38" xfId="0" applyNumberFormat="1" applyFont="1" applyFill="1" applyBorder="1" applyAlignment="1">
      <alignment horizontal="left" vertical="top" wrapText="1"/>
    </xf>
    <xf numFmtId="164" fontId="1" fillId="4" borderId="38" xfId="1" applyNumberFormat="1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top" wrapText="1"/>
    </xf>
    <xf numFmtId="0" fontId="1" fillId="4" borderId="63" xfId="0" applyFont="1" applyFill="1" applyBorder="1" applyAlignment="1">
      <alignment horizontal="center" vertical="top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164" fontId="25" fillId="4" borderId="0" xfId="0" applyNumberFormat="1" applyFont="1" applyFill="1" applyBorder="1" applyAlignment="1">
      <alignment horizontal="center" vertical="top"/>
    </xf>
    <xf numFmtId="164" fontId="25" fillId="4" borderId="0" xfId="0" applyNumberFormat="1" applyFont="1" applyFill="1" applyBorder="1" applyAlignment="1">
      <alignment vertical="top"/>
    </xf>
    <xf numFmtId="167" fontId="1" fillId="10" borderId="92" xfId="1" applyNumberFormat="1" applyFont="1" applyFill="1" applyBorder="1" applyAlignment="1">
      <alignment vertical="top" wrapText="1"/>
    </xf>
    <xf numFmtId="166" fontId="1" fillId="10" borderId="95" xfId="1" applyFont="1" applyFill="1" applyBorder="1" applyAlignment="1">
      <alignment horizontal="center" vertical="top" wrapText="1"/>
    </xf>
    <xf numFmtId="165" fontId="3" fillId="0" borderId="54" xfId="0" applyNumberFormat="1" applyFont="1" applyFill="1" applyBorder="1" applyAlignment="1">
      <alignment horizontal="center" vertical="top" wrapText="1"/>
    </xf>
    <xf numFmtId="0" fontId="1" fillId="0" borderId="70" xfId="0" applyFont="1" applyFill="1" applyBorder="1" applyAlignment="1">
      <alignment horizontal="center" vertical="top" wrapText="1"/>
    </xf>
    <xf numFmtId="0" fontId="1" fillId="0" borderId="40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5" fillId="4" borderId="48" xfId="0" applyFont="1" applyFill="1" applyBorder="1" applyAlignment="1">
      <alignment horizontal="right" vertical="top" wrapText="1"/>
    </xf>
    <xf numFmtId="165" fontId="5" fillId="4" borderId="41" xfId="0" applyNumberFormat="1" applyFont="1" applyFill="1" applyBorder="1" applyAlignment="1">
      <alignment horizontal="center" vertical="top" wrapText="1"/>
    </xf>
    <xf numFmtId="165" fontId="5" fillId="4" borderId="49" xfId="0" applyNumberFormat="1" applyFont="1" applyFill="1" applyBorder="1" applyAlignment="1">
      <alignment horizontal="center" vertical="top" wrapText="1"/>
    </xf>
    <xf numFmtId="165" fontId="5" fillId="4" borderId="72" xfId="0" applyNumberFormat="1" applyFont="1" applyFill="1" applyBorder="1" applyAlignment="1">
      <alignment horizontal="center" vertical="top" wrapText="1"/>
    </xf>
    <xf numFmtId="0" fontId="13" fillId="4" borderId="41" xfId="0" applyFont="1" applyFill="1" applyBorder="1" applyAlignment="1">
      <alignment vertical="top" wrapText="1"/>
    </xf>
    <xf numFmtId="0" fontId="13" fillId="0" borderId="34" xfId="0" applyFont="1" applyBorder="1" applyAlignment="1">
      <alignment horizontal="center" vertical="top" wrapText="1"/>
    </xf>
    <xf numFmtId="0" fontId="13" fillId="0" borderId="64" xfId="0" applyFont="1" applyBorder="1" applyAlignment="1">
      <alignment horizontal="center" vertical="top" wrapText="1"/>
    </xf>
    <xf numFmtId="0" fontId="13" fillId="0" borderId="5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textRotation="90" wrapText="1"/>
    </xf>
    <xf numFmtId="164" fontId="1" fillId="0" borderId="10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45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164" fontId="1" fillId="0" borderId="55" xfId="0" applyNumberFormat="1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0" fontId="1" fillId="0" borderId="42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164" fontId="1" fillId="0" borderId="27" xfId="0" applyNumberFormat="1" applyFont="1" applyBorder="1" applyAlignment="1">
      <alignment horizontal="center" vertical="center" textRotation="90" wrapText="1"/>
    </xf>
    <xf numFmtId="164" fontId="1" fillId="0" borderId="29" xfId="0" applyNumberFormat="1" applyFont="1" applyBorder="1" applyAlignment="1">
      <alignment horizontal="center" vertical="center" textRotation="90" wrapText="1"/>
    </xf>
    <xf numFmtId="164" fontId="1" fillId="0" borderId="36" xfId="0" applyNumberFormat="1" applyFont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0" borderId="51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51" xfId="0" applyFont="1" applyFill="1" applyBorder="1" applyAlignment="1">
      <alignment horizontal="center" vertical="center" textRotation="90" wrapText="1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3" borderId="40" xfId="0" applyFont="1" applyFill="1" applyBorder="1" applyAlignment="1">
      <alignment horizontal="left" vertical="top" wrapText="1"/>
    </xf>
    <xf numFmtId="0" fontId="1" fillId="3" borderId="42" xfId="0" applyFont="1" applyFill="1" applyBorder="1" applyAlignment="1">
      <alignment horizontal="left" vertical="top" wrapText="1"/>
    </xf>
    <xf numFmtId="0" fontId="1" fillId="3" borderId="23" xfId="0" applyFont="1" applyFill="1" applyBorder="1" applyAlignment="1">
      <alignment horizontal="left" vertical="top" wrapText="1"/>
    </xf>
    <xf numFmtId="0" fontId="1" fillId="4" borderId="51" xfId="0" applyFont="1" applyFill="1" applyBorder="1" applyAlignment="1">
      <alignment horizontal="center" vertical="center" textRotation="90" wrapText="1"/>
    </xf>
    <xf numFmtId="0" fontId="1" fillId="4" borderId="41" xfId="0" applyFont="1" applyFill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center" vertical="center" textRotation="90" wrapText="1"/>
    </xf>
    <xf numFmtId="0" fontId="1" fillId="4" borderId="17" xfId="0" applyFont="1" applyFill="1" applyBorder="1" applyAlignment="1">
      <alignment horizontal="left" vertical="top" wrapText="1"/>
    </xf>
    <xf numFmtId="0" fontId="3" fillId="4" borderId="31" xfId="0" applyFont="1" applyFill="1" applyBorder="1" applyAlignment="1">
      <alignment horizontal="center" vertical="top" wrapText="1"/>
    </xf>
    <xf numFmtId="0" fontId="3" fillId="4" borderId="36" xfId="0" applyFont="1" applyFill="1" applyBorder="1" applyAlignment="1">
      <alignment horizontal="center" vertical="top" wrapText="1"/>
    </xf>
    <xf numFmtId="49" fontId="3" fillId="6" borderId="40" xfId="0" applyNumberFormat="1" applyFont="1" applyFill="1" applyBorder="1" applyAlignment="1">
      <alignment horizontal="left" vertical="top" wrapText="1"/>
    </xf>
    <xf numFmtId="49" fontId="3" fillId="6" borderId="39" xfId="0" applyNumberFormat="1" applyFont="1" applyFill="1" applyBorder="1" applyAlignment="1">
      <alignment horizontal="left" vertical="top" wrapText="1"/>
    </xf>
    <xf numFmtId="49" fontId="3" fillId="6" borderId="45" xfId="0" applyNumberFormat="1" applyFont="1" applyFill="1" applyBorder="1" applyAlignment="1">
      <alignment horizontal="left" vertical="top" wrapText="1"/>
    </xf>
    <xf numFmtId="49" fontId="3" fillId="3" borderId="38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49" fontId="3" fillId="3" borderId="25" xfId="0" applyNumberFormat="1" applyFont="1" applyFill="1" applyBorder="1" applyAlignment="1">
      <alignment horizontal="center" vertical="top"/>
    </xf>
    <xf numFmtId="0" fontId="1" fillId="4" borderId="38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 wrapText="1"/>
    </xf>
    <xf numFmtId="0" fontId="1" fillId="4" borderId="25" xfId="0" applyFont="1" applyFill="1" applyBorder="1" applyAlignment="1">
      <alignment horizontal="left" vertical="top" wrapText="1"/>
    </xf>
    <xf numFmtId="0" fontId="1" fillId="4" borderId="40" xfId="0" applyFont="1" applyFill="1" applyBorder="1" applyAlignment="1">
      <alignment horizontal="center" vertical="center" textRotation="90" wrapText="1"/>
    </xf>
    <xf numFmtId="0" fontId="1" fillId="4" borderId="2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2" fillId="7" borderId="54" xfId="0" applyFont="1" applyFill="1" applyBorder="1" applyAlignment="1">
      <alignment horizontal="left" vertical="top" wrapText="1"/>
    </xf>
    <xf numFmtId="0" fontId="12" fillId="7" borderId="63" xfId="0" applyFont="1" applyFill="1" applyBorder="1" applyAlignment="1">
      <alignment horizontal="left" vertical="top" wrapText="1"/>
    </xf>
    <xf numFmtId="0" fontId="12" fillId="7" borderId="60" xfId="0" applyFont="1" applyFill="1" applyBorder="1" applyAlignment="1">
      <alignment horizontal="left" vertical="top" wrapText="1"/>
    </xf>
    <xf numFmtId="0" fontId="3" fillId="8" borderId="30" xfId="0" applyFont="1" applyFill="1" applyBorder="1" applyAlignment="1">
      <alignment horizontal="left" vertical="top"/>
    </xf>
    <xf numFmtId="0" fontId="3" fillId="8" borderId="0" xfId="0" applyFont="1" applyFill="1" applyBorder="1" applyAlignment="1">
      <alignment horizontal="left" vertical="top"/>
    </xf>
    <xf numFmtId="0" fontId="3" fillId="8" borderId="47" xfId="0" applyFont="1" applyFill="1" applyBorder="1" applyAlignment="1">
      <alignment horizontal="left" vertical="top"/>
    </xf>
    <xf numFmtId="0" fontId="3" fillId="2" borderId="35" xfId="0" applyFont="1" applyFill="1" applyBorder="1" applyAlignment="1">
      <alignment horizontal="left" vertical="top" wrapText="1"/>
    </xf>
    <xf numFmtId="0" fontId="3" fillId="2" borderId="37" xfId="0" applyFont="1" applyFill="1" applyBorder="1" applyAlignment="1">
      <alignment horizontal="left" vertical="top" wrapText="1"/>
    </xf>
    <xf numFmtId="0" fontId="3" fillId="2" borderId="61" xfId="0" applyFont="1" applyFill="1" applyBorder="1" applyAlignment="1">
      <alignment horizontal="left" vertical="top" wrapText="1"/>
    </xf>
    <xf numFmtId="49" fontId="3" fillId="8" borderId="2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31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3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49" fontId="3" fillId="3" borderId="26" xfId="0" applyNumberFormat="1" applyFont="1" applyFill="1" applyBorder="1" applyAlignment="1">
      <alignment horizontal="center" vertical="top"/>
    </xf>
    <xf numFmtId="49" fontId="3" fillId="3" borderId="33" xfId="0" applyNumberFormat="1" applyFont="1" applyFill="1" applyBorder="1" applyAlignment="1">
      <alignment horizontal="center" vertical="top"/>
    </xf>
    <xf numFmtId="49" fontId="3" fillId="3" borderId="35" xfId="0" applyNumberFormat="1" applyFont="1" applyFill="1" applyBorder="1" applyAlignment="1">
      <alignment horizontal="center" vertical="top"/>
    </xf>
    <xf numFmtId="0" fontId="3" fillId="4" borderId="5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9" xfId="0" applyFont="1" applyFill="1" applyBorder="1" applyAlignment="1">
      <alignment horizontal="center" vertical="center" textRotation="90" wrapText="1"/>
    </xf>
    <xf numFmtId="0" fontId="1" fillId="4" borderId="34" xfId="0" applyFont="1" applyFill="1" applyBorder="1" applyAlignment="1">
      <alignment horizontal="center" vertical="center" textRotation="90" wrapText="1"/>
    </xf>
    <xf numFmtId="0" fontId="1" fillId="0" borderId="40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64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3" fillId="4" borderId="27" xfId="0" applyFont="1" applyFill="1" applyBorder="1" applyAlignment="1">
      <alignment horizontal="center" vertical="top" wrapText="1"/>
    </xf>
    <xf numFmtId="0" fontId="3" fillId="4" borderId="29" xfId="0" applyFont="1" applyFill="1" applyBorder="1" applyAlignment="1">
      <alignment horizontal="center" vertical="top" wrapText="1"/>
    </xf>
    <xf numFmtId="0" fontId="1" fillId="4" borderId="51" xfId="0" applyFont="1" applyFill="1" applyBorder="1" applyAlignment="1">
      <alignment horizontal="left" vertical="top" wrapText="1"/>
    </xf>
    <xf numFmtId="0" fontId="1" fillId="4" borderId="23" xfId="0" applyFont="1" applyFill="1" applyBorder="1" applyAlignment="1">
      <alignment horizontal="left" vertical="top" wrapText="1"/>
    </xf>
    <xf numFmtId="0" fontId="3" fillId="4" borderId="40" xfId="0" applyFont="1" applyFill="1" applyBorder="1" applyAlignment="1">
      <alignment horizontal="center" vertical="top" wrapText="1"/>
    </xf>
    <xf numFmtId="0" fontId="3" fillId="4" borderId="42" xfId="0" applyFont="1" applyFill="1" applyBorder="1" applyAlignment="1">
      <alignment horizontal="center" vertical="top" wrapText="1"/>
    </xf>
    <xf numFmtId="0" fontId="3" fillId="4" borderId="23" xfId="0" applyFont="1" applyFill="1" applyBorder="1" applyAlignment="1">
      <alignment horizontal="center" vertical="top" wrapText="1"/>
    </xf>
    <xf numFmtId="49" fontId="3" fillId="2" borderId="35" xfId="0" applyNumberFormat="1" applyFont="1" applyFill="1" applyBorder="1" applyAlignment="1">
      <alignment horizontal="right" vertical="top"/>
    </xf>
    <xf numFmtId="49" fontId="3" fillId="2" borderId="37" xfId="0" applyNumberFormat="1" applyFont="1" applyFill="1" applyBorder="1" applyAlignment="1">
      <alignment horizontal="right" vertical="top"/>
    </xf>
    <xf numFmtId="0" fontId="1" fillId="9" borderId="43" xfId="0" applyFont="1" applyFill="1" applyBorder="1" applyAlignment="1">
      <alignment horizontal="center" vertical="top" wrapText="1"/>
    </xf>
    <xf numFmtId="0" fontId="1" fillId="9" borderId="37" xfId="0" applyFont="1" applyFill="1" applyBorder="1" applyAlignment="1">
      <alignment horizontal="center" vertical="top" wrapText="1"/>
    </xf>
    <xf numFmtId="0" fontId="1" fillId="9" borderId="61" xfId="0" applyFont="1" applyFill="1" applyBorder="1" applyAlignment="1">
      <alignment horizontal="center" vertical="top" wrapText="1"/>
    </xf>
    <xf numFmtId="49" fontId="3" fillId="2" borderId="58" xfId="0" applyNumberFormat="1" applyFont="1" applyFill="1" applyBorder="1" applyAlignment="1">
      <alignment horizontal="left" vertical="top"/>
    </xf>
    <xf numFmtId="49" fontId="3" fillId="2" borderId="21" xfId="0" applyNumberFormat="1" applyFont="1" applyFill="1" applyBorder="1" applyAlignment="1">
      <alignment horizontal="left" vertical="top"/>
    </xf>
    <xf numFmtId="49" fontId="3" fillId="2" borderId="22" xfId="0" applyNumberFormat="1" applyFont="1" applyFill="1" applyBorder="1" applyAlignment="1">
      <alignment horizontal="left" vertical="top"/>
    </xf>
    <xf numFmtId="49" fontId="3" fillId="4" borderId="27" xfId="0" applyNumberFormat="1" applyFont="1" applyFill="1" applyBorder="1" applyAlignment="1">
      <alignment horizontal="center" vertical="top"/>
    </xf>
    <xf numFmtId="49" fontId="3" fillId="4" borderId="29" xfId="0" applyNumberFormat="1" applyFont="1" applyFill="1" applyBorder="1" applyAlignment="1">
      <alignment horizontal="center" vertical="top"/>
    </xf>
    <xf numFmtId="0" fontId="1" fillId="4" borderId="71" xfId="0" applyFont="1" applyFill="1" applyBorder="1" applyAlignment="1">
      <alignment horizontal="left" vertical="top" wrapText="1"/>
    </xf>
    <xf numFmtId="0" fontId="1" fillId="4" borderId="70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36" xfId="0" applyFont="1" applyBorder="1" applyAlignment="1">
      <alignment horizontal="center" vertical="center" textRotation="90"/>
    </xf>
    <xf numFmtId="49" fontId="5" fillId="2" borderId="58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49" fontId="3" fillId="0" borderId="45" xfId="0" applyNumberFormat="1" applyFont="1" applyBorder="1" applyAlignment="1">
      <alignment horizontal="center" vertical="top"/>
    </xf>
    <xf numFmtId="49" fontId="3" fillId="0" borderId="47" xfId="0" applyNumberFormat="1" applyFont="1" applyBorder="1" applyAlignment="1">
      <alignment horizontal="center" vertical="top"/>
    </xf>
    <xf numFmtId="49" fontId="5" fillId="2" borderId="35" xfId="0" applyNumberFormat="1" applyFont="1" applyFill="1" applyBorder="1" applyAlignment="1">
      <alignment horizontal="right" vertical="top" wrapText="1"/>
    </xf>
    <xf numFmtId="49" fontId="5" fillId="2" borderId="37" xfId="0" applyNumberFormat="1" applyFont="1" applyFill="1" applyBorder="1" applyAlignment="1">
      <alignment horizontal="right" vertical="top" wrapText="1"/>
    </xf>
    <xf numFmtId="164" fontId="3" fillId="2" borderId="23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61" xfId="0" applyNumberFormat="1" applyFont="1" applyFill="1" applyBorder="1" applyAlignment="1">
      <alignment horizontal="center" vertical="top"/>
    </xf>
    <xf numFmtId="0" fontId="1" fillId="4" borderId="53" xfId="0" applyFont="1" applyFill="1" applyBorder="1" applyAlignment="1">
      <alignment horizontal="left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left" vertical="top" wrapText="1"/>
    </xf>
    <xf numFmtId="0" fontId="4" fillId="4" borderId="2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4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vertical="top" wrapText="1"/>
    </xf>
    <xf numFmtId="49" fontId="5" fillId="8" borderId="34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8" borderId="31" xfId="0" applyNumberFormat="1" applyFont="1" applyFill="1" applyBorder="1" applyAlignment="1">
      <alignment horizontal="center" vertical="top" wrapText="1"/>
    </xf>
    <xf numFmtId="49" fontId="5" fillId="2" borderId="68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5" fillId="2" borderId="67" xfId="0" applyNumberFormat="1" applyFont="1" applyFill="1" applyBorder="1" applyAlignment="1">
      <alignment horizontal="center" vertical="top"/>
    </xf>
    <xf numFmtId="49" fontId="5" fillId="3" borderId="49" xfId="0" applyNumberFormat="1" applyFont="1" applyFill="1" applyBorder="1" applyAlignment="1">
      <alignment horizontal="center" vertical="top"/>
    </xf>
    <xf numFmtId="49" fontId="5" fillId="3" borderId="10" xfId="0" applyNumberFormat="1" applyFont="1" applyFill="1" applyBorder="1" applyAlignment="1">
      <alignment horizontal="center" vertical="top"/>
    </xf>
    <xf numFmtId="49" fontId="5" fillId="3" borderId="52" xfId="0" applyNumberFormat="1" applyFont="1" applyFill="1" applyBorder="1" applyAlignment="1">
      <alignment horizontal="center" vertical="top"/>
    </xf>
    <xf numFmtId="165" fontId="1" fillId="4" borderId="64" xfId="0" applyNumberFormat="1" applyFont="1" applyFill="1" applyBorder="1" applyAlignment="1">
      <alignment horizontal="left" vertical="top" wrapText="1"/>
    </xf>
    <xf numFmtId="165" fontId="1" fillId="4" borderId="30" xfId="0" applyNumberFormat="1" applyFont="1" applyFill="1" applyBorder="1" applyAlignment="1">
      <alignment horizontal="left" vertical="top" wrapText="1"/>
    </xf>
    <xf numFmtId="165" fontId="1" fillId="4" borderId="35" xfId="0" applyNumberFormat="1" applyFont="1" applyFill="1" applyBorder="1" applyAlignment="1">
      <alignment horizontal="left" vertical="top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4" borderId="50" xfId="0" applyNumberFormat="1" applyFont="1" applyFill="1" applyBorder="1" applyAlignment="1">
      <alignment horizontal="center" vertical="top"/>
    </xf>
    <xf numFmtId="49" fontId="3" fillId="4" borderId="19" xfId="0" applyNumberFormat="1" applyFont="1" applyFill="1" applyBorder="1" applyAlignment="1">
      <alignment horizontal="center" vertical="top"/>
    </xf>
    <xf numFmtId="166" fontId="1" fillId="10" borderId="90" xfId="1" applyFont="1" applyFill="1" applyBorder="1" applyAlignment="1">
      <alignment horizontal="left" vertical="top" wrapText="1"/>
    </xf>
    <xf numFmtId="166" fontId="1" fillId="10" borderId="12" xfId="1" applyFont="1" applyFill="1" applyBorder="1" applyAlignment="1">
      <alignment horizontal="left" vertical="top" wrapText="1"/>
    </xf>
    <xf numFmtId="166" fontId="1" fillId="10" borderId="48" xfId="1" applyFont="1" applyFill="1" applyBorder="1" applyAlignment="1">
      <alignment horizontal="left" vertical="top" wrapText="1"/>
    </xf>
    <xf numFmtId="165" fontId="3" fillId="4" borderId="26" xfId="0" applyNumberFormat="1" applyFont="1" applyFill="1" applyBorder="1" applyAlignment="1">
      <alignment horizontal="left" vertical="top" wrapText="1"/>
    </xf>
    <xf numFmtId="165" fontId="3" fillId="4" borderId="30" xfId="0" applyNumberFormat="1" applyFont="1" applyFill="1" applyBorder="1" applyAlignment="1">
      <alignment horizontal="left" vertical="top" wrapText="1"/>
    </xf>
    <xf numFmtId="165" fontId="3" fillId="4" borderId="56" xfId="0" applyNumberFormat="1" applyFont="1" applyFill="1" applyBorder="1" applyAlignment="1">
      <alignment horizontal="left" vertical="top" wrapText="1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0" fontId="1" fillId="4" borderId="32" xfId="0" applyFont="1" applyFill="1" applyBorder="1" applyAlignment="1">
      <alignment horizontal="left" vertical="top" wrapText="1"/>
    </xf>
    <xf numFmtId="0" fontId="1" fillId="4" borderId="48" xfId="0" applyFont="1" applyFill="1" applyBorder="1" applyAlignment="1">
      <alignment horizontal="left" vertical="top" wrapText="1"/>
    </xf>
    <xf numFmtId="165" fontId="1" fillId="4" borderId="11" xfId="0" applyNumberFormat="1" applyFont="1" applyFill="1" applyBorder="1" applyAlignment="1">
      <alignment horizontal="left" vertical="top" wrapText="1"/>
    </xf>
    <xf numFmtId="165" fontId="1" fillId="0" borderId="29" xfId="0" applyNumberFormat="1" applyFont="1" applyFill="1" applyBorder="1" applyAlignment="1">
      <alignment horizontal="center" vertical="center" textRotation="90" wrapText="1"/>
    </xf>
    <xf numFmtId="165" fontId="1" fillId="0" borderId="36" xfId="0" applyNumberFormat="1" applyFont="1" applyFill="1" applyBorder="1" applyAlignment="1">
      <alignment horizontal="center" vertical="center" textRotation="90" wrapText="1"/>
    </xf>
    <xf numFmtId="165" fontId="1" fillId="4" borderId="26" xfId="0" applyNumberFormat="1" applyFont="1" applyFill="1" applyBorder="1" applyAlignment="1">
      <alignment horizontal="left" vertical="top" wrapText="1"/>
    </xf>
    <xf numFmtId="165" fontId="5" fillId="4" borderId="27" xfId="0" applyNumberFormat="1" applyFont="1" applyFill="1" applyBorder="1" applyAlignment="1">
      <alignment horizontal="center" vertical="top" wrapText="1"/>
    </xf>
    <xf numFmtId="165" fontId="5" fillId="4" borderId="29" xfId="0" applyNumberFormat="1" applyFont="1" applyFill="1" applyBorder="1" applyAlignment="1">
      <alignment horizontal="center" vertical="top" wrapText="1"/>
    </xf>
    <xf numFmtId="165" fontId="5" fillId="4" borderId="36" xfId="0" applyNumberFormat="1" applyFont="1" applyFill="1" applyBorder="1" applyAlignment="1">
      <alignment horizontal="center" vertical="top" wrapText="1"/>
    </xf>
    <xf numFmtId="49" fontId="5" fillId="4" borderId="7" xfId="0" applyNumberFormat="1" applyFont="1" applyFill="1" applyBorder="1" applyAlignment="1">
      <alignment horizontal="center" vertical="top"/>
    </xf>
    <xf numFmtId="49" fontId="5" fillId="4" borderId="11" xfId="0" applyNumberFormat="1" applyFont="1" applyFill="1" applyBorder="1" applyAlignment="1">
      <alignment horizontal="center" vertical="top"/>
    </xf>
    <xf numFmtId="49" fontId="5" fillId="4" borderId="13" xfId="0" applyNumberFormat="1" applyFont="1" applyFill="1" applyBorder="1" applyAlignment="1">
      <alignment horizontal="center" vertical="top"/>
    </xf>
    <xf numFmtId="49" fontId="5" fillId="8" borderId="8" xfId="0" applyNumberFormat="1" applyFont="1" applyFill="1" applyBorder="1" applyAlignment="1">
      <alignment horizontal="center" vertical="top" wrapText="1"/>
    </xf>
    <xf numFmtId="49" fontId="5" fillId="2" borderId="81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top"/>
    </xf>
    <xf numFmtId="165" fontId="1" fillId="4" borderId="56" xfId="0" applyNumberFormat="1" applyFont="1" applyFill="1" applyBorder="1" applyAlignment="1">
      <alignment horizontal="left" vertical="top" wrapText="1"/>
    </xf>
    <xf numFmtId="165" fontId="5" fillId="4" borderId="34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5" fillId="2" borderId="21" xfId="0" applyNumberFormat="1" applyFont="1" applyFill="1" applyBorder="1" applyAlignment="1">
      <alignment horizontal="center" vertical="center" wrapText="1"/>
    </xf>
    <xf numFmtId="165" fontId="5" fillId="2" borderId="22" xfId="0" applyNumberFormat="1" applyFont="1" applyFill="1" applyBorder="1" applyAlignment="1">
      <alignment horizontal="center" vertical="center" wrapText="1"/>
    </xf>
    <xf numFmtId="165" fontId="5" fillId="8" borderId="58" xfId="0" applyNumberFormat="1" applyFont="1" applyFill="1" applyBorder="1" applyAlignment="1">
      <alignment horizontal="right" vertical="top"/>
    </xf>
    <xf numFmtId="165" fontId="5" fillId="8" borderId="21" xfId="0" applyNumberFormat="1" applyFont="1" applyFill="1" applyBorder="1" applyAlignment="1">
      <alignment horizontal="right" vertical="top"/>
    </xf>
    <xf numFmtId="165" fontId="5" fillId="8" borderId="20" xfId="0" applyNumberFormat="1" applyFont="1" applyFill="1" applyBorder="1" applyAlignment="1">
      <alignment horizontal="center" vertical="top"/>
    </xf>
    <xf numFmtId="165" fontId="5" fillId="8" borderId="2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horizontal="center" vertical="top"/>
    </xf>
    <xf numFmtId="165" fontId="1" fillId="4" borderId="31" xfId="0" applyNumberFormat="1" applyFont="1" applyFill="1" applyBorder="1" applyAlignment="1">
      <alignment horizontal="center" vertical="center" textRotation="90" wrapText="1"/>
    </xf>
    <xf numFmtId="165" fontId="1" fillId="4" borderId="36" xfId="0" applyNumberFormat="1" applyFont="1" applyFill="1" applyBorder="1" applyAlignment="1">
      <alignment horizontal="center" vertical="center" textRotation="90" wrapText="1"/>
    </xf>
    <xf numFmtId="49" fontId="5" fillId="4" borderId="19" xfId="0" applyNumberFormat="1" applyFont="1" applyFill="1" applyBorder="1" applyAlignment="1">
      <alignment horizontal="center" vertical="top"/>
    </xf>
    <xf numFmtId="49" fontId="5" fillId="8" borderId="14" xfId="0" applyNumberFormat="1" applyFont="1" applyFill="1" applyBorder="1" applyAlignment="1">
      <alignment horizontal="center" vertical="top" wrapText="1"/>
    </xf>
    <xf numFmtId="49" fontId="5" fillId="2" borderId="62" xfId="0" applyNumberFormat="1" applyFont="1" applyFill="1" applyBorder="1" applyAlignment="1">
      <alignment horizontal="center" vertical="top"/>
    </xf>
    <xf numFmtId="49" fontId="5" fillId="3" borderId="64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5" fillId="3" borderId="35" xfId="0" applyNumberFormat="1" applyFont="1" applyFill="1" applyBorder="1" applyAlignment="1">
      <alignment horizontal="center" vertical="top"/>
    </xf>
    <xf numFmtId="165" fontId="3" fillId="4" borderId="35" xfId="0" applyNumberFormat="1" applyFont="1" applyFill="1" applyBorder="1" applyAlignment="1">
      <alignment horizontal="left" vertical="top" wrapText="1"/>
    </xf>
    <xf numFmtId="49" fontId="3" fillId="4" borderId="7" xfId="0" applyNumberFormat="1" applyFont="1" applyFill="1" applyBorder="1" applyAlignment="1">
      <alignment horizontal="center" vertical="top"/>
    </xf>
    <xf numFmtId="165" fontId="3" fillId="4" borderId="5" xfId="0" applyNumberFormat="1" applyFont="1" applyFill="1" applyBorder="1" applyAlignment="1">
      <alignment horizontal="left" vertical="top" wrapText="1"/>
    </xf>
    <xf numFmtId="165" fontId="3" fillId="4" borderId="11" xfId="0" applyNumberFormat="1" applyFont="1" applyFill="1" applyBorder="1" applyAlignment="1">
      <alignment horizontal="left" vertical="top" wrapText="1"/>
    </xf>
    <xf numFmtId="165" fontId="3" fillId="4" borderId="17" xfId="0" applyNumberFormat="1" applyFont="1" applyFill="1" applyBorder="1" applyAlignment="1">
      <alignment horizontal="left" vertical="top" wrapText="1"/>
    </xf>
    <xf numFmtId="165" fontId="1" fillId="10" borderId="6" xfId="1" applyNumberFormat="1" applyFont="1" applyFill="1" applyBorder="1" applyAlignment="1">
      <alignment horizontal="left" vertical="top" wrapText="1"/>
    </xf>
    <xf numFmtId="165" fontId="1" fillId="10" borderId="12" xfId="1" applyNumberFormat="1" applyFont="1" applyFill="1" applyBorder="1" applyAlignment="1">
      <alignment horizontal="left" vertical="top" wrapText="1"/>
    </xf>
    <xf numFmtId="164" fontId="1" fillId="10" borderId="6" xfId="1" applyNumberFormat="1" applyFont="1" applyFill="1" applyBorder="1" applyAlignment="1">
      <alignment horizontal="left" vertical="top" wrapText="1"/>
    </xf>
    <xf numFmtId="164" fontId="1" fillId="10" borderId="12" xfId="1" applyNumberFormat="1" applyFont="1" applyFill="1" applyBorder="1" applyAlignment="1">
      <alignment horizontal="left" vertical="top" wrapText="1"/>
    </xf>
    <xf numFmtId="164" fontId="1" fillId="10" borderId="18" xfId="1" applyNumberFormat="1" applyFont="1" applyFill="1" applyBorder="1" applyAlignment="1">
      <alignment horizontal="left" vertical="top" wrapText="1"/>
    </xf>
    <xf numFmtId="3" fontId="9" fillId="0" borderId="0" xfId="0" applyNumberFormat="1" applyFont="1" applyAlignment="1">
      <alignment horizontal="left" vertical="top" wrapText="1"/>
    </xf>
    <xf numFmtId="0" fontId="13" fillId="4" borderId="17" xfId="0" applyFont="1" applyFill="1" applyBorder="1" applyAlignment="1">
      <alignment horizontal="left" vertical="top" wrapText="1"/>
    </xf>
    <xf numFmtId="165" fontId="3" fillId="0" borderId="27" xfId="0" applyNumberFormat="1" applyFont="1" applyFill="1" applyBorder="1" applyAlignment="1">
      <alignment horizontal="center" vertical="top" wrapText="1"/>
    </xf>
    <xf numFmtId="165" fontId="3" fillId="0" borderId="29" xfId="0" applyNumberFormat="1" applyFont="1" applyFill="1" applyBorder="1" applyAlignment="1">
      <alignment horizontal="center" vertical="top" wrapText="1"/>
    </xf>
    <xf numFmtId="165" fontId="1" fillId="4" borderId="5" xfId="0" applyNumberFormat="1" applyFont="1" applyFill="1" applyBorder="1" applyAlignment="1">
      <alignment horizontal="left" vertical="top" wrapText="1"/>
    </xf>
    <xf numFmtId="165" fontId="1" fillId="4" borderId="17" xfId="0" applyNumberFormat="1" applyFont="1" applyFill="1" applyBorder="1" applyAlignment="1">
      <alignment horizontal="left" vertical="top" wrapText="1"/>
    </xf>
    <xf numFmtId="49" fontId="5" fillId="4" borderId="27" xfId="0" applyNumberFormat="1" applyFont="1" applyFill="1" applyBorder="1" applyAlignment="1">
      <alignment horizontal="center" vertical="top"/>
    </xf>
    <xf numFmtId="49" fontId="5" fillId="4" borderId="36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horizontal="left" vertical="top" wrapText="1"/>
    </xf>
    <xf numFmtId="165" fontId="1" fillId="4" borderId="51" xfId="0" applyNumberFormat="1" applyFont="1" applyFill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49" fontId="3" fillId="4" borderId="28" xfId="0" applyNumberFormat="1" applyFont="1" applyFill="1" applyBorder="1" applyAlignment="1">
      <alignment horizontal="center" vertical="top"/>
    </xf>
    <xf numFmtId="49" fontId="3" fillId="4" borderId="42" xfId="0" applyNumberFormat="1" applyFont="1" applyFill="1" applyBorder="1" applyAlignment="1">
      <alignment horizontal="center" vertical="top"/>
    </xf>
    <xf numFmtId="49" fontId="3" fillId="4" borderId="43" xfId="0" applyNumberFormat="1" applyFont="1" applyFill="1" applyBorder="1" applyAlignment="1">
      <alignment horizontal="center" vertical="top"/>
    </xf>
    <xf numFmtId="0" fontId="3" fillId="4" borderId="54" xfId="0" applyFont="1" applyFill="1" applyBorder="1" applyAlignment="1">
      <alignment horizontal="left" vertical="top" wrapText="1"/>
    </xf>
    <xf numFmtId="0" fontId="5" fillId="4" borderId="63" xfId="0" applyFont="1" applyFill="1" applyBorder="1" applyAlignment="1">
      <alignment horizontal="left" vertical="top" wrapText="1"/>
    </xf>
    <xf numFmtId="0" fontId="3" fillId="4" borderId="63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6" xfId="0" applyFont="1" applyBorder="1" applyAlignment="1">
      <alignment horizontal="left" vertical="top" wrapText="1"/>
    </xf>
    <xf numFmtId="0" fontId="5" fillId="5" borderId="43" xfId="0" applyFont="1" applyFill="1" applyBorder="1" applyAlignment="1">
      <alignment horizontal="right" vertical="top" wrapText="1"/>
    </xf>
    <xf numFmtId="0" fontId="5" fillId="5" borderId="37" xfId="0" applyFont="1" applyFill="1" applyBorder="1" applyAlignment="1">
      <alignment horizontal="right" vertical="top" wrapText="1"/>
    </xf>
    <xf numFmtId="0" fontId="13" fillId="4" borderId="0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left" vertical="top" wrapText="1"/>
    </xf>
    <xf numFmtId="0" fontId="4" fillId="4" borderId="32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0" fontId="4" fillId="0" borderId="54" xfId="0" applyFont="1" applyBorder="1" applyAlignment="1">
      <alignment horizontal="left" vertical="top" wrapText="1"/>
    </xf>
    <xf numFmtId="0" fontId="4" fillId="0" borderId="63" xfId="0" applyFont="1" applyBorder="1" applyAlignment="1">
      <alignment horizontal="left" vertical="top" wrapText="1"/>
    </xf>
    <xf numFmtId="0" fontId="4" fillId="5" borderId="54" xfId="0" applyFont="1" applyFill="1" applyBorder="1" applyAlignment="1">
      <alignment horizontal="left" vertical="top" wrapText="1"/>
    </xf>
    <xf numFmtId="0" fontId="4" fillId="5" borderId="63" xfId="0" applyFont="1" applyFill="1" applyBorder="1" applyAlignment="1">
      <alignment horizontal="left" vertical="top" wrapText="1"/>
    </xf>
    <xf numFmtId="0" fontId="4" fillId="5" borderId="60" xfId="0" applyFont="1" applyFill="1" applyBorder="1" applyAlignment="1">
      <alignment horizontal="left" vertical="top" wrapText="1"/>
    </xf>
    <xf numFmtId="0" fontId="5" fillId="7" borderId="8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horizontal="left" vertical="top" wrapText="1"/>
    </xf>
    <xf numFmtId="0" fontId="5" fillId="7" borderId="56" xfId="0" applyFont="1" applyFill="1" applyBorder="1" applyAlignment="1">
      <alignment horizontal="left" vertical="top" wrapText="1"/>
    </xf>
    <xf numFmtId="0" fontId="5" fillId="5" borderId="54" xfId="0" applyFont="1" applyFill="1" applyBorder="1" applyAlignment="1">
      <alignment horizontal="right" vertical="top" wrapText="1"/>
    </xf>
    <xf numFmtId="0" fontId="5" fillId="5" borderId="63" xfId="0" applyFont="1" applyFill="1" applyBorder="1" applyAlignment="1">
      <alignment horizontal="right" vertical="top" wrapText="1"/>
    </xf>
    <xf numFmtId="0" fontId="5" fillId="5" borderId="60" xfId="0" applyFont="1" applyFill="1" applyBorder="1" applyAlignment="1">
      <alignment horizontal="right" vertical="top" wrapText="1"/>
    </xf>
    <xf numFmtId="49" fontId="5" fillId="7" borderId="58" xfId="0" applyNumberFormat="1" applyFont="1" applyFill="1" applyBorder="1" applyAlignment="1">
      <alignment horizontal="right" vertical="top"/>
    </xf>
    <xf numFmtId="49" fontId="5" fillId="7" borderId="2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5" fillId="2" borderId="58" xfId="0" applyNumberFormat="1" applyFont="1" applyFill="1" applyBorder="1" applyAlignment="1">
      <alignment horizontal="right" vertical="top" wrapText="1"/>
    </xf>
    <xf numFmtId="49" fontId="5" fillId="2" borderId="21" xfId="0" applyNumberFormat="1" applyFont="1" applyFill="1" applyBorder="1" applyAlignment="1">
      <alignment horizontal="right" vertical="top" wrapText="1"/>
    </xf>
    <xf numFmtId="165" fontId="5" fillId="7" borderId="23" xfId="0" applyNumberFormat="1" applyFont="1" applyFill="1" applyBorder="1" applyAlignment="1">
      <alignment horizontal="center" vertical="top"/>
    </xf>
    <xf numFmtId="165" fontId="5" fillId="7" borderId="1" xfId="0" applyNumberFormat="1" applyFont="1" applyFill="1" applyBorder="1" applyAlignment="1">
      <alignment horizontal="center" vertical="top"/>
    </xf>
    <xf numFmtId="165" fontId="5" fillId="7" borderId="55" xfId="0" applyNumberFormat="1" applyFont="1" applyFill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165" fontId="1" fillId="10" borderId="90" xfId="1" applyNumberFormat="1" applyFont="1" applyFill="1" applyBorder="1" applyAlignment="1">
      <alignment horizontal="left" vertical="top" wrapText="1"/>
    </xf>
    <xf numFmtId="165" fontId="1" fillId="10" borderId="18" xfId="1" applyNumberFormat="1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11" xfId="0" applyFont="1" applyFill="1" applyBorder="1" applyAlignment="1">
      <alignment horizontal="left" vertical="top" wrapText="1"/>
    </xf>
    <xf numFmtId="49" fontId="3" fillId="13" borderId="27" xfId="0" applyNumberFormat="1" applyFont="1" applyFill="1" applyBorder="1" applyAlignment="1">
      <alignment horizontal="center" vertical="top"/>
    </xf>
    <xf numFmtId="49" fontId="3" fillId="13" borderId="29" xfId="0" applyNumberFormat="1" applyFont="1" applyFill="1" applyBorder="1" applyAlignment="1">
      <alignment horizontal="center" vertical="top"/>
    </xf>
    <xf numFmtId="0" fontId="1" fillId="13" borderId="38" xfId="0" applyFont="1" applyFill="1" applyBorder="1" applyAlignment="1">
      <alignment horizontal="left" vertical="top" wrapText="1"/>
    </xf>
    <xf numFmtId="0" fontId="1" fillId="13" borderId="30" xfId="0" applyFont="1" applyFill="1" applyBorder="1" applyAlignment="1">
      <alignment horizontal="left" vertical="top" wrapText="1"/>
    </xf>
    <xf numFmtId="0" fontId="1" fillId="13" borderId="25" xfId="0" applyFont="1" applyFill="1" applyBorder="1" applyAlignment="1">
      <alignment horizontal="left" vertical="top" wrapText="1"/>
    </xf>
    <xf numFmtId="0" fontId="3" fillId="13" borderId="40" xfId="0" applyFont="1" applyFill="1" applyBorder="1" applyAlignment="1">
      <alignment horizontal="center" vertical="top" wrapText="1"/>
    </xf>
    <xf numFmtId="0" fontId="3" fillId="13" borderId="42" xfId="0" applyFont="1" applyFill="1" applyBorder="1" applyAlignment="1">
      <alignment horizontal="center" vertical="top" wrapText="1"/>
    </xf>
    <xf numFmtId="0" fontId="3" fillId="13" borderId="23" xfId="0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center" textRotation="90" wrapText="1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23" xfId="0" applyNumberFormat="1" applyFont="1" applyBorder="1" applyAlignment="1">
      <alignment horizontal="center" vertical="center" textRotation="90" wrapText="1"/>
    </xf>
    <xf numFmtId="3" fontId="9" fillId="0" borderId="0" xfId="0" applyNumberFormat="1" applyFont="1" applyAlignment="1">
      <alignment horizontal="right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49" fontId="4" fillId="3" borderId="16" xfId="0" applyNumberFormat="1" applyFont="1" applyFill="1" applyBorder="1" applyAlignment="1">
      <alignment horizontal="center" vertical="top"/>
    </xf>
    <xf numFmtId="165" fontId="1" fillId="13" borderId="26" xfId="0" applyNumberFormat="1" applyFont="1" applyFill="1" applyBorder="1" applyAlignment="1">
      <alignment horizontal="left" vertical="top" wrapText="1"/>
    </xf>
    <xf numFmtId="165" fontId="1" fillId="13" borderId="30" xfId="0" applyNumberFormat="1" applyFont="1" applyFill="1" applyBorder="1" applyAlignment="1">
      <alignment horizontal="left" vertical="top" wrapText="1"/>
    </xf>
    <xf numFmtId="165" fontId="1" fillId="13" borderId="35" xfId="0" applyNumberFormat="1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165" fontId="1" fillId="0" borderId="51" xfId="0" applyNumberFormat="1" applyFont="1" applyFill="1" applyBorder="1" applyAlignment="1">
      <alignment horizontal="center" vertical="center" textRotation="90" wrapText="1"/>
    </xf>
    <xf numFmtId="49" fontId="1" fillId="0" borderId="32" xfId="0" applyNumberFormat="1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 wrapText="1"/>
    </xf>
    <xf numFmtId="49" fontId="3" fillId="0" borderId="19" xfId="0" applyNumberFormat="1" applyFont="1" applyBorder="1" applyAlignment="1">
      <alignment horizontal="center" vertical="top"/>
    </xf>
    <xf numFmtId="0" fontId="4" fillId="4" borderId="40" xfId="0" applyFont="1" applyFill="1" applyBorder="1" applyAlignment="1">
      <alignment horizontal="left" vertical="top" wrapText="1"/>
    </xf>
    <xf numFmtId="0" fontId="4" fillId="4" borderId="42" xfId="0" applyFont="1" applyFill="1" applyBorder="1" applyAlignment="1">
      <alignment horizontal="left" vertical="top" wrapText="1"/>
    </xf>
    <xf numFmtId="164" fontId="1" fillId="10" borderId="51" xfId="1" applyNumberFormat="1" applyFont="1" applyFill="1" applyBorder="1" applyAlignment="1">
      <alignment horizontal="left" vertical="top" wrapText="1"/>
    </xf>
    <xf numFmtId="164" fontId="1" fillId="10" borderId="23" xfId="1" applyNumberFormat="1" applyFont="1" applyFill="1" applyBorder="1" applyAlignment="1">
      <alignment horizontal="left" vertical="top" wrapText="1"/>
    </xf>
    <xf numFmtId="49" fontId="3" fillId="4" borderId="6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8" xfId="0" applyNumberFormat="1" applyFont="1" applyFill="1" applyBorder="1" applyAlignment="1">
      <alignment horizontal="center" vertical="top"/>
    </xf>
    <xf numFmtId="49" fontId="1" fillId="4" borderId="6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1" fillId="4" borderId="18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48" xfId="0" applyFont="1" applyFill="1" applyBorder="1" applyAlignment="1">
      <alignment horizontal="center" vertical="center" textRotation="90" wrapText="1"/>
    </xf>
    <xf numFmtId="0" fontId="1" fillId="0" borderId="38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49" fontId="3" fillId="13" borderId="31" xfId="0" applyNumberFormat="1" applyFont="1" applyFill="1" applyBorder="1" applyAlignment="1">
      <alignment horizontal="center" vertical="top"/>
    </xf>
    <xf numFmtId="49" fontId="3" fillId="13" borderId="36" xfId="0" applyNumberFormat="1" applyFont="1" applyFill="1" applyBorder="1" applyAlignment="1">
      <alignment horizontal="center" vertical="top"/>
    </xf>
    <xf numFmtId="0" fontId="3" fillId="13" borderId="27" xfId="0" applyFont="1" applyFill="1" applyBorder="1" applyAlignment="1">
      <alignment horizontal="center" vertical="top" wrapText="1"/>
    </xf>
    <xf numFmtId="0" fontId="3" fillId="13" borderId="29" xfId="0" applyFont="1" applyFill="1" applyBorder="1" applyAlignment="1">
      <alignment horizontal="center" vertical="top" wrapText="1"/>
    </xf>
    <xf numFmtId="0" fontId="3" fillId="13" borderId="36" xfId="0" applyFont="1" applyFill="1" applyBorder="1" applyAlignment="1">
      <alignment horizontal="center" vertical="top" wrapText="1"/>
    </xf>
    <xf numFmtId="49" fontId="1" fillId="4" borderId="39" xfId="0" applyNumberFormat="1" applyFont="1" applyFill="1" applyBorder="1" applyAlignment="1">
      <alignment horizontal="left" vertical="top"/>
    </xf>
    <xf numFmtId="49" fontId="5" fillId="3" borderId="15" xfId="0" applyNumberFormat="1" applyFont="1" applyFill="1" applyBorder="1" applyAlignment="1">
      <alignment horizontal="center" vertical="top"/>
    </xf>
    <xf numFmtId="49" fontId="5" fillId="4" borderId="12" xfId="0" applyNumberFormat="1" applyFont="1" applyFill="1" applyBorder="1" applyAlignment="1">
      <alignment horizontal="center" vertical="top"/>
    </xf>
    <xf numFmtId="49" fontId="5" fillId="4" borderId="18" xfId="0" applyNumberFormat="1" applyFont="1" applyFill="1" applyBorder="1" applyAlignment="1">
      <alignment horizontal="center" vertical="top"/>
    </xf>
    <xf numFmtId="0" fontId="4" fillId="0" borderId="51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49" fontId="5" fillId="2" borderId="61" xfId="0" applyNumberFormat="1" applyFont="1" applyFill="1" applyBorder="1" applyAlignment="1">
      <alignment horizontal="right" vertical="top" wrapText="1"/>
    </xf>
    <xf numFmtId="49" fontId="1" fillId="4" borderId="6" xfId="0" applyNumberFormat="1" applyFont="1" applyFill="1" applyBorder="1" applyAlignment="1">
      <alignment horizontal="center" vertical="top"/>
    </xf>
    <xf numFmtId="49" fontId="1" fillId="4" borderId="12" xfId="0" applyNumberFormat="1" applyFont="1" applyFill="1" applyBorder="1" applyAlignment="1">
      <alignment horizontal="center" vertical="top"/>
    </xf>
    <xf numFmtId="49" fontId="1" fillId="4" borderId="18" xfId="0" applyNumberFormat="1" applyFont="1" applyFill="1" applyBorder="1" applyAlignment="1">
      <alignment horizontal="center" vertical="top"/>
    </xf>
    <xf numFmtId="165" fontId="1" fillId="0" borderId="27" xfId="0" applyNumberFormat="1" applyFont="1" applyFill="1" applyBorder="1" applyAlignment="1">
      <alignment horizontal="center" vertical="center" textRotation="90" wrapText="1"/>
    </xf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FFFF99"/>
      <color rgb="FFFFFFCC"/>
      <color rgb="FFFFE1C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49"/>
  <sheetViews>
    <sheetView tabSelected="1" zoomScaleNormal="100" workbookViewId="0"/>
  </sheetViews>
  <sheetFormatPr defaultColWidth="9.140625" defaultRowHeight="15" x14ac:dyDescent="0.25"/>
  <cols>
    <col min="1" max="3" width="3" style="45" customWidth="1"/>
    <col min="4" max="4" width="35.7109375" style="45" customWidth="1"/>
    <col min="5" max="5" width="3.7109375" style="51" customWidth="1"/>
    <col min="6" max="6" width="3.7109375" style="51" hidden="1" customWidth="1"/>
    <col min="7" max="7" width="8.140625" style="45" customWidth="1"/>
    <col min="8" max="10" width="8.140625" style="51" customWidth="1"/>
    <col min="11" max="11" width="33.28515625" style="59" customWidth="1"/>
    <col min="12" max="12" width="4.42578125" style="167" customWidth="1"/>
    <col min="13" max="13" width="4.42578125" style="51" customWidth="1"/>
    <col min="14" max="14" width="4.42578125" style="475" customWidth="1"/>
    <col min="15" max="17" width="9.140625" style="45"/>
    <col min="18" max="18" width="10.140625" style="45" bestFit="1" customWidth="1"/>
    <col min="19" max="16384" width="9.140625" style="45"/>
  </cols>
  <sheetData>
    <row r="1" spans="1:17" s="29" customFormat="1" ht="33" customHeight="1" x14ac:dyDescent="0.25">
      <c r="A1" s="31"/>
      <c r="B1" s="31"/>
      <c r="C1" s="31"/>
      <c r="D1" s="31"/>
      <c r="E1" s="74"/>
      <c r="F1" s="75"/>
      <c r="H1" s="279"/>
      <c r="K1" s="1099" t="s">
        <v>211</v>
      </c>
      <c r="L1" s="1099"/>
      <c r="M1" s="1099"/>
      <c r="N1" s="1099"/>
      <c r="O1" s="76"/>
    </row>
    <row r="2" spans="1:17" s="29" customFormat="1" ht="18" customHeight="1" x14ac:dyDescent="0.25">
      <c r="A2" s="31"/>
      <c r="B2" s="31"/>
      <c r="C2" s="31"/>
      <c r="D2" s="31"/>
      <c r="E2" s="74"/>
      <c r="F2" s="75"/>
      <c r="H2" s="279"/>
      <c r="I2" s="719"/>
      <c r="J2" s="719"/>
      <c r="K2" s="719" t="s">
        <v>202</v>
      </c>
      <c r="L2" s="719"/>
      <c r="M2" s="719"/>
      <c r="N2" s="473"/>
      <c r="O2" s="76"/>
    </row>
    <row r="3" spans="1:17" s="29" customFormat="1" ht="16.5" customHeight="1" x14ac:dyDescent="0.25">
      <c r="A3" s="31"/>
      <c r="B3" s="31"/>
      <c r="C3" s="31"/>
      <c r="D3" s="31"/>
      <c r="E3" s="74"/>
      <c r="F3" s="75"/>
      <c r="H3" s="279"/>
      <c r="I3" s="719"/>
      <c r="J3" s="719"/>
      <c r="K3" s="719"/>
      <c r="L3" s="719"/>
      <c r="M3" s="719"/>
      <c r="N3" s="473"/>
      <c r="O3" s="76"/>
    </row>
    <row r="4" spans="1:17" s="35" customFormat="1" ht="16.5" customHeight="1" x14ac:dyDescent="0.2">
      <c r="A4" s="880" t="s">
        <v>203</v>
      </c>
      <c r="B4" s="880"/>
      <c r="C4" s="880"/>
      <c r="D4" s="880"/>
      <c r="E4" s="880"/>
      <c r="F4" s="880"/>
      <c r="G4" s="880"/>
      <c r="H4" s="880"/>
      <c r="I4" s="880"/>
      <c r="J4" s="880"/>
      <c r="K4" s="880"/>
      <c r="L4" s="880"/>
      <c r="M4" s="880"/>
      <c r="N4" s="880"/>
    </row>
    <row r="5" spans="1:17" s="35" customFormat="1" ht="16.5" customHeight="1" x14ac:dyDescent="0.2">
      <c r="A5" s="881" t="s">
        <v>0</v>
      </c>
      <c r="B5" s="881"/>
      <c r="C5" s="881"/>
      <c r="D5" s="881"/>
      <c r="E5" s="881"/>
      <c r="F5" s="881"/>
      <c r="G5" s="881"/>
      <c r="H5" s="881"/>
      <c r="I5" s="881"/>
      <c r="J5" s="881"/>
      <c r="K5" s="881"/>
      <c r="L5" s="881"/>
      <c r="M5" s="881"/>
      <c r="N5" s="881"/>
    </row>
    <row r="6" spans="1:17" s="35" customFormat="1" ht="16.5" customHeight="1" x14ac:dyDescent="0.2">
      <c r="A6" s="882" t="s">
        <v>1</v>
      </c>
      <c r="B6" s="882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</row>
    <row r="7" spans="1:17" s="1" customFormat="1" ht="19.5" customHeight="1" thickBot="1" x14ac:dyDescent="0.25">
      <c r="A7" s="883" t="s">
        <v>2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883"/>
      <c r="N7" s="883"/>
    </row>
    <row r="8" spans="1:17" s="1" customFormat="1" ht="22.5" customHeight="1" thickBot="1" x14ac:dyDescent="0.25">
      <c r="A8" s="884" t="s">
        <v>3</v>
      </c>
      <c r="B8" s="887" t="s">
        <v>4</v>
      </c>
      <c r="C8" s="887" t="s">
        <v>5</v>
      </c>
      <c r="D8" s="890" t="s">
        <v>6</v>
      </c>
      <c r="E8" s="907" t="s">
        <v>7</v>
      </c>
      <c r="F8" s="910" t="s">
        <v>8</v>
      </c>
      <c r="G8" s="913" t="s">
        <v>9</v>
      </c>
      <c r="H8" s="916" t="s">
        <v>109</v>
      </c>
      <c r="I8" s="893" t="s">
        <v>110</v>
      </c>
      <c r="J8" s="896" t="s">
        <v>162</v>
      </c>
      <c r="K8" s="899" t="s">
        <v>10</v>
      </c>
      <c r="L8" s="900"/>
      <c r="M8" s="900"/>
      <c r="N8" s="901"/>
    </row>
    <row r="9" spans="1:17" s="1" customFormat="1" ht="18" customHeight="1" x14ac:dyDescent="0.2">
      <c r="A9" s="885"/>
      <c r="B9" s="888"/>
      <c r="C9" s="888"/>
      <c r="D9" s="891"/>
      <c r="E9" s="908"/>
      <c r="F9" s="911"/>
      <c r="G9" s="914"/>
      <c r="H9" s="917"/>
      <c r="I9" s="894"/>
      <c r="J9" s="897"/>
      <c r="K9" s="902" t="s">
        <v>6</v>
      </c>
      <c r="L9" s="904" t="s">
        <v>146</v>
      </c>
      <c r="M9" s="905"/>
      <c r="N9" s="906"/>
    </row>
    <row r="10" spans="1:17" s="1" customFormat="1" ht="81" customHeight="1" thickBot="1" x14ac:dyDescent="0.25">
      <c r="A10" s="886"/>
      <c r="B10" s="889"/>
      <c r="C10" s="889"/>
      <c r="D10" s="892"/>
      <c r="E10" s="909"/>
      <c r="F10" s="912"/>
      <c r="G10" s="915"/>
      <c r="H10" s="918"/>
      <c r="I10" s="895"/>
      <c r="J10" s="898"/>
      <c r="K10" s="903"/>
      <c r="L10" s="739" t="s">
        <v>112</v>
      </c>
      <c r="M10" s="350" t="s">
        <v>113</v>
      </c>
      <c r="N10" s="436" t="s">
        <v>165</v>
      </c>
      <c r="P10" s="4"/>
      <c r="Q10" s="4"/>
    </row>
    <row r="11" spans="1:17" s="1" customFormat="1" ht="15.75" customHeight="1" x14ac:dyDescent="0.2">
      <c r="A11" s="934" t="s">
        <v>11</v>
      </c>
      <c r="B11" s="935"/>
      <c r="C11" s="935"/>
      <c r="D11" s="935"/>
      <c r="E11" s="935"/>
      <c r="F11" s="935"/>
      <c r="G11" s="935"/>
      <c r="H11" s="935"/>
      <c r="I11" s="935"/>
      <c r="J11" s="935"/>
      <c r="K11" s="935"/>
      <c r="L11" s="935"/>
      <c r="M11" s="935"/>
      <c r="N11" s="936"/>
    </row>
    <row r="12" spans="1:17" s="1" customFormat="1" ht="12.75" x14ac:dyDescent="0.2">
      <c r="A12" s="948" t="s">
        <v>12</v>
      </c>
      <c r="B12" s="949"/>
      <c r="C12" s="949"/>
      <c r="D12" s="949"/>
      <c r="E12" s="949"/>
      <c r="F12" s="949"/>
      <c r="G12" s="949"/>
      <c r="H12" s="949"/>
      <c r="I12" s="949"/>
      <c r="J12" s="949"/>
      <c r="K12" s="949"/>
      <c r="L12" s="949"/>
      <c r="M12" s="949"/>
      <c r="N12" s="950"/>
    </row>
    <row r="13" spans="1:17" s="1" customFormat="1" ht="13.5" customHeight="1" x14ac:dyDescent="0.2">
      <c r="A13" s="278" t="s">
        <v>13</v>
      </c>
      <c r="B13" s="951" t="s">
        <v>14</v>
      </c>
      <c r="C13" s="952"/>
      <c r="D13" s="952"/>
      <c r="E13" s="952"/>
      <c r="F13" s="952"/>
      <c r="G13" s="952"/>
      <c r="H13" s="952"/>
      <c r="I13" s="952"/>
      <c r="J13" s="952"/>
      <c r="K13" s="952"/>
      <c r="L13" s="952"/>
      <c r="M13" s="952"/>
      <c r="N13" s="953"/>
    </row>
    <row r="14" spans="1:17" s="1" customFormat="1" ht="13.5" thickBot="1" x14ac:dyDescent="0.25">
      <c r="A14" s="736" t="s">
        <v>13</v>
      </c>
      <c r="B14" s="738" t="s">
        <v>13</v>
      </c>
      <c r="C14" s="954" t="s">
        <v>15</v>
      </c>
      <c r="D14" s="955"/>
      <c r="E14" s="955"/>
      <c r="F14" s="955"/>
      <c r="G14" s="955"/>
      <c r="H14" s="955"/>
      <c r="I14" s="955"/>
      <c r="J14" s="955"/>
      <c r="K14" s="955"/>
      <c r="L14" s="955"/>
      <c r="M14" s="955"/>
      <c r="N14" s="956"/>
    </row>
    <row r="15" spans="1:17" s="1" customFormat="1" ht="18.75" customHeight="1" x14ac:dyDescent="0.2">
      <c r="A15" s="957" t="s">
        <v>13</v>
      </c>
      <c r="B15" s="961" t="s">
        <v>13</v>
      </c>
      <c r="C15" s="965" t="s">
        <v>13</v>
      </c>
      <c r="D15" s="968" t="s">
        <v>16</v>
      </c>
      <c r="E15" s="970" t="s">
        <v>17</v>
      </c>
      <c r="F15" s="945" t="s">
        <v>19</v>
      </c>
      <c r="G15" s="110" t="s">
        <v>20</v>
      </c>
      <c r="H15" s="763">
        <v>30</v>
      </c>
      <c r="I15" s="248">
        <v>30</v>
      </c>
      <c r="J15" s="402">
        <v>30</v>
      </c>
      <c r="K15" s="925" t="s">
        <v>21</v>
      </c>
      <c r="L15" s="494">
        <v>100</v>
      </c>
      <c r="M15" s="423">
        <v>100</v>
      </c>
      <c r="N15" s="2">
        <v>100</v>
      </c>
      <c r="O15" s="4"/>
    </row>
    <row r="16" spans="1:17" s="1" customFormat="1" ht="18.75" customHeight="1" x14ac:dyDescent="0.2">
      <c r="A16" s="958"/>
      <c r="B16" s="962"/>
      <c r="C16" s="938"/>
      <c r="D16" s="969"/>
      <c r="E16" s="971"/>
      <c r="F16" s="946"/>
      <c r="G16" s="111" t="s">
        <v>24</v>
      </c>
      <c r="H16" s="764">
        <v>118</v>
      </c>
      <c r="I16" s="249">
        <v>118</v>
      </c>
      <c r="J16" s="400">
        <v>118</v>
      </c>
      <c r="K16" s="926"/>
      <c r="L16" s="495"/>
      <c r="M16" s="424"/>
      <c r="N16" s="3"/>
      <c r="O16" s="4"/>
    </row>
    <row r="17" spans="1:19" s="1" customFormat="1" ht="18.75" customHeight="1" x14ac:dyDescent="0.2">
      <c r="A17" s="958"/>
      <c r="B17" s="962"/>
      <c r="C17" s="938"/>
      <c r="D17" s="969"/>
      <c r="E17" s="972"/>
      <c r="F17" s="946"/>
      <c r="G17" s="111" t="s">
        <v>69</v>
      </c>
      <c r="H17" s="765">
        <v>29.2</v>
      </c>
      <c r="I17" s="249"/>
      <c r="J17" s="400"/>
      <c r="K17" s="926"/>
      <c r="L17" s="495"/>
      <c r="M17" s="424"/>
      <c r="N17" s="3"/>
      <c r="O17" s="4"/>
    </row>
    <row r="18" spans="1:19" s="1" customFormat="1" ht="18" customHeight="1" x14ac:dyDescent="0.2">
      <c r="A18" s="958"/>
      <c r="B18" s="962"/>
      <c r="C18" s="938"/>
      <c r="D18" s="585" t="s">
        <v>22</v>
      </c>
      <c r="E18" s="928" t="s">
        <v>23</v>
      </c>
      <c r="F18" s="946"/>
      <c r="G18" s="199"/>
      <c r="H18" s="766"/>
      <c r="I18" s="277"/>
      <c r="J18" s="398"/>
      <c r="K18" s="926"/>
      <c r="L18" s="495"/>
      <c r="M18" s="424"/>
      <c r="N18" s="3"/>
    </row>
    <row r="19" spans="1:19" s="1" customFormat="1" ht="18" customHeight="1" x14ac:dyDescent="0.2">
      <c r="A19" s="959"/>
      <c r="B19" s="963"/>
      <c r="C19" s="966"/>
      <c r="D19" s="47" t="s">
        <v>25</v>
      </c>
      <c r="E19" s="929"/>
      <c r="F19" s="946"/>
      <c r="G19" s="199"/>
      <c r="H19" s="766"/>
      <c r="I19" s="277"/>
      <c r="J19" s="398"/>
      <c r="K19" s="926"/>
      <c r="L19" s="495"/>
      <c r="M19" s="424"/>
      <c r="N19" s="3"/>
    </row>
    <row r="20" spans="1:19" s="1" customFormat="1" ht="27.75" customHeight="1" x14ac:dyDescent="0.2">
      <c r="A20" s="959"/>
      <c r="B20" s="963"/>
      <c r="C20" s="966"/>
      <c r="D20" s="47" t="s">
        <v>26</v>
      </c>
      <c r="E20" s="928" t="s">
        <v>27</v>
      </c>
      <c r="F20" s="946"/>
      <c r="G20" s="112"/>
      <c r="H20" s="767"/>
      <c r="I20" s="191"/>
      <c r="J20" s="403"/>
      <c r="K20" s="926"/>
      <c r="L20" s="495"/>
      <c r="M20" s="424"/>
      <c r="N20" s="3"/>
      <c r="Q20" s="1" t="s">
        <v>144</v>
      </c>
    </row>
    <row r="21" spans="1:19" s="1" customFormat="1" ht="29.25" customHeight="1" x14ac:dyDescent="0.2">
      <c r="A21" s="959"/>
      <c r="B21" s="963"/>
      <c r="C21" s="966"/>
      <c r="D21" s="47" t="s">
        <v>28</v>
      </c>
      <c r="E21" s="930"/>
      <c r="F21" s="946"/>
      <c r="G21" s="112"/>
      <c r="H21" s="767"/>
      <c r="I21" s="191"/>
      <c r="J21" s="403"/>
      <c r="K21" s="926"/>
      <c r="L21" s="495"/>
      <c r="M21" s="424"/>
      <c r="N21" s="3"/>
    </row>
    <row r="22" spans="1:19" s="1" customFormat="1" ht="14.25" customHeight="1" x14ac:dyDescent="0.2">
      <c r="A22" s="959"/>
      <c r="B22" s="963"/>
      <c r="C22" s="966"/>
      <c r="D22" s="920" t="s">
        <v>29</v>
      </c>
      <c r="E22" s="932" t="s">
        <v>175</v>
      </c>
      <c r="F22" s="946"/>
      <c r="G22" s="106"/>
      <c r="H22" s="497"/>
      <c r="I22" s="156"/>
      <c r="J22" s="146"/>
      <c r="K22" s="926"/>
      <c r="L22" s="495"/>
      <c r="M22" s="425"/>
      <c r="N22" s="5"/>
    </row>
    <row r="23" spans="1:19" s="1" customFormat="1" ht="17.25" customHeight="1" thickBot="1" x14ac:dyDescent="0.25">
      <c r="A23" s="960"/>
      <c r="B23" s="964"/>
      <c r="C23" s="967"/>
      <c r="D23" s="931"/>
      <c r="E23" s="933"/>
      <c r="F23" s="947"/>
      <c r="G23" s="15" t="s">
        <v>30</v>
      </c>
      <c r="H23" s="656">
        <f>SUM(H15:H22)</f>
        <v>177.2</v>
      </c>
      <c r="I23" s="130">
        <f>SUM(I15:I22)</f>
        <v>148</v>
      </c>
      <c r="J23" s="194">
        <f>SUM(J15:J22)</f>
        <v>148</v>
      </c>
      <c r="K23" s="927"/>
      <c r="L23" s="496"/>
      <c r="M23" s="426"/>
      <c r="N23" s="6"/>
      <c r="P23" s="4"/>
      <c r="R23" s="587"/>
    </row>
    <row r="24" spans="1:19" s="1" customFormat="1" ht="26.25" customHeight="1" x14ac:dyDescent="0.2">
      <c r="A24" s="93" t="s">
        <v>13</v>
      </c>
      <c r="B24" s="37" t="s">
        <v>13</v>
      </c>
      <c r="C24" s="937" t="s">
        <v>31</v>
      </c>
      <c r="D24" s="940" t="s">
        <v>32</v>
      </c>
      <c r="E24" s="943" t="s">
        <v>27</v>
      </c>
      <c r="F24" s="945" t="s">
        <v>19</v>
      </c>
      <c r="G24" s="46" t="s">
        <v>33</v>
      </c>
      <c r="H24" s="768">
        <v>796.1</v>
      </c>
      <c r="I24" s="313">
        <v>801.4</v>
      </c>
      <c r="J24" s="250">
        <v>801.4</v>
      </c>
      <c r="K24" s="973" t="s">
        <v>34</v>
      </c>
      <c r="L24" s="488">
        <v>106</v>
      </c>
      <c r="M24" s="155">
        <v>106</v>
      </c>
      <c r="N24" s="145">
        <v>106</v>
      </c>
    </row>
    <row r="25" spans="1:19" s="1" customFormat="1" ht="30" customHeight="1" x14ac:dyDescent="0.2">
      <c r="A25" s="735"/>
      <c r="B25" s="737"/>
      <c r="C25" s="938"/>
      <c r="D25" s="941"/>
      <c r="E25" s="930"/>
      <c r="F25" s="946"/>
      <c r="G25" s="78" t="s">
        <v>20</v>
      </c>
      <c r="H25" s="769">
        <f>457.9-0.5</f>
        <v>457.4</v>
      </c>
      <c r="I25" s="334">
        <v>457.9</v>
      </c>
      <c r="J25" s="197">
        <v>457.9</v>
      </c>
      <c r="K25" s="974"/>
      <c r="L25" s="497"/>
      <c r="M25" s="196"/>
      <c r="N25" s="146"/>
    </row>
    <row r="26" spans="1:19" s="1" customFormat="1" ht="17.25" customHeight="1" thickBot="1" x14ac:dyDescent="0.25">
      <c r="A26" s="94"/>
      <c r="B26" s="36"/>
      <c r="C26" s="939"/>
      <c r="D26" s="942"/>
      <c r="E26" s="944"/>
      <c r="F26" s="947"/>
      <c r="G26" s="15" t="s">
        <v>30</v>
      </c>
      <c r="H26" s="656">
        <f>SUM(H24:H25)</f>
        <v>1253.5</v>
      </c>
      <c r="I26" s="130">
        <f>SUM(I24:I25)</f>
        <v>1259.3</v>
      </c>
      <c r="J26" s="194">
        <f>SUM(J24:J25)</f>
        <v>1259.3</v>
      </c>
      <c r="K26" s="975"/>
      <c r="L26" s="497"/>
      <c r="M26" s="196"/>
      <c r="N26" s="146"/>
    </row>
    <row r="27" spans="1:19" s="1" customFormat="1" ht="54" customHeight="1" x14ac:dyDescent="0.2">
      <c r="A27" s="93" t="s">
        <v>204</v>
      </c>
      <c r="B27" s="65" t="s">
        <v>13</v>
      </c>
      <c r="C27" s="66" t="s">
        <v>35</v>
      </c>
      <c r="D27" s="919" t="s">
        <v>36</v>
      </c>
      <c r="E27" s="758" t="s">
        <v>175</v>
      </c>
      <c r="F27" s="728" t="s">
        <v>19</v>
      </c>
      <c r="G27" s="8" t="s">
        <v>33</v>
      </c>
      <c r="H27" s="768">
        <f>205.7+69.8</f>
        <v>275.5</v>
      </c>
      <c r="I27" s="313">
        <f>206.1+69.8</f>
        <v>275.89999999999998</v>
      </c>
      <c r="J27" s="250">
        <f>206.1+69.8</f>
        <v>275.89999999999998</v>
      </c>
      <c r="K27" s="630" t="s">
        <v>89</v>
      </c>
      <c r="L27" s="631">
        <v>4045</v>
      </c>
      <c r="M27" s="632">
        <v>4100</v>
      </c>
      <c r="N27" s="633">
        <v>4600</v>
      </c>
    </row>
    <row r="28" spans="1:19" s="1" customFormat="1" ht="56.25" customHeight="1" x14ac:dyDescent="0.2">
      <c r="A28" s="735"/>
      <c r="B28" s="72"/>
      <c r="C28" s="731"/>
      <c r="D28" s="920"/>
      <c r="E28" s="742"/>
      <c r="F28" s="726"/>
      <c r="G28" s="12" t="s">
        <v>37</v>
      </c>
      <c r="H28" s="705">
        <v>3.1</v>
      </c>
      <c r="I28" s="311">
        <v>3.1</v>
      </c>
      <c r="J28" s="262">
        <v>3.1</v>
      </c>
      <c r="K28" s="629" t="s">
        <v>185</v>
      </c>
      <c r="L28" s="112">
        <v>4</v>
      </c>
      <c r="M28" s="479">
        <v>5</v>
      </c>
      <c r="N28" s="516">
        <v>5</v>
      </c>
    </row>
    <row r="29" spans="1:19" s="1" customFormat="1" ht="50.25" customHeight="1" x14ac:dyDescent="0.2">
      <c r="A29" s="95"/>
      <c r="B29" s="62"/>
      <c r="C29" s="44"/>
      <c r="D29" s="47"/>
      <c r="E29" s="759"/>
      <c r="F29" s="726"/>
      <c r="G29" s="12" t="s">
        <v>20</v>
      </c>
      <c r="H29" s="765">
        <f>91-0.1</f>
        <v>90.9</v>
      </c>
      <c r="I29" s="335">
        <v>91</v>
      </c>
      <c r="J29" s="275">
        <v>91</v>
      </c>
      <c r="K29" s="921" t="s">
        <v>119</v>
      </c>
      <c r="L29" s="923">
        <v>122188</v>
      </c>
      <c r="M29" s="976">
        <v>122200</v>
      </c>
      <c r="N29" s="978">
        <v>122500</v>
      </c>
      <c r="P29" s="68"/>
      <c r="Q29" s="68"/>
      <c r="R29" s="4"/>
      <c r="S29" s="4"/>
    </row>
    <row r="30" spans="1:19" s="1" customFormat="1" ht="17.25" customHeight="1" x14ac:dyDescent="0.2">
      <c r="A30" s="95"/>
      <c r="B30" s="62"/>
      <c r="C30" s="44"/>
      <c r="D30" s="734"/>
      <c r="E30" s="759"/>
      <c r="F30" s="726"/>
      <c r="G30" s="10"/>
      <c r="H30" s="770"/>
      <c r="I30" s="316"/>
      <c r="J30" s="234"/>
      <c r="K30" s="922"/>
      <c r="L30" s="924"/>
      <c r="M30" s="977"/>
      <c r="N30" s="978"/>
      <c r="Q30" s="4"/>
      <c r="S30" s="4"/>
    </row>
    <row r="31" spans="1:19" s="1" customFormat="1" ht="30" customHeight="1" x14ac:dyDescent="0.2">
      <c r="A31" s="735"/>
      <c r="B31" s="72"/>
      <c r="C31" s="731"/>
      <c r="D31" s="47"/>
      <c r="E31" s="759"/>
      <c r="F31" s="726"/>
      <c r="G31" s="348"/>
      <c r="H31" s="770"/>
      <c r="I31" s="316"/>
      <c r="J31" s="234"/>
      <c r="K31" s="292" t="s">
        <v>81</v>
      </c>
      <c r="L31" s="179">
        <v>6</v>
      </c>
      <c r="M31" s="153">
        <v>6</v>
      </c>
      <c r="N31" s="198">
        <v>6</v>
      </c>
      <c r="O31" s="4"/>
    </row>
    <row r="32" spans="1:19" s="1" customFormat="1" ht="17.25" customHeight="1" x14ac:dyDescent="0.2">
      <c r="A32" s="735"/>
      <c r="B32" s="72"/>
      <c r="C32" s="731"/>
      <c r="D32" s="47"/>
      <c r="E32" s="759"/>
      <c r="F32" s="726"/>
      <c r="G32" s="10"/>
      <c r="H32" s="770"/>
      <c r="I32" s="274"/>
      <c r="J32" s="365"/>
      <c r="K32" s="1052" t="s">
        <v>151</v>
      </c>
      <c r="L32" s="188">
        <v>2</v>
      </c>
      <c r="M32" s="154">
        <v>2</v>
      </c>
      <c r="N32" s="501">
        <v>0</v>
      </c>
      <c r="O32" s="4"/>
    </row>
    <row r="33" spans="1:21" s="1" customFormat="1" ht="15" customHeight="1" thickBot="1" x14ac:dyDescent="0.25">
      <c r="A33" s="96"/>
      <c r="B33" s="38"/>
      <c r="C33" s="39"/>
      <c r="D33" s="48"/>
      <c r="E33" s="760"/>
      <c r="F33" s="729"/>
      <c r="G33" s="15" t="s">
        <v>30</v>
      </c>
      <c r="H33" s="7">
        <f>SUM(H27:H32)</f>
        <v>369.5</v>
      </c>
      <c r="I33" s="127">
        <f>SUM(I27:I32)</f>
        <v>370</v>
      </c>
      <c r="J33" s="125">
        <f>SUM(J27:J32)</f>
        <v>370</v>
      </c>
      <c r="K33" s="1123"/>
      <c r="L33" s="294"/>
      <c r="M33" s="157"/>
      <c r="N33" s="82"/>
      <c r="P33" s="4"/>
    </row>
    <row r="34" spans="1:21" s="1" customFormat="1" ht="18" customHeight="1" x14ac:dyDescent="0.2">
      <c r="A34" s="93" t="s">
        <v>13</v>
      </c>
      <c r="B34" s="37" t="s">
        <v>13</v>
      </c>
      <c r="C34" s="937" t="s">
        <v>38</v>
      </c>
      <c r="D34" s="940" t="s">
        <v>209</v>
      </c>
      <c r="E34" s="979" t="s">
        <v>175</v>
      </c>
      <c r="F34" s="945" t="s">
        <v>19</v>
      </c>
      <c r="G34" s="46" t="s">
        <v>90</v>
      </c>
      <c r="H34" s="771">
        <v>150.80000000000001</v>
      </c>
      <c r="I34" s="162"/>
      <c r="J34" s="9"/>
      <c r="K34" s="973" t="s">
        <v>92</v>
      </c>
      <c r="L34" s="502">
        <v>3400</v>
      </c>
      <c r="M34" s="155"/>
      <c r="N34" s="145"/>
      <c r="O34" s="89"/>
      <c r="P34" s="89"/>
      <c r="Q34" s="4"/>
    </row>
    <row r="35" spans="1:21" s="1" customFormat="1" ht="18" customHeight="1" x14ac:dyDescent="0.2">
      <c r="A35" s="735"/>
      <c r="B35" s="737"/>
      <c r="C35" s="938"/>
      <c r="D35" s="941"/>
      <c r="E35" s="980"/>
      <c r="F35" s="946"/>
      <c r="G35" s="78" t="s">
        <v>20</v>
      </c>
      <c r="H35" s="772">
        <v>13.4</v>
      </c>
      <c r="I35" s="193"/>
      <c r="J35" s="405"/>
      <c r="K35" s="974"/>
      <c r="L35" s="497"/>
      <c r="M35" s="196"/>
      <c r="N35" s="146"/>
      <c r="O35" s="89"/>
      <c r="P35" s="89"/>
    </row>
    <row r="36" spans="1:21" s="1" customFormat="1" ht="16.5" customHeight="1" x14ac:dyDescent="0.2">
      <c r="A36" s="735"/>
      <c r="B36" s="737"/>
      <c r="C36" s="938"/>
      <c r="D36" s="941"/>
      <c r="E36" s="980"/>
      <c r="F36" s="946"/>
      <c r="G36" s="78" t="s">
        <v>33</v>
      </c>
      <c r="H36" s="773">
        <v>13.4</v>
      </c>
      <c r="I36" s="49"/>
      <c r="J36" s="399"/>
      <c r="K36" s="974"/>
      <c r="L36" s="497"/>
      <c r="M36" s="196"/>
      <c r="N36" s="146"/>
      <c r="O36" s="73"/>
      <c r="P36" s="73"/>
    </row>
    <row r="37" spans="1:21" s="1" customFormat="1" ht="18" customHeight="1" thickBot="1" x14ac:dyDescent="0.25">
      <c r="A37" s="94"/>
      <c r="B37" s="36"/>
      <c r="C37" s="939"/>
      <c r="D37" s="942"/>
      <c r="E37" s="933"/>
      <c r="F37" s="947"/>
      <c r="G37" s="15" t="s">
        <v>30</v>
      </c>
      <c r="H37" s="656">
        <f>SUM(H34:H36)</f>
        <v>177.60000000000002</v>
      </c>
      <c r="I37" s="130">
        <f t="shared" ref="I37:J37" si="0">SUM(I34:I36)</f>
        <v>0</v>
      </c>
      <c r="J37" s="194">
        <f t="shared" si="0"/>
        <v>0</v>
      </c>
      <c r="K37" s="975"/>
      <c r="L37" s="489"/>
      <c r="M37" s="177"/>
      <c r="N37" s="147"/>
    </row>
    <row r="38" spans="1:21" s="1" customFormat="1" ht="30.75" customHeight="1" x14ac:dyDescent="0.2">
      <c r="A38" s="93" t="s">
        <v>13</v>
      </c>
      <c r="B38" s="37" t="s">
        <v>13</v>
      </c>
      <c r="C38" s="937" t="s">
        <v>48</v>
      </c>
      <c r="D38" s="940" t="s">
        <v>93</v>
      </c>
      <c r="E38" s="943"/>
      <c r="F38" s="945" t="s">
        <v>19</v>
      </c>
      <c r="G38" s="78" t="s">
        <v>20</v>
      </c>
      <c r="H38" s="774">
        <v>5</v>
      </c>
      <c r="I38" s="229">
        <v>5</v>
      </c>
      <c r="J38" s="406">
        <v>5</v>
      </c>
      <c r="K38" s="973" t="s">
        <v>128</v>
      </c>
      <c r="L38" s="497">
        <v>1</v>
      </c>
      <c r="M38" s="196">
        <v>1</v>
      </c>
      <c r="N38" s="146">
        <v>1</v>
      </c>
    </row>
    <row r="39" spans="1:21" s="1" customFormat="1" ht="14.25" customHeight="1" thickBot="1" x14ac:dyDescent="0.25">
      <c r="A39" s="94"/>
      <c r="B39" s="36"/>
      <c r="C39" s="939"/>
      <c r="D39" s="942"/>
      <c r="E39" s="944"/>
      <c r="F39" s="947"/>
      <c r="G39" s="15" t="s">
        <v>30</v>
      </c>
      <c r="H39" s="656">
        <f t="shared" ref="H39:J39" si="1">SUM(H38:H38)</f>
        <v>5</v>
      </c>
      <c r="I39" s="130">
        <f t="shared" si="1"/>
        <v>5</v>
      </c>
      <c r="J39" s="194">
        <f t="shared" si="1"/>
        <v>5</v>
      </c>
      <c r="K39" s="974"/>
      <c r="L39" s="497"/>
      <c r="M39" s="196"/>
      <c r="N39" s="146"/>
    </row>
    <row r="40" spans="1:21" s="1" customFormat="1" ht="15.75" customHeight="1" x14ac:dyDescent="0.2">
      <c r="A40" s="93" t="s">
        <v>13</v>
      </c>
      <c r="B40" s="37" t="s">
        <v>13</v>
      </c>
      <c r="C40" s="937" t="s">
        <v>49</v>
      </c>
      <c r="D40" s="940" t="s">
        <v>107</v>
      </c>
      <c r="E40" s="983" t="s">
        <v>175</v>
      </c>
      <c r="F40" s="945" t="s">
        <v>19</v>
      </c>
      <c r="G40" s="46" t="s">
        <v>20</v>
      </c>
      <c r="H40" s="218">
        <v>4.8</v>
      </c>
      <c r="I40" s="401"/>
      <c r="J40" s="11"/>
      <c r="K40" s="761" t="s">
        <v>128</v>
      </c>
      <c r="L40" s="488">
        <v>2</v>
      </c>
      <c r="M40" s="155"/>
      <c r="N40" s="145"/>
    </row>
    <row r="41" spans="1:21" s="1" customFormat="1" ht="15.75" customHeight="1" x14ac:dyDescent="0.2">
      <c r="A41" s="735"/>
      <c r="B41" s="737"/>
      <c r="C41" s="938"/>
      <c r="D41" s="941"/>
      <c r="E41" s="984"/>
      <c r="F41" s="946"/>
      <c r="G41" s="106" t="s">
        <v>101</v>
      </c>
      <c r="H41" s="149">
        <v>27.3</v>
      </c>
      <c r="I41" s="401"/>
      <c r="J41" s="11"/>
      <c r="K41" s="441"/>
      <c r="L41" s="497"/>
      <c r="M41" s="196"/>
      <c r="N41" s="146"/>
      <c r="R41" s="4"/>
    </row>
    <row r="42" spans="1:21" s="1" customFormat="1" ht="14.25" customHeight="1" thickBot="1" x14ac:dyDescent="0.25">
      <c r="A42" s="94"/>
      <c r="B42" s="36"/>
      <c r="C42" s="939"/>
      <c r="D42" s="942"/>
      <c r="E42" s="985"/>
      <c r="F42" s="947"/>
      <c r="G42" s="15" t="s">
        <v>30</v>
      </c>
      <c r="H42" s="656">
        <f>SUM(H40:H41)</f>
        <v>32.1</v>
      </c>
      <c r="I42" s="202">
        <f t="shared" ref="I42:J42" si="2">SUM(I40:I41)</f>
        <v>0</v>
      </c>
      <c r="J42" s="194">
        <f t="shared" si="2"/>
        <v>0</v>
      </c>
      <c r="K42" s="762"/>
      <c r="L42" s="489"/>
      <c r="M42" s="177"/>
      <c r="N42" s="147"/>
      <c r="O42" s="4"/>
      <c r="P42" s="4"/>
      <c r="S42" s="4"/>
      <c r="U42" s="4"/>
    </row>
    <row r="43" spans="1:21" s="1" customFormat="1" ht="40.5" customHeight="1" x14ac:dyDescent="0.2">
      <c r="A43" s="93" t="s">
        <v>13</v>
      </c>
      <c r="B43" s="37" t="s">
        <v>13</v>
      </c>
      <c r="C43" s="937" t="s">
        <v>18</v>
      </c>
      <c r="D43" s="940" t="s">
        <v>125</v>
      </c>
      <c r="E43" s="983" t="s">
        <v>175</v>
      </c>
      <c r="F43" s="945" t="s">
        <v>19</v>
      </c>
      <c r="G43" s="106" t="s">
        <v>101</v>
      </c>
      <c r="H43" s="488">
        <v>56.5</v>
      </c>
      <c r="I43" s="158">
        <v>21.1</v>
      </c>
      <c r="J43" s="145"/>
      <c r="K43" s="438" t="s">
        <v>154</v>
      </c>
      <c r="L43" s="503">
        <v>2</v>
      </c>
      <c r="M43" s="401"/>
      <c r="N43" s="146"/>
    </row>
    <row r="44" spans="1:21" s="1" customFormat="1" ht="15.75" customHeight="1" x14ac:dyDescent="0.2">
      <c r="A44" s="735"/>
      <c r="B44" s="737"/>
      <c r="C44" s="938"/>
      <c r="D44" s="941"/>
      <c r="E44" s="984"/>
      <c r="F44" s="946"/>
      <c r="G44" s="106"/>
      <c r="H44" s="775"/>
      <c r="I44" s="196"/>
      <c r="J44" s="146"/>
      <c r="K44" s="441" t="s">
        <v>153</v>
      </c>
      <c r="L44" s="497">
        <v>1</v>
      </c>
      <c r="M44" s="183"/>
      <c r="N44" s="32"/>
    </row>
    <row r="45" spans="1:21" s="1" customFormat="1" ht="12.75" customHeight="1" x14ac:dyDescent="0.2">
      <c r="A45" s="735"/>
      <c r="B45" s="737"/>
      <c r="C45" s="938"/>
      <c r="D45" s="941"/>
      <c r="E45" s="984"/>
      <c r="F45" s="946"/>
      <c r="G45" s="106"/>
      <c r="H45" s="776"/>
      <c r="I45" s="196"/>
      <c r="J45" s="146"/>
      <c r="K45" s="981" t="s">
        <v>155</v>
      </c>
      <c r="L45" s="499"/>
      <c r="M45" s="183">
        <v>1</v>
      </c>
      <c r="N45" s="146"/>
      <c r="R45" s="4"/>
    </row>
    <row r="46" spans="1:21" s="1" customFormat="1" ht="18.75" customHeight="1" thickBot="1" x14ac:dyDescent="0.25">
      <c r="A46" s="94"/>
      <c r="B46" s="36"/>
      <c r="C46" s="939"/>
      <c r="D46" s="942"/>
      <c r="E46" s="985"/>
      <c r="F46" s="947"/>
      <c r="G46" s="15" t="s">
        <v>30</v>
      </c>
      <c r="H46" s="656">
        <f>SUM(H43:H44)</f>
        <v>56.5</v>
      </c>
      <c r="I46" s="202">
        <f t="shared" ref="I46:J46" si="3">SUM(I43:I44)</f>
        <v>21.1</v>
      </c>
      <c r="J46" s="194">
        <f t="shared" si="3"/>
        <v>0</v>
      </c>
      <c r="K46" s="982"/>
      <c r="L46" s="497"/>
      <c r="M46" s="196"/>
      <c r="N46" s="146"/>
      <c r="U46" s="4"/>
    </row>
    <row r="47" spans="1:21" s="1" customFormat="1" ht="16.5" customHeight="1" x14ac:dyDescent="0.2">
      <c r="A47" s="93" t="s">
        <v>13</v>
      </c>
      <c r="B47" s="37" t="s">
        <v>13</v>
      </c>
      <c r="C47" s="937" t="s">
        <v>50</v>
      </c>
      <c r="D47" s="940" t="s">
        <v>124</v>
      </c>
      <c r="E47" s="983" t="s">
        <v>175</v>
      </c>
      <c r="F47" s="945" t="s">
        <v>19</v>
      </c>
      <c r="G47" s="868" t="s">
        <v>70</v>
      </c>
      <c r="H47" s="493">
        <v>4.9000000000000004</v>
      </c>
      <c r="I47" s="217">
        <v>5.3</v>
      </c>
      <c r="J47" s="145"/>
      <c r="K47" s="438" t="s">
        <v>126</v>
      </c>
      <c r="L47" s="485">
        <v>70</v>
      </c>
      <c r="M47" s="152">
        <v>100</v>
      </c>
      <c r="N47" s="145"/>
    </row>
    <row r="48" spans="1:21" s="1" customFormat="1" ht="30" customHeight="1" x14ac:dyDescent="0.2">
      <c r="A48" s="859"/>
      <c r="B48" s="860"/>
      <c r="C48" s="938"/>
      <c r="D48" s="941"/>
      <c r="E48" s="984"/>
      <c r="F48" s="946"/>
      <c r="G48" s="106"/>
      <c r="H48" s="775"/>
      <c r="I48" s="196"/>
      <c r="J48" s="146"/>
      <c r="K48" s="441" t="s">
        <v>127</v>
      </c>
      <c r="L48" s="497">
        <v>1</v>
      </c>
      <c r="M48" s="183"/>
      <c r="N48" s="32"/>
    </row>
    <row r="49" spans="1:21" s="1" customFormat="1" ht="18.75" customHeight="1" thickBot="1" x14ac:dyDescent="0.25">
      <c r="A49" s="94"/>
      <c r="B49" s="36"/>
      <c r="C49" s="939"/>
      <c r="D49" s="942"/>
      <c r="E49" s="985"/>
      <c r="F49" s="947"/>
      <c r="G49" s="15" t="s">
        <v>30</v>
      </c>
      <c r="H49" s="656">
        <f>SUM(H47:H48)</f>
        <v>4.9000000000000004</v>
      </c>
      <c r="I49" s="202">
        <f>SUM(I47:I48)</f>
        <v>5.3</v>
      </c>
      <c r="J49" s="194">
        <f>SUM(J47:J48)</f>
        <v>0</v>
      </c>
      <c r="K49" s="869" t="s">
        <v>128</v>
      </c>
      <c r="L49" s="870">
        <v>2</v>
      </c>
      <c r="M49" s="871">
        <v>1</v>
      </c>
      <c r="N49" s="147"/>
      <c r="U49" s="4"/>
    </row>
    <row r="50" spans="1:21" s="1" customFormat="1" ht="15.75" customHeight="1" x14ac:dyDescent="0.2">
      <c r="A50" s="93" t="s">
        <v>13</v>
      </c>
      <c r="B50" s="37" t="s">
        <v>13</v>
      </c>
      <c r="C50" s="937" t="s">
        <v>51</v>
      </c>
      <c r="D50" s="940" t="s">
        <v>201</v>
      </c>
      <c r="E50" s="983" t="s">
        <v>175</v>
      </c>
      <c r="F50" s="945" t="s">
        <v>19</v>
      </c>
      <c r="G50" s="106" t="s">
        <v>70</v>
      </c>
      <c r="H50" s="493">
        <v>10.5</v>
      </c>
      <c r="I50" s="217">
        <v>10.5</v>
      </c>
      <c r="J50" s="145"/>
      <c r="K50" s="998" t="s">
        <v>128</v>
      </c>
      <c r="L50" s="493">
        <v>2</v>
      </c>
      <c r="M50" s="155">
        <v>2</v>
      </c>
      <c r="N50" s="145"/>
    </row>
    <row r="51" spans="1:21" s="1" customFormat="1" ht="15.75" customHeight="1" x14ac:dyDescent="0.2">
      <c r="A51" s="735"/>
      <c r="B51" s="737"/>
      <c r="C51" s="938"/>
      <c r="D51" s="941"/>
      <c r="E51" s="984"/>
      <c r="F51" s="946"/>
      <c r="G51" s="181" t="s">
        <v>91</v>
      </c>
      <c r="H51" s="777">
        <v>1.8</v>
      </c>
      <c r="I51" s="178">
        <v>1.8</v>
      </c>
      <c r="J51" s="32"/>
      <c r="K51" s="999"/>
      <c r="L51" s="497"/>
      <c r="M51" s="196"/>
      <c r="N51" s="146"/>
    </row>
    <row r="52" spans="1:21" s="1" customFormat="1" ht="15.75" customHeight="1" x14ac:dyDescent="0.2">
      <c r="A52" s="735"/>
      <c r="B52" s="737"/>
      <c r="C52" s="938"/>
      <c r="D52" s="941"/>
      <c r="E52" s="984"/>
      <c r="F52" s="946"/>
      <c r="G52" s="746" t="s">
        <v>30</v>
      </c>
      <c r="H52" s="778">
        <f>SUM(H50:H51)</f>
        <v>12.3</v>
      </c>
      <c r="I52" s="747">
        <f>SUM(I50:I51)</f>
        <v>12.3</v>
      </c>
      <c r="J52" s="256">
        <f>SUM(J50:J51)</f>
        <v>0</v>
      </c>
      <c r="K52" s="441"/>
      <c r="L52" s="497"/>
      <c r="M52" s="196"/>
      <c r="N52" s="146"/>
      <c r="R52" s="4"/>
      <c r="U52" s="4"/>
    </row>
    <row r="53" spans="1:21" s="1" customFormat="1" ht="14.25" customHeight="1" thickBot="1" x14ac:dyDescent="0.25">
      <c r="A53" s="748" t="s">
        <v>13</v>
      </c>
      <c r="B53" s="749" t="s">
        <v>13</v>
      </c>
      <c r="C53" s="986" t="s">
        <v>39</v>
      </c>
      <c r="D53" s="987"/>
      <c r="E53" s="987"/>
      <c r="F53" s="987"/>
      <c r="G53" s="987"/>
      <c r="H53" s="751">
        <f>+H33+H26+H23+H37+H39+H42+H46+H49+H52</f>
        <v>2088.6000000000004</v>
      </c>
      <c r="I53" s="752">
        <f>+I33+I26+I23+I37+I39+I42+I46+I49+I52</f>
        <v>1820.9999999999998</v>
      </c>
      <c r="J53" s="779">
        <f>+J33+J26+J23+J37+J39+J42+J46+J49+J52</f>
        <v>1782.3</v>
      </c>
      <c r="K53" s="988"/>
      <c r="L53" s="989"/>
      <c r="M53" s="989"/>
      <c r="N53" s="990"/>
      <c r="P53" s="4"/>
    </row>
    <row r="54" spans="1:21" s="1" customFormat="1" ht="14.25" customHeight="1" thickBot="1" x14ac:dyDescent="0.25">
      <c r="A54" s="92" t="s">
        <v>13</v>
      </c>
      <c r="B54" s="40" t="s">
        <v>31</v>
      </c>
      <c r="C54" s="991" t="s">
        <v>40</v>
      </c>
      <c r="D54" s="992"/>
      <c r="E54" s="992"/>
      <c r="F54" s="992"/>
      <c r="G54" s="992"/>
      <c r="H54" s="992"/>
      <c r="I54" s="992"/>
      <c r="J54" s="992"/>
      <c r="K54" s="992"/>
      <c r="L54" s="992"/>
      <c r="M54" s="992"/>
      <c r="N54" s="993"/>
      <c r="Q54" s="4"/>
    </row>
    <row r="55" spans="1:21" s="1" customFormat="1" ht="16.5" customHeight="1" x14ac:dyDescent="0.2">
      <c r="A55" s="97" t="s">
        <v>13</v>
      </c>
      <c r="B55" s="41" t="s">
        <v>31</v>
      </c>
      <c r="C55" s="42" t="s">
        <v>13</v>
      </c>
      <c r="D55" s="919" t="s">
        <v>41</v>
      </c>
      <c r="E55" s="994" t="s">
        <v>175</v>
      </c>
      <c r="F55" s="945" t="s">
        <v>19</v>
      </c>
      <c r="G55" s="252"/>
      <c r="H55" s="222"/>
      <c r="I55" s="226"/>
      <c r="J55" s="330"/>
      <c r="K55" s="342" t="s">
        <v>182</v>
      </c>
      <c r="L55" s="492">
        <v>8</v>
      </c>
      <c r="M55" s="427" t="s">
        <v>121</v>
      </c>
      <c r="N55" s="85" t="s">
        <v>121</v>
      </c>
      <c r="O55" s="4"/>
    </row>
    <row r="56" spans="1:21" s="1" customFormat="1" ht="15" customHeight="1" x14ac:dyDescent="0.2">
      <c r="A56" s="95"/>
      <c r="B56" s="43"/>
      <c r="C56" s="44"/>
      <c r="D56" s="920"/>
      <c r="E56" s="995"/>
      <c r="F56" s="946"/>
      <c r="G56" s="78" t="s">
        <v>20</v>
      </c>
      <c r="H56" s="702">
        <v>637.9</v>
      </c>
      <c r="I56" s="703">
        <v>640.9</v>
      </c>
      <c r="J56" s="704">
        <v>640.9</v>
      </c>
      <c r="K56" s="996" t="s">
        <v>142</v>
      </c>
      <c r="L56" s="499">
        <v>60</v>
      </c>
      <c r="M56" s="428" t="s">
        <v>166</v>
      </c>
      <c r="N56" s="84" t="s">
        <v>166</v>
      </c>
      <c r="R56" s="4"/>
    </row>
    <row r="57" spans="1:21" s="1" customFormat="1" ht="39" customHeight="1" x14ac:dyDescent="0.2">
      <c r="A57" s="95"/>
      <c r="B57" s="43"/>
      <c r="C57" s="44"/>
      <c r="D57" s="920"/>
      <c r="E57" s="995"/>
      <c r="F57" s="726"/>
      <c r="G57" s="223" t="s">
        <v>42</v>
      </c>
      <c r="H57" s="71">
        <f>272.7+40</f>
        <v>312.7</v>
      </c>
      <c r="I57" s="161">
        <v>312.7</v>
      </c>
      <c r="J57" s="182">
        <v>317.89999999999998</v>
      </c>
      <c r="K57" s="997"/>
      <c r="L57" s="500"/>
      <c r="M57" s="429"/>
      <c r="N57" s="83"/>
      <c r="R57" s="4"/>
    </row>
    <row r="58" spans="1:21" s="1" customFormat="1" ht="18" customHeight="1" x14ac:dyDescent="0.2">
      <c r="A58" s="95"/>
      <c r="B58" s="43"/>
      <c r="C58" s="44"/>
      <c r="D58" s="730"/>
      <c r="E58" s="757"/>
      <c r="F58" s="726"/>
      <c r="G58" s="673"/>
      <c r="H58" s="71"/>
      <c r="I58" s="210"/>
      <c r="J58" s="182"/>
      <c r="K58" s="292" t="s">
        <v>196</v>
      </c>
      <c r="L58" s="498">
        <v>100</v>
      </c>
      <c r="M58" s="672"/>
      <c r="N58" s="83"/>
      <c r="T58" s="4"/>
    </row>
    <row r="59" spans="1:21" s="1" customFormat="1" ht="19.5" customHeight="1" x14ac:dyDescent="0.2">
      <c r="A59" s="95"/>
      <c r="B59" s="43"/>
      <c r="C59" s="44"/>
      <c r="D59" s="298"/>
      <c r="E59" s="54"/>
      <c r="F59" s="726"/>
      <c r="G59" s="223" t="s">
        <v>37</v>
      </c>
      <c r="H59" s="705">
        <v>6</v>
      </c>
      <c r="I59" s="176">
        <v>6.5</v>
      </c>
      <c r="J59" s="184">
        <v>7</v>
      </c>
      <c r="K59" s="1002" t="s">
        <v>66</v>
      </c>
      <c r="L59" s="499">
        <v>240</v>
      </c>
      <c r="M59" s="428" t="s">
        <v>167</v>
      </c>
      <c r="N59" s="84" t="s">
        <v>168</v>
      </c>
      <c r="Q59" s="1004"/>
    </row>
    <row r="60" spans="1:21" s="1" customFormat="1" ht="19.5" customHeight="1" x14ac:dyDescent="0.2">
      <c r="A60" s="95"/>
      <c r="B60" s="43"/>
      <c r="C60" s="44"/>
      <c r="D60" s="298"/>
      <c r="E60" s="54"/>
      <c r="F60" s="726"/>
      <c r="G60" s="188" t="s">
        <v>71</v>
      </c>
      <c r="H60" s="87">
        <v>14.2</v>
      </c>
      <c r="I60" s="176"/>
      <c r="J60" s="184"/>
      <c r="K60" s="1003"/>
      <c r="L60" s="497"/>
      <c r="M60" s="716"/>
      <c r="N60" s="80"/>
      <c r="Q60" s="1004"/>
    </row>
    <row r="61" spans="1:21" s="1" customFormat="1" ht="29.25" customHeight="1" x14ac:dyDescent="0.2">
      <c r="A61" s="95"/>
      <c r="B61" s="43"/>
      <c r="C61" s="44"/>
      <c r="D61" s="298"/>
      <c r="E61" s="54"/>
      <c r="F61" s="726"/>
      <c r="G61" s="681" t="s">
        <v>20</v>
      </c>
      <c r="H61" s="681">
        <v>15.5</v>
      </c>
      <c r="I61" s="682"/>
      <c r="J61" s="676"/>
      <c r="K61" s="677" t="s">
        <v>197</v>
      </c>
      <c r="L61" s="680">
        <v>100</v>
      </c>
      <c r="M61" s="679"/>
      <c r="N61" s="55"/>
      <c r="Q61" s="1004"/>
    </row>
    <row r="62" spans="1:21" s="1" customFormat="1" ht="15" customHeight="1" x14ac:dyDescent="0.2">
      <c r="A62" s="95"/>
      <c r="B62" s="43"/>
      <c r="C62" s="44"/>
      <c r="D62" s="61"/>
      <c r="E62" s="54"/>
      <c r="F62" s="726"/>
      <c r="G62" s="280"/>
      <c r="H62" s="655"/>
      <c r="I62" s="281"/>
      <c r="J62" s="346"/>
      <c r="K62" s="1005" t="s">
        <v>141</v>
      </c>
      <c r="L62" s="497">
        <v>3</v>
      </c>
      <c r="M62" s="431" t="s">
        <v>129</v>
      </c>
      <c r="N62" s="80" t="s">
        <v>129</v>
      </c>
      <c r="O62" s="4"/>
      <c r="Q62" s="1004"/>
      <c r="R62" s="4"/>
    </row>
    <row r="63" spans="1:21" s="1" customFormat="1" ht="15" customHeight="1" thickBot="1" x14ac:dyDescent="0.25">
      <c r="A63" s="96"/>
      <c r="B63" s="38"/>
      <c r="C63" s="39"/>
      <c r="D63" s="56"/>
      <c r="E63" s="57"/>
      <c r="F63" s="729"/>
      <c r="G63" s="253" t="s">
        <v>30</v>
      </c>
      <c r="H63" s="656">
        <f>SUM(H55:H62)</f>
        <v>986.3</v>
      </c>
      <c r="I63" s="130">
        <f>SUM(I55:I62)</f>
        <v>960.09999999999991</v>
      </c>
      <c r="J63" s="194">
        <f>SUM(J55:J62)</f>
        <v>965.8</v>
      </c>
      <c r="K63" s="1006"/>
      <c r="L63" s="497"/>
      <c r="M63" s="431"/>
      <c r="N63" s="80"/>
      <c r="O63" s="4"/>
      <c r="P63" s="4"/>
      <c r="Q63" s="4"/>
    </row>
    <row r="64" spans="1:21" s="1" customFormat="1" ht="40.5" customHeight="1" x14ac:dyDescent="0.2">
      <c r="A64" s="98" t="s">
        <v>13</v>
      </c>
      <c r="B64" s="18" t="s">
        <v>31</v>
      </c>
      <c r="C64" s="33" t="s">
        <v>31</v>
      </c>
      <c r="D64" s="940" t="s">
        <v>67</v>
      </c>
      <c r="E64" s="1007" t="s">
        <v>74</v>
      </c>
      <c r="F64" s="945" t="s">
        <v>19</v>
      </c>
      <c r="G64" s="222" t="s">
        <v>37</v>
      </c>
      <c r="H64" s="780">
        <v>11.5</v>
      </c>
      <c r="I64" s="302">
        <v>12</v>
      </c>
      <c r="J64" s="396">
        <v>12</v>
      </c>
      <c r="K64" s="453" t="s">
        <v>68</v>
      </c>
      <c r="L64" s="490">
        <v>8</v>
      </c>
      <c r="M64" s="201" t="s">
        <v>121</v>
      </c>
      <c r="N64" s="85" t="s">
        <v>121</v>
      </c>
      <c r="Q64" s="4"/>
      <c r="T64" s="4"/>
    </row>
    <row r="65" spans="1:20" s="1" customFormat="1" ht="15" customHeight="1" thickBot="1" x14ac:dyDescent="0.25">
      <c r="A65" s="100"/>
      <c r="B65" s="14"/>
      <c r="C65" s="34"/>
      <c r="D65" s="942"/>
      <c r="E65" s="1008"/>
      <c r="F65" s="947"/>
      <c r="G65" s="253" t="s">
        <v>30</v>
      </c>
      <c r="H65" s="781">
        <f>SUM(H64:H64)</f>
        <v>11.5</v>
      </c>
      <c r="I65" s="303">
        <f>SUM(I64:I64)</f>
        <v>12</v>
      </c>
      <c r="J65" s="257">
        <f>SUM(J64:J64)</f>
        <v>12</v>
      </c>
      <c r="K65" s="740" t="s">
        <v>131</v>
      </c>
      <c r="L65" s="509">
        <v>820</v>
      </c>
      <c r="M65" s="510" t="s">
        <v>130</v>
      </c>
      <c r="N65" s="86" t="s">
        <v>172</v>
      </c>
    </row>
    <row r="66" spans="1:20" s="1" customFormat="1" ht="17.25" customHeight="1" x14ac:dyDescent="0.2">
      <c r="A66" s="98" t="s">
        <v>13</v>
      </c>
      <c r="B66" s="18" t="s">
        <v>31</v>
      </c>
      <c r="C66" s="33" t="s">
        <v>35</v>
      </c>
      <c r="D66" s="1000" t="s">
        <v>76</v>
      </c>
      <c r="E66" s="52"/>
      <c r="F66" s="945" t="s">
        <v>19</v>
      </c>
      <c r="G66" s="225" t="s">
        <v>20</v>
      </c>
      <c r="H66" s="782">
        <v>12</v>
      </c>
      <c r="I66" s="299">
        <v>12</v>
      </c>
      <c r="J66" s="397">
        <v>12</v>
      </c>
      <c r="K66" s="283" t="s">
        <v>183</v>
      </c>
      <c r="L66" s="505">
        <v>1</v>
      </c>
      <c r="M66" s="508">
        <v>1</v>
      </c>
      <c r="N66" s="514">
        <v>1</v>
      </c>
      <c r="O66" s="4"/>
      <c r="T66" s="4"/>
    </row>
    <row r="67" spans="1:20" s="1" customFormat="1" ht="17.25" customHeight="1" thickBot="1" x14ac:dyDescent="0.25">
      <c r="A67" s="100"/>
      <c r="B67" s="14"/>
      <c r="C67" s="34"/>
      <c r="D67" s="1001"/>
      <c r="E67" s="70"/>
      <c r="F67" s="947"/>
      <c r="G67" s="253" t="s">
        <v>30</v>
      </c>
      <c r="H67" s="778">
        <f t="shared" ref="H67:I67" si="4">SUM(H66)</f>
        <v>12</v>
      </c>
      <c r="I67" s="301">
        <f t="shared" si="4"/>
        <v>12</v>
      </c>
      <c r="J67" s="256">
        <f t="shared" ref="J67" si="5">SUM(J66)</f>
        <v>12</v>
      </c>
      <c r="K67" s="607" t="s">
        <v>82</v>
      </c>
      <c r="L67" s="296">
        <v>1</v>
      </c>
      <c r="M67" s="511">
        <v>1</v>
      </c>
      <c r="N67" s="352">
        <v>1</v>
      </c>
      <c r="R67" s="4"/>
    </row>
    <row r="68" spans="1:20" s="1" customFormat="1" ht="13.5" customHeight="1" x14ac:dyDescent="0.2">
      <c r="A68" s="98" t="s">
        <v>13</v>
      </c>
      <c r="B68" s="18" t="s">
        <v>31</v>
      </c>
      <c r="C68" s="33" t="s">
        <v>38</v>
      </c>
      <c r="D68" s="940" t="s">
        <v>106</v>
      </c>
      <c r="E68" s="52"/>
      <c r="F68" s="945" t="s">
        <v>19</v>
      </c>
      <c r="G68" s="225" t="s">
        <v>91</v>
      </c>
      <c r="H68" s="782"/>
      <c r="I68" s="299"/>
      <c r="J68" s="397"/>
      <c r="K68" s="454" t="s">
        <v>77</v>
      </c>
      <c r="L68" s="295">
        <v>30</v>
      </c>
      <c r="M68" s="609">
        <v>30</v>
      </c>
      <c r="N68" s="247">
        <v>30</v>
      </c>
      <c r="O68" s="4"/>
    </row>
    <row r="69" spans="1:20" s="1" customFormat="1" ht="13.5" customHeight="1" x14ac:dyDescent="0.2">
      <c r="A69" s="99"/>
      <c r="B69" s="19"/>
      <c r="C69" s="77"/>
      <c r="D69" s="941"/>
      <c r="E69" s="53"/>
      <c r="F69" s="946"/>
      <c r="G69" s="254" t="s">
        <v>70</v>
      </c>
      <c r="H69" s="783">
        <v>10.4</v>
      </c>
      <c r="I69" s="304"/>
      <c r="J69" s="345"/>
      <c r="K69" s="601"/>
      <c r="L69" s="505"/>
      <c r="M69" s="508"/>
      <c r="N69" s="352"/>
      <c r="O69" s="4"/>
      <c r="T69" s="4"/>
    </row>
    <row r="70" spans="1:20" s="1" customFormat="1" ht="13.5" customHeight="1" x14ac:dyDescent="0.2">
      <c r="A70" s="99"/>
      <c r="B70" s="19"/>
      <c r="C70" s="77"/>
      <c r="D70" s="941"/>
      <c r="E70" s="53"/>
      <c r="F70" s="946"/>
      <c r="G70" s="199" t="s">
        <v>47</v>
      </c>
      <c r="H70" s="766">
        <v>4</v>
      </c>
      <c r="I70" s="277"/>
      <c r="J70" s="398"/>
      <c r="K70" s="601"/>
      <c r="L70" s="505"/>
      <c r="M70" s="508"/>
      <c r="N70" s="352"/>
      <c r="O70" s="4"/>
    </row>
    <row r="71" spans="1:20" s="1" customFormat="1" ht="13.5" customHeight="1" thickBot="1" x14ac:dyDescent="0.25">
      <c r="A71" s="100"/>
      <c r="B71" s="14"/>
      <c r="C71" s="34"/>
      <c r="D71" s="942"/>
      <c r="E71" s="70"/>
      <c r="F71" s="947"/>
      <c r="G71" s="253" t="s">
        <v>30</v>
      </c>
      <c r="H71" s="781">
        <f>SUM(H68:H70)</f>
        <v>14.4</v>
      </c>
      <c r="I71" s="303">
        <f t="shared" ref="I71:J71" si="6">SUM(I68:I70)</f>
        <v>0</v>
      </c>
      <c r="J71" s="257">
        <f t="shared" si="6"/>
        <v>0</v>
      </c>
      <c r="K71" s="608"/>
      <c r="L71" s="506"/>
      <c r="M71" s="528"/>
      <c r="N71" s="353"/>
    </row>
    <row r="72" spans="1:20" s="1" customFormat="1" ht="30.75" customHeight="1" x14ac:dyDescent="0.2">
      <c r="A72" s="98" t="s">
        <v>13</v>
      </c>
      <c r="B72" s="18" t="s">
        <v>31</v>
      </c>
      <c r="C72" s="33" t="s">
        <v>48</v>
      </c>
      <c r="D72" s="90" t="s">
        <v>104</v>
      </c>
      <c r="E72" s="52"/>
      <c r="F72" s="728" t="s">
        <v>19</v>
      </c>
      <c r="G72" s="225"/>
      <c r="H72" s="784"/>
      <c r="I72" s="49"/>
      <c r="J72" s="399"/>
      <c r="K72" s="602"/>
      <c r="L72" s="512"/>
      <c r="M72" s="513"/>
      <c r="N72" s="356"/>
      <c r="O72" s="4"/>
      <c r="P72" s="4"/>
    </row>
    <row r="73" spans="1:20" s="1" customFormat="1" ht="69" customHeight="1" x14ac:dyDescent="0.2">
      <c r="A73" s="99"/>
      <c r="B73" s="19"/>
      <c r="C73" s="77"/>
      <c r="D73" s="91" t="s">
        <v>103</v>
      </c>
      <c r="E73" s="53"/>
      <c r="F73" s="88"/>
      <c r="G73" s="111" t="s">
        <v>20</v>
      </c>
      <c r="H73" s="764">
        <v>8</v>
      </c>
      <c r="I73" s="249">
        <v>8</v>
      </c>
      <c r="J73" s="400">
        <v>8</v>
      </c>
      <c r="K73" s="455" t="s">
        <v>95</v>
      </c>
      <c r="L73" s="504">
        <v>200</v>
      </c>
      <c r="M73" s="432" t="s">
        <v>96</v>
      </c>
      <c r="N73" s="515" t="s">
        <v>96</v>
      </c>
      <c r="O73" s="113"/>
      <c r="P73" s="4"/>
    </row>
    <row r="74" spans="1:20" s="1" customFormat="1" ht="17.25" customHeight="1" x14ac:dyDescent="0.2">
      <c r="A74" s="99"/>
      <c r="B74" s="19"/>
      <c r="C74" s="77"/>
      <c r="D74" s="1019" t="s">
        <v>78</v>
      </c>
      <c r="E74" s="53"/>
      <c r="F74" s="1020"/>
      <c r="G74" s="224" t="s">
        <v>33</v>
      </c>
      <c r="H74" s="785">
        <v>4.5</v>
      </c>
      <c r="I74" s="326">
        <v>4.5</v>
      </c>
      <c r="J74" s="220">
        <v>4.5</v>
      </c>
      <c r="K74" s="1022" t="s">
        <v>94</v>
      </c>
      <c r="L74" s="504">
        <v>100</v>
      </c>
      <c r="M74" s="432" t="s">
        <v>132</v>
      </c>
      <c r="N74" s="356" t="s">
        <v>132</v>
      </c>
      <c r="O74" s="4"/>
      <c r="P74" s="4"/>
    </row>
    <row r="75" spans="1:20" s="1" customFormat="1" ht="16.5" customHeight="1" thickBot="1" x14ac:dyDescent="0.25">
      <c r="A75" s="100"/>
      <c r="B75" s="14"/>
      <c r="C75" s="34"/>
      <c r="D75" s="931"/>
      <c r="E75" s="70"/>
      <c r="F75" s="1021"/>
      <c r="G75" s="253" t="s">
        <v>30</v>
      </c>
      <c r="H75" s="656">
        <f>SUM(H73:H74)</f>
        <v>12.5</v>
      </c>
      <c r="I75" s="130">
        <f>SUM(I73:I74)</f>
        <v>12.5</v>
      </c>
      <c r="J75" s="194">
        <f>SUM(J73:J74)</f>
        <v>12.5</v>
      </c>
      <c r="K75" s="1023"/>
      <c r="L75" s="524"/>
      <c r="M75" s="430"/>
      <c r="N75" s="81"/>
      <c r="P75" s="4"/>
    </row>
    <row r="76" spans="1:20" s="1" customFormat="1" ht="30" customHeight="1" x14ac:dyDescent="0.2">
      <c r="A76" s="98" t="s">
        <v>13</v>
      </c>
      <c r="B76" s="18" t="s">
        <v>31</v>
      </c>
      <c r="C76" s="33" t="s">
        <v>49</v>
      </c>
      <c r="D76" s="1024" t="s">
        <v>79</v>
      </c>
      <c r="E76" s="52"/>
      <c r="F76" s="572" t="s">
        <v>19</v>
      </c>
      <c r="G76" s="225" t="s">
        <v>20</v>
      </c>
      <c r="H76" s="787">
        <v>35.200000000000003</v>
      </c>
      <c r="I76" s="327">
        <v>60.2</v>
      </c>
      <c r="J76" s="221">
        <v>60.2</v>
      </c>
      <c r="K76" s="482" t="s">
        <v>133</v>
      </c>
      <c r="L76" s="507">
        <v>1</v>
      </c>
      <c r="M76" s="427" t="s">
        <v>43</v>
      </c>
      <c r="N76" s="85" t="s">
        <v>43</v>
      </c>
      <c r="O76" s="4"/>
    </row>
    <row r="77" spans="1:20" s="1" customFormat="1" ht="31.5" customHeight="1" x14ac:dyDescent="0.2">
      <c r="A77" s="99"/>
      <c r="B77" s="19"/>
      <c r="C77" s="77"/>
      <c r="D77" s="1025"/>
      <c r="E77" s="53"/>
      <c r="F77" s="724"/>
      <c r="G77" s="78"/>
      <c r="H77" s="770"/>
      <c r="I77" s="274"/>
      <c r="J77" s="365"/>
      <c r="K77" s="1124" t="s">
        <v>184</v>
      </c>
      <c r="L77" s="512">
        <v>119</v>
      </c>
      <c r="M77" s="513" t="s">
        <v>169</v>
      </c>
      <c r="N77" s="84" t="s">
        <v>169</v>
      </c>
      <c r="O77" s="4"/>
      <c r="S77" s="4"/>
    </row>
    <row r="78" spans="1:20" s="1" customFormat="1" ht="15.75" customHeight="1" thickBot="1" x14ac:dyDescent="0.25">
      <c r="A78" s="99"/>
      <c r="B78" s="19"/>
      <c r="C78" s="60"/>
      <c r="D78" s="1025"/>
      <c r="E78" s="53"/>
      <c r="F78" s="724"/>
      <c r="G78" s="255" t="s">
        <v>30</v>
      </c>
      <c r="H78" s="778">
        <f>H76+H77</f>
        <v>35.200000000000003</v>
      </c>
      <c r="I78" s="317">
        <f>I76+I77</f>
        <v>60.2</v>
      </c>
      <c r="J78" s="219">
        <f>J76+J77</f>
        <v>60.2</v>
      </c>
      <c r="K78" s="1125"/>
      <c r="L78" s="506"/>
      <c r="M78" s="430"/>
      <c r="N78" s="81"/>
      <c r="Q78" s="4"/>
    </row>
    <row r="79" spans="1:20" s="1" customFormat="1" ht="30" customHeight="1" x14ac:dyDescent="0.2">
      <c r="A79" s="98" t="s">
        <v>13</v>
      </c>
      <c r="B79" s="18" t="s">
        <v>31</v>
      </c>
      <c r="C79" s="33" t="s">
        <v>18</v>
      </c>
      <c r="D79" s="919" t="s">
        <v>206</v>
      </c>
      <c r="E79" s="994" t="s">
        <v>175</v>
      </c>
      <c r="F79" s="1012" t="s">
        <v>19</v>
      </c>
      <c r="G79" s="225" t="s">
        <v>20</v>
      </c>
      <c r="H79" s="782"/>
      <c r="I79" s="299"/>
      <c r="J79" s="397"/>
      <c r="K79" s="454" t="s">
        <v>200</v>
      </c>
      <c r="L79" s="295">
        <v>1</v>
      </c>
      <c r="M79" s="168"/>
      <c r="N79" s="247"/>
      <c r="O79" s="4"/>
    </row>
    <row r="80" spans="1:20" s="1" customFormat="1" ht="16.5" customHeight="1" x14ac:dyDescent="0.2">
      <c r="A80" s="626"/>
      <c r="B80" s="627"/>
      <c r="C80" s="77"/>
      <c r="D80" s="920"/>
      <c r="E80" s="995"/>
      <c r="F80" s="1013"/>
      <c r="G80" s="685" t="s">
        <v>30</v>
      </c>
      <c r="H80" s="786">
        <f t="shared" ref="H80:I80" si="7">SUM(H79)</f>
        <v>0</v>
      </c>
      <c r="I80" s="306">
        <f t="shared" si="7"/>
        <v>0</v>
      </c>
      <c r="J80" s="206">
        <f t="shared" ref="J80" si="8">SUM(J79)</f>
        <v>0</v>
      </c>
      <c r="K80" s="804"/>
      <c r="L80" s="754"/>
      <c r="M80" s="755"/>
      <c r="N80" s="756"/>
      <c r="O80" s="805"/>
      <c r="P80" s="26"/>
      <c r="Q80" s="26"/>
      <c r="R80" s="806"/>
      <c r="S80" s="26"/>
      <c r="T80" s="26"/>
    </row>
    <row r="81" spans="1:22" s="1" customFormat="1" ht="15.75" customHeight="1" thickBot="1" x14ac:dyDescent="0.25">
      <c r="A81" s="620" t="s">
        <v>13</v>
      </c>
      <c r="B81" s="621" t="s">
        <v>31</v>
      </c>
      <c r="C81" s="1014" t="s">
        <v>39</v>
      </c>
      <c r="D81" s="1015"/>
      <c r="E81" s="1015"/>
      <c r="F81" s="1015"/>
      <c r="G81" s="1015"/>
      <c r="H81" s="623">
        <f>+H78+H67+H65+H63+H75+H71+H80</f>
        <v>1071.9000000000001</v>
      </c>
      <c r="I81" s="624">
        <f>+I78+I67+I65+I63+I75+I71+I80</f>
        <v>1056.8</v>
      </c>
      <c r="J81" s="625">
        <f>+J78+J67+J65+J63+J75+J71+J80</f>
        <v>1062.5</v>
      </c>
      <c r="K81" s="1016"/>
      <c r="L81" s="1017"/>
      <c r="M81" s="1017"/>
      <c r="N81" s="1018"/>
      <c r="O81" s="68"/>
    </row>
    <row r="82" spans="1:22" s="1" customFormat="1" ht="13.5" thickBot="1" x14ac:dyDescent="0.25">
      <c r="A82" s="101" t="s">
        <v>13</v>
      </c>
      <c r="B82" s="17" t="s">
        <v>35</v>
      </c>
      <c r="C82" s="1009" t="s">
        <v>45</v>
      </c>
      <c r="D82" s="1010"/>
      <c r="E82" s="1010"/>
      <c r="F82" s="1010"/>
      <c r="G82" s="1010"/>
      <c r="H82" s="1010"/>
      <c r="I82" s="1010"/>
      <c r="J82" s="1010"/>
      <c r="K82" s="1010"/>
      <c r="L82" s="1010"/>
      <c r="M82" s="1010"/>
      <c r="N82" s="1011"/>
      <c r="O82" s="26"/>
      <c r="P82" s="26"/>
      <c r="Q82" s="26"/>
      <c r="R82" s="26"/>
      <c r="S82" s="26"/>
      <c r="T82" s="26"/>
      <c r="U82" s="26"/>
      <c r="V82" s="26"/>
    </row>
    <row r="83" spans="1:22" s="1" customFormat="1" ht="16.5" customHeight="1" thickBot="1" x14ac:dyDescent="0.25">
      <c r="A83" s="105" t="s">
        <v>13</v>
      </c>
      <c r="B83" s="79" t="s">
        <v>35</v>
      </c>
      <c r="C83" s="813" t="s">
        <v>13</v>
      </c>
      <c r="D83" s="1091" t="s">
        <v>207</v>
      </c>
      <c r="E83" s="799"/>
      <c r="F83" s="801"/>
      <c r="G83" s="814" t="s">
        <v>20</v>
      </c>
      <c r="H83" s="846">
        <v>89.8</v>
      </c>
      <c r="I83" s="823">
        <f>509.4+81.1+12.1+34.8+45</f>
        <v>682.4</v>
      </c>
      <c r="J83" s="285">
        <v>10.199999999999999</v>
      </c>
      <c r="K83" s="574"/>
      <c r="L83" s="493"/>
      <c r="M83" s="217"/>
      <c r="N83" s="351"/>
      <c r="O83" s="811"/>
      <c r="P83" s="26"/>
      <c r="Q83" s="26"/>
      <c r="R83" s="26"/>
      <c r="S83" s="26"/>
      <c r="T83" s="26"/>
      <c r="U83" s="26"/>
      <c r="V83" s="26"/>
    </row>
    <row r="84" spans="1:22" s="1" customFormat="1" ht="16.5" customHeight="1" thickBot="1" x14ac:dyDescent="0.25">
      <c r="A84" s="790"/>
      <c r="B84" s="791"/>
      <c r="C84" s="794"/>
      <c r="D84" s="1092"/>
      <c r="E84" s="795"/>
      <c r="F84" s="801"/>
      <c r="G84" s="815" t="s">
        <v>33</v>
      </c>
      <c r="H84" s="788">
        <f>224.3+1551</f>
        <v>1775.3</v>
      </c>
      <c r="I84" s="173">
        <v>2448</v>
      </c>
      <c r="J84" s="185"/>
      <c r="K84" s="744"/>
      <c r="L84" s="486"/>
      <c r="M84" s="820"/>
      <c r="N84" s="50"/>
      <c r="O84" s="811"/>
      <c r="P84" s="26"/>
      <c r="Q84" s="26"/>
      <c r="R84" s="26"/>
      <c r="S84" s="26"/>
      <c r="T84" s="26"/>
      <c r="U84" s="26"/>
      <c r="V84" s="26"/>
    </row>
    <row r="85" spans="1:22" s="1" customFormat="1" ht="16.5" customHeight="1" thickBot="1" x14ac:dyDescent="0.25">
      <c r="A85" s="790"/>
      <c r="B85" s="791"/>
      <c r="C85" s="794"/>
      <c r="D85" s="1092"/>
      <c r="E85" s="800"/>
      <c r="F85" s="801"/>
      <c r="G85" s="822" t="s">
        <v>85</v>
      </c>
      <c r="H85" s="847">
        <f>610.1+4.5+52+93</f>
        <v>759.6</v>
      </c>
      <c r="I85" s="848"/>
      <c r="J85" s="185"/>
      <c r="K85" s="744"/>
      <c r="L85" s="486"/>
      <c r="M85" s="160"/>
      <c r="N85" s="50"/>
      <c r="O85" s="811"/>
      <c r="P85" s="26"/>
      <c r="Q85" s="806"/>
      <c r="R85" s="26"/>
      <c r="S85" s="806"/>
      <c r="T85" s="26"/>
      <c r="U85" s="26"/>
      <c r="V85" s="26"/>
    </row>
    <row r="86" spans="1:22" s="1" customFormat="1" ht="16.5" customHeight="1" thickBot="1" x14ac:dyDescent="0.25">
      <c r="A86" s="790"/>
      <c r="B86" s="821"/>
      <c r="C86" s="792"/>
      <c r="D86" s="1093"/>
      <c r="E86" s="796"/>
      <c r="F86" s="801"/>
      <c r="G86" s="817" t="s">
        <v>47</v>
      </c>
      <c r="H86" s="87">
        <v>250</v>
      </c>
      <c r="I86" s="849"/>
      <c r="J86" s="291">
        <v>118.9</v>
      </c>
      <c r="K86" s="819"/>
      <c r="L86" s="503"/>
      <c r="M86" s="310"/>
      <c r="N86" s="50"/>
      <c r="O86" s="811"/>
      <c r="P86" s="26"/>
      <c r="Q86" s="26"/>
      <c r="R86" s="26"/>
      <c r="S86" s="26"/>
      <c r="T86" s="26"/>
      <c r="U86" s="26"/>
      <c r="V86" s="26"/>
    </row>
    <row r="87" spans="1:22" s="1" customFormat="1" ht="30" customHeight="1" x14ac:dyDescent="0.2">
      <c r="A87" s="1028"/>
      <c r="B87" s="1031"/>
      <c r="C87" s="1034"/>
      <c r="D87" s="1046" t="s">
        <v>138</v>
      </c>
      <c r="E87" s="1049" t="s">
        <v>73</v>
      </c>
      <c r="F87" s="1050" t="s">
        <v>44</v>
      </c>
      <c r="G87" s="547"/>
      <c r="H87" s="4"/>
      <c r="I87" s="850"/>
      <c r="J87" s="291"/>
      <c r="K87" s="575" t="s">
        <v>88</v>
      </c>
      <c r="L87" s="485"/>
      <c r="M87" s="212"/>
      <c r="N87" s="351"/>
      <c r="O87" s="811"/>
      <c r="P87" s="26"/>
      <c r="Q87" s="26"/>
      <c r="R87" s="26"/>
      <c r="S87" s="1026"/>
      <c r="T87" s="26"/>
      <c r="U87" s="26"/>
      <c r="V87" s="26"/>
    </row>
    <row r="88" spans="1:22" s="1" customFormat="1" ht="15.75" customHeight="1" x14ac:dyDescent="0.2">
      <c r="A88" s="1029"/>
      <c r="B88" s="1032"/>
      <c r="C88" s="1035"/>
      <c r="D88" s="1047"/>
      <c r="E88" s="1040"/>
      <c r="F88" s="946"/>
      <c r="G88" s="547"/>
      <c r="H88" s="4"/>
      <c r="I88" s="850"/>
      <c r="J88" s="291"/>
      <c r="K88" s="1052" t="s">
        <v>186</v>
      </c>
      <c r="L88" s="486">
        <v>30</v>
      </c>
      <c r="M88" s="160">
        <v>100</v>
      </c>
      <c r="N88" s="501"/>
      <c r="O88" s="811"/>
      <c r="P88" s="26"/>
      <c r="Q88" s="26"/>
      <c r="R88" s="26"/>
      <c r="S88" s="1026"/>
      <c r="T88" s="26"/>
      <c r="U88" s="26"/>
      <c r="V88" s="26"/>
    </row>
    <row r="89" spans="1:22" s="1" customFormat="1" ht="15.75" customHeight="1" x14ac:dyDescent="0.2">
      <c r="A89" s="1030"/>
      <c r="B89" s="1033"/>
      <c r="C89" s="1036"/>
      <c r="D89" s="1048"/>
      <c r="E89" s="866" t="s">
        <v>46</v>
      </c>
      <c r="F89" s="1051"/>
      <c r="G89" s="824"/>
      <c r="H89" s="825"/>
      <c r="I89" s="826"/>
      <c r="J89" s="827"/>
      <c r="K89" s="1053"/>
      <c r="L89" s="655"/>
      <c r="M89" s="867"/>
      <c r="N89" s="11"/>
      <c r="O89" s="26"/>
      <c r="P89" s="26"/>
      <c r="Q89" s="26"/>
      <c r="R89" s="806"/>
      <c r="S89" s="1026"/>
      <c r="T89" s="806"/>
      <c r="U89" s="26"/>
      <c r="V89" s="26"/>
    </row>
    <row r="90" spans="1:22" s="1" customFormat="1" ht="28.5" customHeight="1" x14ac:dyDescent="0.2">
      <c r="A90" s="1028"/>
      <c r="B90" s="1031"/>
      <c r="C90" s="1034"/>
      <c r="D90" s="1037" t="s">
        <v>139</v>
      </c>
      <c r="E90" s="1040" t="s">
        <v>73</v>
      </c>
      <c r="F90" s="1041" t="s">
        <v>44</v>
      </c>
      <c r="G90" s="348"/>
      <c r="H90" s="806"/>
      <c r="I90" s="230"/>
      <c r="J90" s="234"/>
      <c r="K90" s="864" t="s">
        <v>80</v>
      </c>
      <c r="L90" s="865"/>
      <c r="M90" s="355"/>
      <c r="N90" s="584"/>
      <c r="O90" s="26"/>
      <c r="P90" s="26"/>
      <c r="Q90" s="26"/>
      <c r="R90" s="806"/>
      <c r="S90" s="1026"/>
      <c r="T90" s="806"/>
      <c r="U90" s="26"/>
      <c r="V90" s="26"/>
    </row>
    <row r="91" spans="1:22" s="1" customFormat="1" ht="24.75" customHeight="1" x14ac:dyDescent="0.2">
      <c r="A91" s="1029"/>
      <c r="B91" s="1032"/>
      <c r="C91" s="1035"/>
      <c r="D91" s="1038"/>
      <c r="E91" s="1040"/>
      <c r="F91" s="1020"/>
      <c r="G91" s="348"/>
      <c r="H91" s="806"/>
      <c r="I91" s="230"/>
      <c r="J91" s="234"/>
      <c r="K91" s="1043" t="s">
        <v>148</v>
      </c>
      <c r="L91" s="531">
        <v>100</v>
      </c>
      <c r="M91" s="433"/>
      <c r="N91" s="487"/>
      <c r="O91" s="26"/>
      <c r="P91" s="26"/>
      <c r="Q91" s="26"/>
      <c r="R91" s="806"/>
      <c r="S91" s="1027"/>
      <c r="T91" s="806"/>
      <c r="U91" s="26"/>
      <c r="V91" s="26"/>
    </row>
    <row r="92" spans="1:22" s="1" customFormat="1" ht="16.5" customHeight="1" x14ac:dyDescent="0.2">
      <c r="A92" s="1029"/>
      <c r="B92" s="1032"/>
      <c r="C92" s="1035"/>
      <c r="D92" s="1038"/>
      <c r="E92" s="861"/>
      <c r="F92" s="1020"/>
      <c r="G92" s="348"/>
      <c r="H92" s="71"/>
      <c r="I92" s="230"/>
      <c r="J92" s="234"/>
      <c r="K92" s="1044"/>
      <c r="L92" s="533"/>
      <c r="M92" s="355"/>
      <c r="N92" s="208"/>
      <c r="O92" s="26"/>
      <c r="P92" s="26"/>
      <c r="Q92" s="26"/>
      <c r="R92" s="806"/>
      <c r="S92" s="798"/>
      <c r="T92" s="806"/>
      <c r="U92" s="26"/>
      <c r="V92" s="26"/>
    </row>
    <row r="93" spans="1:22" s="1" customFormat="1" ht="16.5" customHeight="1" x14ac:dyDescent="0.2">
      <c r="A93" s="1029"/>
      <c r="B93" s="1032"/>
      <c r="C93" s="1035"/>
      <c r="D93" s="1038"/>
      <c r="E93" s="861"/>
      <c r="F93" s="1020"/>
      <c r="G93" s="348"/>
      <c r="H93" s="71"/>
      <c r="I93" s="230"/>
      <c r="J93" s="234"/>
      <c r="K93" s="1045"/>
      <c r="L93" s="582"/>
      <c r="M93" s="583"/>
      <c r="N93" s="584"/>
      <c r="O93" s="26"/>
      <c r="P93" s="26"/>
      <c r="Q93" s="26"/>
      <c r="R93" s="806"/>
      <c r="S93" s="798"/>
      <c r="T93" s="806"/>
      <c r="U93" s="806"/>
      <c r="V93" s="26"/>
    </row>
    <row r="94" spans="1:22" s="1" customFormat="1" ht="15.75" customHeight="1" thickBot="1" x14ac:dyDescent="0.25">
      <c r="A94" s="1030"/>
      <c r="B94" s="1033"/>
      <c r="C94" s="1036"/>
      <c r="D94" s="1039"/>
      <c r="E94" s="115"/>
      <c r="F94" s="1042"/>
      <c r="G94" s="824"/>
      <c r="H94" s="828"/>
      <c r="I94" s="829"/>
      <c r="J94" s="830"/>
      <c r="K94" s="580" t="s">
        <v>177</v>
      </c>
      <c r="L94" s="535">
        <v>5</v>
      </c>
      <c r="M94" s="164"/>
      <c r="N94" s="354"/>
      <c r="O94" s="26"/>
      <c r="P94" s="26"/>
      <c r="Q94" s="26"/>
      <c r="R94" s="26"/>
      <c r="S94" s="26"/>
      <c r="T94" s="26"/>
      <c r="U94" s="26"/>
      <c r="V94" s="26"/>
    </row>
    <row r="95" spans="1:22" s="1" customFormat="1" ht="16.5" customHeight="1" x14ac:dyDescent="0.2">
      <c r="A95" s="1028"/>
      <c r="B95" s="1031"/>
      <c r="C95" s="1034"/>
      <c r="D95" s="1057" t="s">
        <v>174</v>
      </c>
      <c r="E95" s="1058" t="s">
        <v>46</v>
      </c>
      <c r="F95" s="1061" t="s">
        <v>75</v>
      </c>
      <c r="G95" s="348"/>
      <c r="H95" s="233"/>
      <c r="I95" s="230"/>
      <c r="J95" s="234"/>
      <c r="K95" s="271" t="s">
        <v>137</v>
      </c>
      <c r="L95" s="490">
        <v>1</v>
      </c>
      <c r="M95" s="434"/>
      <c r="N95" s="244"/>
      <c r="O95" s="26"/>
      <c r="P95" s="26"/>
      <c r="Q95" s="26"/>
      <c r="R95" s="26"/>
      <c r="S95" s="26"/>
      <c r="T95" s="26"/>
      <c r="U95" s="26"/>
      <c r="V95" s="26"/>
    </row>
    <row r="96" spans="1:22" s="1" customFormat="1" ht="16.5" customHeight="1" x14ac:dyDescent="0.2">
      <c r="A96" s="1029"/>
      <c r="B96" s="1032"/>
      <c r="C96" s="1035"/>
      <c r="D96" s="1038"/>
      <c r="E96" s="1059"/>
      <c r="F96" s="1062"/>
      <c r="G96" s="348"/>
      <c r="H96" s="233"/>
      <c r="I96" s="230"/>
      <c r="J96" s="234"/>
      <c r="K96" s="536" t="s">
        <v>136</v>
      </c>
      <c r="L96" s="531">
        <v>100</v>
      </c>
      <c r="M96" s="537"/>
      <c r="N96" s="523"/>
      <c r="O96" s="806"/>
      <c r="P96" s="26"/>
      <c r="Q96" s="26"/>
      <c r="R96" s="806"/>
      <c r="S96" s="26"/>
      <c r="T96" s="26"/>
      <c r="U96" s="26"/>
      <c r="V96" s="26"/>
    </row>
    <row r="97" spans="1:22" s="1" customFormat="1" ht="9" customHeight="1" x14ac:dyDescent="0.2">
      <c r="A97" s="1064"/>
      <c r="B97" s="1065"/>
      <c r="C97" s="1066"/>
      <c r="D97" s="1067"/>
      <c r="E97" s="1068"/>
      <c r="F97" s="1063"/>
      <c r="G97" s="872"/>
      <c r="H97" s="873"/>
      <c r="I97" s="874"/>
      <c r="J97" s="875"/>
      <c r="K97" s="876"/>
      <c r="L97" s="877"/>
      <c r="M97" s="878"/>
      <c r="N97" s="879"/>
      <c r="O97" s="806"/>
      <c r="P97" s="26"/>
      <c r="Q97" s="26"/>
      <c r="R97" s="26"/>
      <c r="S97" s="26"/>
      <c r="T97" s="26"/>
      <c r="U97" s="26"/>
      <c r="V97" s="26"/>
    </row>
    <row r="98" spans="1:22" s="1" customFormat="1" ht="19.5" customHeight="1" x14ac:dyDescent="0.2">
      <c r="A98" s="790"/>
      <c r="B98" s="791"/>
      <c r="C98" s="792"/>
      <c r="D98" s="1054" t="s">
        <v>156</v>
      </c>
      <c r="E98" s="1055" t="s">
        <v>72</v>
      </c>
      <c r="F98" s="726" t="s">
        <v>75</v>
      </c>
      <c r="G98" s="547"/>
      <c r="H98" s="180"/>
      <c r="I98" s="169"/>
      <c r="J98" s="291"/>
      <c r="K98" s="744" t="s">
        <v>115</v>
      </c>
      <c r="L98" s="497">
        <v>1</v>
      </c>
      <c r="M98" s="196"/>
      <c r="N98" s="146"/>
      <c r="O98" s="26"/>
      <c r="P98" s="806"/>
      <c r="Q98" s="26"/>
      <c r="R98" s="806"/>
      <c r="S98" s="26"/>
      <c r="T98" s="26"/>
      <c r="U98" s="26"/>
      <c r="V98" s="26"/>
    </row>
    <row r="99" spans="1:22" s="1" customFormat="1" ht="20.25" customHeight="1" x14ac:dyDescent="0.2">
      <c r="A99" s="722"/>
      <c r="B99" s="721"/>
      <c r="C99" s="723"/>
      <c r="D99" s="1054"/>
      <c r="E99" s="1055"/>
      <c r="F99" s="726"/>
      <c r="G99" s="547"/>
      <c r="H99" s="180"/>
      <c r="I99" s="169"/>
      <c r="J99" s="291"/>
      <c r="K99" s="744"/>
      <c r="L99" s="497"/>
      <c r="M99" s="196"/>
      <c r="N99" s="146"/>
      <c r="O99" s="26"/>
      <c r="P99" s="806"/>
      <c r="Q99" s="26"/>
      <c r="R99" s="26"/>
      <c r="S99" s="26"/>
      <c r="T99" s="806"/>
      <c r="U99" s="26"/>
      <c r="V99" s="26"/>
    </row>
    <row r="100" spans="1:22" s="1" customFormat="1" ht="17.25" customHeight="1" thickBot="1" x14ac:dyDescent="0.25">
      <c r="A100" s="790"/>
      <c r="B100" s="791"/>
      <c r="C100" s="794"/>
      <c r="D100" s="1054"/>
      <c r="E100" s="1056"/>
      <c r="F100" s="724"/>
      <c r="G100" s="839"/>
      <c r="H100" s="840"/>
      <c r="I100" s="841"/>
      <c r="J100" s="827"/>
      <c r="K100" s="733"/>
      <c r="L100" s="497"/>
      <c r="M100" s="196"/>
      <c r="N100" s="146"/>
      <c r="O100" s="26"/>
      <c r="P100" s="26"/>
      <c r="Q100" s="26"/>
      <c r="R100" s="26"/>
      <c r="S100" s="26"/>
      <c r="T100" s="26"/>
      <c r="U100" s="26"/>
      <c r="V100" s="806"/>
    </row>
    <row r="101" spans="1:22" s="1" customFormat="1" ht="16.5" customHeight="1" x14ac:dyDescent="0.2">
      <c r="A101" s="1028"/>
      <c r="B101" s="1031"/>
      <c r="C101" s="1034"/>
      <c r="D101" s="1057" t="s">
        <v>187</v>
      </c>
      <c r="E101" s="1058" t="s">
        <v>46</v>
      </c>
      <c r="F101" s="1061" t="s">
        <v>75</v>
      </c>
      <c r="G101" s="348"/>
      <c r="H101" s="71"/>
      <c r="I101" s="161"/>
      <c r="J101" s="182"/>
      <c r="K101" s="998" t="s">
        <v>178</v>
      </c>
      <c r="L101" s="488">
        <v>100</v>
      </c>
      <c r="M101" s="434"/>
      <c r="N101" s="244"/>
      <c r="O101" s="26"/>
      <c r="P101" s="26"/>
      <c r="Q101" s="26"/>
      <c r="R101" s="26"/>
      <c r="S101" s="26"/>
      <c r="T101" s="26"/>
      <c r="U101" s="26"/>
      <c r="V101" s="26"/>
    </row>
    <row r="102" spans="1:22" s="1" customFormat="1" ht="12" customHeight="1" x14ac:dyDescent="0.2">
      <c r="A102" s="1029"/>
      <c r="B102" s="1032"/>
      <c r="C102" s="1035"/>
      <c r="D102" s="1038"/>
      <c r="E102" s="1059"/>
      <c r="F102" s="1062"/>
      <c r="G102" s="348"/>
      <c r="H102" s="233"/>
      <c r="I102" s="230"/>
      <c r="J102" s="234"/>
      <c r="K102" s="999"/>
      <c r="L102" s="491"/>
      <c r="M102" s="421"/>
      <c r="N102" s="268"/>
      <c r="O102" s="806"/>
      <c r="P102" s="26"/>
      <c r="Q102" s="26"/>
      <c r="R102" s="26"/>
      <c r="S102" s="26"/>
      <c r="T102" s="26"/>
      <c r="U102" s="26"/>
      <c r="V102" s="26"/>
    </row>
    <row r="103" spans="1:22" s="1" customFormat="1" ht="16.5" customHeight="1" thickBot="1" x14ac:dyDescent="0.25">
      <c r="A103" s="1030"/>
      <c r="B103" s="1033"/>
      <c r="C103" s="1036"/>
      <c r="D103" s="1039"/>
      <c r="E103" s="1060"/>
      <c r="F103" s="1083"/>
      <c r="G103" s="834"/>
      <c r="H103" s="835"/>
      <c r="I103" s="836"/>
      <c r="J103" s="837"/>
      <c r="K103" s="290"/>
      <c r="L103" s="245"/>
      <c r="M103" s="422"/>
      <c r="N103" s="246"/>
      <c r="O103" s="806"/>
      <c r="P103" s="26"/>
      <c r="Q103" s="26"/>
      <c r="R103" s="26"/>
      <c r="S103" s="26"/>
      <c r="T103" s="26"/>
      <c r="U103" s="26"/>
      <c r="V103" s="26"/>
    </row>
    <row r="104" spans="1:22" s="1" customFormat="1" ht="27" customHeight="1" x14ac:dyDescent="0.2">
      <c r="A104" s="1028"/>
      <c r="B104" s="1031"/>
      <c r="C104" s="1034"/>
      <c r="D104" s="1057" t="s">
        <v>188</v>
      </c>
      <c r="E104" s="1111" t="s">
        <v>46</v>
      </c>
      <c r="F104" s="1090" t="s">
        <v>44</v>
      </c>
      <c r="G104" s="348"/>
      <c r="H104" s="831"/>
      <c r="I104" s="832"/>
      <c r="J104" s="833"/>
      <c r="K104" s="541" t="s">
        <v>173</v>
      </c>
      <c r="L104" s="238">
        <v>40</v>
      </c>
      <c r="M104" s="543">
        <v>100</v>
      </c>
      <c r="N104" s="521"/>
      <c r="O104" s="68"/>
      <c r="P104" s="4"/>
      <c r="Q104" s="4"/>
    </row>
    <row r="105" spans="1:22" s="1" customFormat="1" ht="12.75" customHeight="1" x14ac:dyDescent="0.2">
      <c r="A105" s="1029"/>
      <c r="B105" s="1032"/>
      <c r="C105" s="1035"/>
      <c r="D105" s="1038"/>
      <c r="E105" s="1112"/>
      <c r="F105" s="1020"/>
      <c r="G105" s="348"/>
      <c r="H105" s="831"/>
      <c r="I105" s="832"/>
      <c r="J105" s="833"/>
      <c r="K105" s="239"/>
      <c r="L105" s="240"/>
      <c r="M105" s="435"/>
      <c r="N105" s="437"/>
      <c r="P105" s="4"/>
      <c r="Q105" s="4"/>
    </row>
    <row r="106" spans="1:22" s="1" customFormat="1" ht="18" customHeight="1" thickBot="1" x14ac:dyDescent="0.25">
      <c r="A106" s="1030"/>
      <c r="B106" s="1033"/>
      <c r="C106" s="1036"/>
      <c r="D106" s="1039"/>
      <c r="E106" s="1113"/>
      <c r="F106" s="1042"/>
      <c r="G106" s="838"/>
      <c r="H106" s="825"/>
      <c r="I106" s="826"/>
      <c r="J106" s="842"/>
      <c r="K106" s="241"/>
      <c r="L106" s="243"/>
      <c r="M106" s="522"/>
      <c r="N106" s="242"/>
      <c r="O106" s="517"/>
      <c r="U106" s="4"/>
    </row>
    <row r="107" spans="1:22" s="1" customFormat="1" ht="15.75" customHeight="1" x14ac:dyDescent="0.2">
      <c r="A107" s="722"/>
      <c r="B107" s="721"/>
      <c r="C107" s="723"/>
      <c r="D107" s="1054" t="s">
        <v>189</v>
      </c>
      <c r="E107" s="720" t="s">
        <v>46</v>
      </c>
      <c r="F107" s="724" t="s">
        <v>43</v>
      </c>
      <c r="G107" s="547"/>
      <c r="H107" s="233"/>
      <c r="I107" s="230"/>
      <c r="J107" s="234"/>
      <c r="K107" s="1107" t="s">
        <v>140</v>
      </c>
      <c r="L107" s="512">
        <v>100</v>
      </c>
      <c r="M107" s="743"/>
      <c r="N107" s="208"/>
    </row>
    <row r="108" spans="1:22" s="1" customFormat="1" ht="21.75" customHeight="1" x14ac:dyDescent="0.2">
      <c r="A108" s="722"/>
      <c r="B108" s="721"/>
      <c r="C108" s="723"/>
      <c r="D108" s="1054"/>
      <c r="E108" s="1109" t="s">
        <v>72</v>
      </c>
      <c r="F108" s="724"/>
      <c r="G108" s="547"/>
      <c r="H108" s="233"/>
      <c r="I108" s="230"/>
      <c r="J108" s="234"/>
      <c r="K108" s="1108"/>
      <c r="L108" s="512"/>
      <c r="M108" s="743"/>
      <c r="N108" s="208"/>
    </row>
    <row r="109" spans="1:22" s="1" customFormat="1" ht="17.25" customHeight="1" thickBot="1" x14ac:dyDescent="0.25">
      <c r="A109" s="790"/>
      <c r="B109" s="791"/>
      <c r="C109" s="794"/>
      <c r="D109" s="1104"/>
      <c r="E109" s="1110"/>
      <c r="F109" s="727"/>
      <c r="G109" s="843"/>
      <c r="H109" s="825"/>
      <c r="I109" s="826"/>
      <c r="J109" s="827"/>
      <c r="K109" s="269"/>
      <c r="L109" s="270"/>
      <c r="M109" s="177"/>
      <c r="N109" s="147"/>
      <c r="S109" s="4"/>
    </row>
    <row r="110" spans="1:22" s="1" customFormat="1" ht="27" customHeight="1" x14ac:dyDescent="0.2">
      <c r="A110" s="1028"/>
      <c r="B110" s="1031"/>
      <c r="C110" s="1034"/>
      <c r="D110" s="1057" t="s">
        <v>100</v>
      </c>
      <c r="E110" s="741" t="s">
        <v>175</v>
      </c>
      <c r="F110" s="1061" t="s">
        <v>44</v>
      </c>
      <c r="G110" s="348"/>
      <c r="H110" s="831"/>
      <c r="I110" s="832"/>
      <c r="J110" s="833"/>
      <c r="K110" s="1094" t="s">
        <v>80</v>
      </c>
      <c r="L110" s="238"/>
      <c r="M110" s="543">
        <v>1</v>
      </c>
      <c r="N110" s="521"/>
      <c r="O110" s="812"/>
      <c r="P110" s="806"/>
      <c r="Q110" s="806"/>
      <c r="R110" s="26"/>
      <c r="S110" s="26"/>
      <c r="T110" s="26"/>
      <c r="U110" s="26"/>
      <c r="V110" s="26"/>
    </row>
    <row r="111" spans="1:22" s="1" customFormat="1" ht="16.5" customHeight="1" thickBot="1" x14ac:dyDescent="0.25">
      <c r="A111" s="1029"/>
      <c r="B111" s="1032"/>
      <c r="C111" s="1035"/>
      <c r="D111" s="1038"/>
      <c r="E111" s="797" t="s">
        <v>46</v>
      </c>
      <c r="F111" s="1062"/>
      <c r="G111" s="348"/>
      <c r="H111" s="831"/>
      <c r="I111" s="832"/>
      <c r="J111" s="833"/>
      <c r="K111" s="1095"/>
      <c r="L111" s="851"/>
      <c r="M111" s="852"/>
      <c r="N111" s="853"/>
      <c r="O111" s="26"/>
      <c r="P111" s="806"/>
      <c r="Q111" s="806"/>
      <c r="R111" s="806"/>
      <c r="S111" s="26"/>
      <c r="T111" s="26"/>
      <c r="U111" s="26"/>
      <c r="V111" s="26"/>
    </row>
    <row r="112" spans="1:22" s="1" customFormat="1" ht="14.25" customHeight="1" x14ac:dyDescent="0.2">
      <c r="A112" s="1028"/>
      <c r="B112" s="1031"/>
      <c r="C112" s="1034"/>
      <c r="D112" s="1057" t="s">
        <v>179</v>
      </c>
      <c r="E112" s="1058" t="s">
        <v>46</v>
      </c>
      <c r="F112" s="1061" t="s">
        <v>75</v>
      </c>
      <c r="G112" s="348"/>
      <c r="H112" s="233"/>
      <c r="I112" s="230"/>
      <c r="J112" s="234"/>
      <c r="K112" s="271" t="s">
        <v>137</v>
      </c>
      <c r="L112" s="490"/>
      <c r="M112" s="434">
        <v>1</v>
      </c>
      <c r="N112" s="244"/>
    </row>
    <row r="113" spans="1:18" s="1" customFormat="1" ht="14.25" customHeight="1" x14ac:dyDescent="0.2">
      <c r="A113" s="1029"/>
      <c r="B113" s="1032"/>
      <c r="C113" s="1035"/>
      <c r="D113" s="1038"/>
      <c r="E113" s="1059"/>
      <c r="F113" s="1062"/>
      <c r="G113" s="348"/>
      <c r="H113" s="233"/>
      <c r="I113" s="230"/>
      <c r="J113" s="234"/>
      <c r="K113" s="599"/>
      <c r="L113" s="491"/>
      <c r="M113" s="421"/>
      <c r="N113" s="268"/>
      <c r="O113" s="4"/>
    </row>
    <row r="114" spans="1:18" s="1" customFormat="1" ht="16.5" customHeight="1" thickBot="1" x14ac:dyDescent="0.25">
      <c r="A114" s="1030"/>
      <c r="B114" s="1033"/>
      <c r="C114" s="1036"/>
      <c r="D114" s="1039"/>
      <c r="E114" s="1060"/>
      <c r="F114" s="1083"/>
      <c r="G114" s="834"/>
      <c r="H114" s="835"/>
      <c r="I114" s="836"/>
      <c r="J114" s="837"/>
      <c r="K114" s="290"/>
      <c r="L114" s="245"/>
      <c r="M114" s="422"/>
      <c r="N114" s="246"/>
      <c r="O114" s="4"/>
      <c r="R114" s="4"/>
    </row>
    <row r="115" spans="1:18" s="1" customFormat="1" ht="27.75" customHeight="1" x14ac:dyDescent="0.2">
      <c r="A115" s="790"/>
      <c r="B115" s="791"/>
      <c r="C115" s="792"/>
      <c r="D115" s="1091" t="s">
        <v>176</v>
      </c>
      <c r="E115" s="1101"/>
      <c r="F115" s="724" t="s">
        <v>19</v>
      </c>
      <c r="G115" s="348"/>
      <c r="H115" s="180"/>
      <c r="I115" s="169"/>
      <c r="J115" s="291"/>
      <c r="K115" s="732" t="s">
        <v>170</v>
      </c>
      <c r="L115" s="488"/>
      <c r="M115" s="155">
        <v>60</v>
      </c>
      <c r="N115" s="145">
        <v>100</v>
      </c>
      <c r="P115" s="4"/>
      <c r="Q115" s="4"/>
      <c r="R115" s="4"/>
    </row>
    <row r="116" spans="1:18" s="1" customFormat="1" ht="18" customHeight="1" thickBot="1" x14ac:dyDescent="0.25">
      <c r="A116" s="790"/>
      <c r="B116" s="791"/>
      <c r="C116" s="794"/>
      <c r="D116" s="1100"/>
      <c r="E116" s="1102"/>
      <c r="F116" s="724"/>
      <c r="G116" s="824"/>
      <c r="H116" s="825"/>
      <c r="I116" s="826"/>
      <c r="J116" s="827"/>
      <c r="K116" s="236"/>
      <c r="L116" s="539"/>
      <c r="M116" s="159"/>
      <c r="N116" s="147"/>
    </row>
    <row r="117" spans="1:18" s="1" customFormat="1" ht="17.25" customHeight="1" x14ac:dyDescent="0.2">
      <c r="A117" s="722"/>
      <c r="B117" s="721"/>
      <c r="C117" s="723"/>
      <c r="D117" s="1103" t="s">
        <v>147</v>
      </c>
      <c r="E117" s="1105" t="s">
        <v>46</v>
      </c>
      <c r="F117" s="572" t="s">
        <v>43</v>
      </c>
      <c r="G117" s="547"/>
      <c r="H117" s="233"/>
      <c r="I117" s="230"/>
      <c r="J117" s="234"/>
      <c r="K117" s="271" t="s">
        <v>134</v>
      </c>
      <c r="L117" s="512"/>
      <c r="M117" s="743">
        <v>20</v>
      </c>
      <c r="N117" s="208"/>
    </row>
    <row r="118" spans="1:18" s="1" customFormat="1" ht="17.25" customHeight="1" thickBot="1" x14ac:dyDescent="0.25">
      <c r="A118" s="790"/>
      <c r="B118" s="791"/>
      <c r="C118" s="794"/>
      <c r="D118" s="1104"/>
      <c r="E118" s="1106"/>
      <c r="F118" s="727"/>
      <c r="G118" s="839"/>
      <c r="H118" s="825"/>
      <c r="I118" s="826"/>
      <c r="J118" s="827"/>
      <c r="K118" s="269"/>
      <c r="L118" s="270"/>
      <c r="M118" s="177"/>
      <c r="N118" s="147"/>
    </row>
    <row r="119" spans="1:18" s="1" customFormat="1" ht="18.75" customHeight="1" x14ac:dyDescent="0.2">
      <c r="A119" s="1028"/>
      <c r="B119" s="1031"/>
      <c r="C119" s="1086"/>
      <c r="D119" s="1046" t="s">
        <v>99</v>
      </c>
      <c r="E119" s="117" t="s">
        <v>46</v>
      </c>
      <c r="F119" s="1090" t="s">
        <v>44</v>
      </c>
      <c r="G119" s="818"/>
      <c r="H119" s="71"/>
      <c r="I119" s="844"/>
      <c r="J119" s="845"/>
      <c r="K119" s="1096" t="s">
        <v>114</v>
      </c>
      <c r="L119" s="493"/>
      <c r="M119" s="217">
        <v>20</v>
      </c>
      <c r="N119" s="351">
        <v>100</v>
      </c>
      <c r="O119" s="854"/>
      <c r="P119" s="4"/>
      <c r="R119" s="4"/>
    </row>
    <row r="120" spans="1:18" s="1" customFormat="1" ht="19.5" customHeight="1" x14ac:dyDescent="0.2">
      <c r="A120" s="1029"/>
      <c r="B120" s="1032"/>
      <c r="C120" s="1087"/>
      <c r="D120" s="1047"/>
      <c r="E120" s="1081" t="s">
        <v>72</v>
      </c>
      <c r="F120" s="1020"/>
      <c r="G120" s="818"/>
      <c r="H120" s="180"/>
      <c r="I120" s="169"/>
      <c r="J120" s="291"/>
      <c r="K120" s="1097"/>
      <c r="L120" s="486"/>
      <c r="M120" s="160"/>
      <c r="N120" s="50"/>
      <c r="P120" s="4"/>
      <c r="R120" s="4"/>
    </row>
    <row r="121" spans="1:18" s="1" customFormat="1" ht="15" customHeight="1" thickBot="1" x14ac:dyDescent="0.25">
      <c r="A121" s="1084"/>
      <c r="B121" s="1085"/>
      <c r="C121" s="1088"/>
      <c r="D121" s="1089"/>
      <c r="E121" s="1082"/>
      <c r="F121" s="1042"/>
      <c r="G121" s="816" t="s">
        <v>30</v>
      </c>
      <c r="H121" s="7">
        <f>SUM(H83:H86)</f>
        <v>2874.7</v>
      </c>
      <c r="I121" s="7">
        <f>SUM(I83:I86)</f>
        <v>3130.4</v>
      </c>
      <c r="J121" s="7">
        <f>SUM(J83:J86)</f>
        <v>129.1</v>
      </c>
      <c r="K121" s="1098"/>
      <c r="L121" s="550"/>
      <c r="M121" s="551"/>
      <c r="N121" s="82"/>
    </row>
    <row r="122" spans="1:18" s="1" customFormat="1" ht="16.5" customHeight="1" thickBot="1" x14ac:dyDescent="0.25">
      <c r="A122" s="102" t="s">
        <v>13</v>
      </c>
      <c r="B122" s="16" t="s">
        <v>35</v>
      </c>
      <c r="C122" s="1140" t="s">
        <v>39</v>
      </c>
      <c r="D122" s="1141"/>
      <c r="E122" s="1141"/>
      <c r="F122" s="1141"/>
      <c r="G122" s="1141"/>
      <c r="H122" s="287">
        <f>+H121</f>
        <v>2874.7</v>
      </c>
      <c r="I122" s="287">
        <f t="shared" ref="I122:J122" si="9">+I121</f>
        <v>3130.4</v>
      </c>
      <c r="J122" s="287">
        <f t="shared" si="9"/>
        <v>129.1</v>
      </c>
      <c r="K122" s="1073"/>
      <c r="L122" s="1074"/>
      <c r="M122" s="1074"/>
      <c r="N122" s="1075"/>
    </row>
    <row r="123" spans="1:18" s="1" customFormat="1" ht="16.5" customHeight="1" thickBot="1" x14ac:dyDescent="0.25">
      <c r="A123" s="103" t="s">
        <v>13</v>
      </c>
      <c r="B123" s="1076" t="s">
        <v>52</v>
      </c>
      <c r="C123" s="1077"/>
      <c r="D123" s="1077"/>
      <c r="E123" s="1077"/>
      <c r="F123" s="1077"/>
      <c r="G123" s="1077"/>
      <c r="H123" s="213">
        <f>H122+H81+H53</f>
        <v>6035.2000000000007</v>
      </c>
      <c r="I123" s="213">
        <f t="shared" ref="I123:J123" si="10">I122+I81+I53</f>
        <v>6008.2</v>
      </c>
      <c r="J123" s="213">
        <f t="shared" si="10"/>
        <v>2973.8999999999996</v>
      </c>
      <c r="K123" s="1078"/>
      <c r="L123" s="1079"/>
      <c r="M123" s="1079"/>
      <c r="N123" s="1080"/>
    </row>
    <row r="124" spans="1:18" s="1" customFormat="1" ht="16.5" customHeight="1" thickBot="1" x14ac:dyDescent="0.25">
      <c r="A124" s="104" t="s">
        <v>53</v>
      </c>
      <c r="B124" s="1137" t="s">
        <v>54</v>
      </c>
      <c r="C124" s="1138"/>
      <c r="D124" s="1138"/>
      <c r="E124" s="1138"/>
      <c r="F124" s="1138"/>
      <c r="G124" s="1138"/>
      <c r="H124" s="214">
        <f t="shared" ref="H124:J124" si="11">H123</f>
        <v>6035.2000000000007</v>
      </c>
      <c r="I124" s="134">
        <f t="shared" si="11"/>
        <v>6008.2</v>
      </c>
      <c r="J124" s="187">
        <f t="shared" si="11"/>
        <v>2973.8999999999996</v>
      </c>
      <c r="K124" s="1142"/>
      <c r="L124" s="1143"/>
      <c r="M124" s="1143"/>
      <c r="N124" s="1144"/>
    </row>
    <row r="125" spans="1:18" s="1" customFormat="1" ht="29.25" customHeight="1" thickBot="1" x14ac:dyDescent="0.25">
      <c r="A125" s="20"/>
      <c r="B125" s="1069" t="s">
        <v>55</v>
      </c>
      <c r="C125" s="1069"/>
      <c r="D125" s="1069"/>
      <c r="E125" s="1069"/>
      <c r="F125" s="1069"/>
      <c r="G125" s="1069"/>
      <c r="H125" s="1069"/>
      <c r="I125" s="1069"/>
      <c r="J125" s="1069"/>
      <c r="K125" s="21"/>
      <c r="L125" s="69"/>
      <c r="M125" s="69"/>
      <c r="N125" s="69"/>
    </row>
    <row r="126" spans="1:18" s="1" customFormat="1" ht="39.75" customHeight="1" x14ac:dyDescent="0.2">
      <c r="A126" s="22"/>
      <c r="B126" s="1070" t="s">
        <v>56</v>
      </c>
      <c r="C126" s="1071"/>
      <c r="D126" s="1071"/>
      <c r="E126" s="1071"/>
      <c r="F126" s="1071"/>
      <c r="G126" s="1072"/>
      <c r="H126" s="347" t="s">
        <v>117</v>
      </c>
      <c r="I126" s="309" t="s">
        <v>118</v>
      </c>
      <c r="J126" s="265" t="s">
        <v>205</v>
      </c>
      <c r="K126" s="109"/>
      <c r="L126" s="109"/>
      <c r="M126" s="109"/>
      <c r="N126" s="109"/>
    </row>
    <row r="127" spans="1:18" s="1" customFormat="1" ht="15.75" customHeight="1" x14ac:dyDescent="0.2">
      <c r="A127" s="22"/>
      <c r="B127" s="1131" t="s">
        <v>57</v>
      </c>
      <c r="C127" s="1132"/>
      <c r="D127" s="1132"/>
      <c r="E127" s="1132"/>
      <c r="F127" s="1132"/>
      <c r="G127" s="1133"/>
      <c r="H127" s="137">
        <f>+H128+H135+H136+H137</f>
        <v>5440.9000000000005</v>
      </c>
      <c r="I127" s="141">
        <f t="shared" ref="I127:J127" si="12">+I128+I135+I136</f>
        <v>5677.9000000000005</v>
      </c>
      <c r="J127" s="263">
        <f t="shared" si="12"/>
        <v>2537.1</v>
      </c>
      <c r="K127" s="107"/>
      <c r="L127" s="107"/>
      <c r="M127" s="107"/>
      <c r="N127" s="107"/>
    </row>
    <row r="128" spans="1:18" s="1" customFormat="1" ht="15.75" customHeight="1" x14ac:dyDescent="0.2">
      <c r="A128" s="22"/>
      <c r="B128" s="1134" t="s">
        <v>198</v>
      </c>
      <c r="C128" s="1135"/>
      <c r="D128" s="1135"/>
      <c r="E128" s="1135"/>
      <c r="F128" s="1135"/>
      <c r="G128" s="1136"/>
      <c r="H128" s="709">
        <f t="shared" ref="H128:J128" si="13">SUM(H129:H134)</f>
        <v>4637.9000000000005</v>
      </c>
      <c r="I128" s="713">
        <f t="shared" si="13"/>
        <v>5677.9000000000005</v>
      </c>
      <c r="J128" s="711">
        <f t="shared" si="13"/>
        <v>2537.1</v>
      </c>
      <c r="K128" s="107"/>
      <c r="L128" s="107"/>
      <c r="M128" s="107"/>
      <c r="N128" s="107"/>
    </row>
    <row r="129" spans="1:16" s="1" customFormat="1" ht="15.75" customHeight="1" x14ac:dyDescent="0.2">
      <c r="A129" s="22"/>
      <c r="B129" s="1117" t="s">
        <v>58</v>
      </c>
      <c r="C129" s="1118"/>
      <c r="D129" s="1118"/>
      <c r="E129" s="1118"/>
      <c r="F129" s="1118"/>
      <c r="G129" s="1119"/>
      <c r="H129" s="138">
        <f>SUMIF(G15:G121,"sb",H15:H121)</f>
        <v>1399.8999999999999</v>
      </c>
      <c r="I129" s="142">
        <f>SUMIF(G15:G121,"sb",I15:I121)</f>
        <v>1987.4</v>
      </c>
      <c r="J129" s="135">
        <f>SUMIF(G15:G121,"sb",J15:J121)</f>
        <v>1315.2</v>
      </c>
      <c r="K129" s="108"/>
      <c r="L129" s="108"/>
      <c r="M129" s="108"/>
      <c r="N129" s="108"/>
      <c r="P129" s="480"/>
    </row>
    <row r="130" spans="1:16" s="1" customFormat="1" ht="15.75" customHeight="1" x14ac:dyDescent="0.2">
      <c r="A130" s="22"/>
      <c r="B130" s="1126" t="s">
        <v>145</v>
      </c>
      <c r="C130" s="1127"/>
      <c r="D130" s="1127"/>
      <c r="E130" s="1127"/>
      <c r="F130" s="1127"/>
      <c r="G130" s="1127"/>
      <c r="H130" s="138">
        <f>SUMIF(G15:G121,"sb(aa)",H15:H121)</f>
        <v>118</v>
      </c>
      <c r="I130" s="142">
        <f>SUMIF(G15:G121,"sb(aa)",I15:I121)</f>
        <v>118</v>
      </c>
      <c r="J130" s="135">
        <f>SUMIF(G15:G121,"sb(aa)",J15:J121)</f>
        <v>118</v>
      </c>
      <c r="K130" s="108"/>
      <c r="L130" s="108"/>
      <c r="M130" s="108"/>
      <c r="N130" s="108"/>
    </row>
    <row r="131" spans="1:16" s="1" customFormat="1" ht="15.75" customHeight="1" x14ac:dyDescent="0.2">
      <c r="A131" s="22"/>
      <c r="B131" s="1117" t="s">
        <v>59</v>
      </c>
      <c r="C131" s="1118"/>
      <c r="D131" s="1118"/>
      <c r="E131" s="1118"/>
      <c r="F131" s="1118"/>
      <c r="G131" s="1119"/>
      <c r="H131" s="138">
        <f>SUMIF(G15:G121,"sb(sp)",H15:H121)</f>
        <v>20.6</v>
      </c>
      <c r="I131" s="142">
        <f>SUMIF(G15:G121,"sb(sp)",I15:I121)</f>
        <v>21.6</v>
      </c>
      <c r="J131" s="135">
        <f>SUMIF(G15:G121,"sb(sp)",J15:J121)</f>
        <v>22.1</v>
      </c>
      <c r="K131" s="108"/>
      <c r="L131" s="108"/>
      <c r="M131" s="108"/>
      <c r="N131" s="108"/>
    </row>
    <row r="132" spans="1:16" s="26" customFormat="1" ht="15.75" customHeight="1" x14ac:dyDescent="0.2">
      <c r="A132" s="22"/>
      <c r="B132" s="1117" t="s">
        <v>60</v>
      </c>
      <c r="C132" s="1118"/>
      <c r="D132" s="1118"/>
      <c r="E132" s="1118"/>
      <c r="F132" s="1118"/>
      <c r="G132" s="1119"/>
      <c r="H132" s="138">
        <f>SUMIF(G15:G121,"sb(vb)",H15:H121)</f>
        <v>2864.8</v>
      </c>
      <c r="I132" s="142">
        <f>SUMIF(G15:G121,"sb(vb)",I15:I121)</f>
        <v>3529.8</v>
      </c>
      <c r="J132" s="135">
        <f>SUMIF(G15:G121,"sb(vb)",J15:J121)</f>
        <v>1081.8</v>
      </c>
      <c r="K132" s="108"/>
      <c r="L132" s="108"/>
      <c r="M132" s="108"/>
      <c r="N132" s="108"/>
    </row>
    <row r="133" spans="1:16" s="26" customFormat="1" ht="26.25" customHeight="1" x14ac:dyDescent="0.2">
      <c r="A133" s="22"/>
      <c r="B133" s="1126" t="s">
        <v>122</v>
      </c>
      <c r="C133" s="1127"/>
      <c r="D133" s="1127"/>
      <c r="E133" s="1127"/>
      <c r="F133" s="1127"/>
      <c r="G133" s="1127"/>
      <c r="H133" s="138">
        <f>SUMIF(G15:G121,"sb(es)",H15:H121)</f>
        <v>150.80000000000001</v>
      </c>
      <c r="I133" s="142">
        <f>SUMIF(G15:G121,"sb(es)",I15:I121)</f>
        <v>0</v>
      </c>
      <c r="J133" s="135">
        <f>SUMIF(G15:G121,"sb(es)",J15:J121)</f>
        <v>0</v>
      </c>
      <c r="K133" s="108"/>
      <c r="L133" s="108"/>
      <c r="M133" s="108"/>
      <c r="N133" s="108"/>
    </row>
    <row r="134" spans="1:16" s="26" customFormat="1" ht="27.75" customHeight="1" x14ac:dyDescent="0.2">
      <c r="A134" s="22"/>
      <c r="B134" s="1126" t="s">
        <v>102</v>
      </c>
      <c r="C134" s="1127"/>
      <c r="D134" s="1127"/>
      <c r="E134" s="1127"/>
      <c r="F134" s="1127"/>
      <c r="G134" s="1127"/>
      <c r="H134" s="138">
        <f>SUMIF(G19:G121,"sb(esa)",H19:H121)</f>
        <v>83.8</v>
      </c>
      <c r="I134" s="142">
        <f>SUMIF(G15:G121,"sb(esa)",I15:I121)</f>
        <v>21.1</v>
      </c>
      <c r="J134" s="135">
        <f>SUMIF(G15:G121,"sb(esa)",J15:J121)</f>
        <v>0</v>
      </c>
      <c r="K134" s="108"/>
      <c r="L134" s="108"/>
      <c r="M134" s="108"/>
      <c r="N134" s="108"/>
    </row>
    <row r="135" spans="1:16" s="1" customFormat="1" ht="15.75" customHeight="1" x14ac:dyDescent="0.2">
      <c r="A135" s="22"/>
      <c r="B135" s="1128" t="s">
        <v>86</v>
      </c>
      <c r="C135" s="1129"/>
      <c r="D135" s="1129"/>
      <c r="E135" s="1129"/>
      <c r="F135" s="1129"/>
      <c r="G135" s="1129"/>
      <c r="H135" s="710">
        <f>SUMIF(G18:G121,"sb(L)",H18:H121)</f>
        <v>759.6</v>
      </c>
      <c r="I135" s="714">
        <f>SUMIF(G15:G121,"sb(L)",I15:I121)</f>
        <v>0</v>
      </c>
      <c r="J135" s="789">
        <f>SUMIF(G15:G121,"sb(L)",J15:J121)</f>
        <v>0</v>
      </c>
      <c r="K135" s="108"/>
      <c r="L135" s="108"/>
      <c r="M135" s="108"/>
      <c r="N135" s="108"/>
      <c r="O135" s="480"/>
      <c r="P135" s="480"/>
    </row>
    <row r="136" spans="1:16" s="1" customFormat="1" ht="25.5" customHeight="1" x14ac:dyDescent="0.2">
      <c r="A136" s="22"/>
      <c r="B136" s="1128" t="s">
        <v>84</v>
      </c>
      <c r="C136" s="1129"/>
      <c r="D136" s="1129"/>
      <c r="E136" s="1129"/>
      <c r="F136" s="1129"/>
      <c r="G136" s="1129"/>
      <c r="H136" s="710">
        <f>SUMIF(G16:G111,"sb(aal)",H16:H111)</f>
        <v>29.2</v>
      </c>
      <c r="I136" s="714">
        <f>SUMIF(G16:G111,"sb(aal)",I16:I111)</f>
        <v>0</v>
      </c>
      <c r="J136" s="789">
        <f>SUMIF(G16:G120,"sb(aal)",J16:J120)</f>
        <v>0</v>
      </c>
      <c r="K136" s="108"/>
      <c r="L136" s="108"/>
      <c r="M136" s="108"/>
      <c r="N136" s="108"/>
    </row>
    <row r="137" spans="1:16" s="1" customFormat="1" ht="15.75" customHeight="1" x14ac:dyDescent="0.2">
      <c r="A137" s="22"/>
      <c r="B137" s="1128" t="s">
        <v>199</v>
      </c>
      <c r="C137" s="1129"/>
      <c r="D137" s="1129"/>
      <c r="E137" s="1129"/>
      <c r="F137" s="1129"/>
      <c r="G137" s="1130"/>
      <c r="H137" s="710">
        <f>SUMIF(G17:G111,"sb(spl)",H17:H111)</f>
        <v>14.2</v>
      </c>
      <c r="I137" s="714"/>
      <c r="J137" s="712"/>
      <c r="K137" s="108"/>
      <c r="L137" s="108"/>
      <c r="M137" s="108"/>
      <c r="N137" s="108"/>
    </row>
    <row r="138" spans="1:16" s="1" customFormat="1" ht="15.75" customHeight="1" x14ac:dyDescent="0.2">
      <c r="A138" s="22"/>
      <c r="B138" s="1131" t="s">
        <v>61</v>
      </c>
      <c r="C138" s="1132"/>
      <c r="D138" s="1132"/>
      <c r="E138" s="1132"/>
      <c r="F138" s="1132"/>
      <c r="G138" s="1133"/>
      <c r="H138" s="139">
        <f t="shared" ref="H138:J138" si="14">SUM(H139:H142)</f>
        <v>594.29999999999995</v>
      </c>
      <c r="I138" s="143">
        <f t="shared" si="14"/>
        <v>330.3</v>
      </c>
      <c r="J138" s="264">
        <f t="shared" si="14"/>
        <v>436.79999999999995</v>
      </c>
      <c r="K138" s="107"/>
      <c r="L138" s="107"/>
      <c r="M138" s="107"/>
      <c r="N138" s="107"/>
    </row>
    <row r="139" spans="1:16" s="1" customFormat="1" ht="15.75" customHeight="1" x14ac:dyDescent="0.2">
      <c r="A139" s="22"/>
      <c r="B139" s="1126" t="s">
        <v>63</v>
      </c>
      <c r="C139" s="1127"/>
      <c r="D139" s="1127"/>
      <c r="E139" s="1127"/>
      <c r="F139" s="1127"/>
      <c r="G139" s="1127"/>
      <c r="H139" s="140">
        <f>SUMIF(G15:G121,"es",H15:H121)</f>
        <v>25.8</v>
      </c>
      <c r="I139" s="144">
        <f>SUMIF(G15:G121,"es",I15:I121)</f>
        <v>15.8</v>
      </c>
      <c r="J139" s="136">
        <f>SUMIF(G15:G121,"es",J15:J121)</f>
        <v>0</v>
      </c>
      <c r="K139" s="108"/>
      <c r="L139" s="108"/>
      <c r="M139" s="108"/>
      <c r="N139" s="108"/>
    </row>
    <row r="140" spans="1:16" s="1" customFormat="1" ht="15.75" customHeight="1" x14ac:dyDescent="0.2">
      <c r="A140" s="23"/>
      <c r="B140" s="1114" t="s">
        <v>62</v>
      </c>
      <c r="C140" s="1115"/>
      <c r="D140" s="1115"/>
      <c r="E140" s="1115"/>
      <c r="F140" s="1115"/>
      <c r="G140" s="1115"/>
      <c r="H140" s="124">
        <f>SUMIF(G15:G121,"PSDF",H15:H121)</f>
        <v>312.7</v>
      </c>
      <c r="I140" s="128">
        <f>SUMIF(G15:G121,"PSDF",I15:I121)</f>
        <v>312.7</v>
      </c>
      <c r="J140" s="126">
        <f>SUMIF(G15:G121,"PSDF",J15:J121)</f>
        <v>317.89999999999998</v>
      </c>
      <c r="K140" s="24"/>
      <c r="L140" s="165"/>
      <c r="M140" s="25"/>
      <c r="N140" s="25"/>
    </row>
    <row r="141" spans="1:16" s="1" customFormat="1" ht="15.75" customHeight="1" x14ac:dyDescent="0.2">
      <c r="A141" s="23"/>
      <c r="B141" s="1114" t="s">
        <v>97</v>
      </c>
      <c r="C141" s="1116"/>
      <c r="D141" s="1116"/>
      <c r="E141" s="1116"/>
      <c r="F141" s="1116"/>
      <c r="G141" s="1116"/>
      <c r="H141" s="124">
        <f>SUMIF(G15:G121,"lrvb",H15:H121)</f>
        <v>1.8</v>
      </c>
      <c r="I141" s="128">
        <f>SUMIF(G15:G121,"lrvb",I15:I121)</f>
        <v>1.8</v>
      </c>
      <c r="J141" s="126">
        <f>SUMIF(G15:G121,"lrvb",J15:J121)</f>
        <v>0</v>
      </c>
      <c r="K141" s="24"/>
      <c r="L141" s="165"/>
      <c r="M141" s="25"/>
      <c r="N141" s="25"/>
    </row>
    <row r="142" spans="1:16" s="1" customFormat="1" ht="15.75" customHeight="1" x14ac:dyDescent="0.2">
      <c r="A142" s="22"/>
      <c r="B142" s="1117" t="s">
        <v>64</v>
      </c>
      <c r="C142" s="1118"/>
      <c r="D142" s="1118"/>
      <c r="E142" s="1118"/>
      <c r="F142" s="1118"/>
      <c r="G142" s="1119"/>
      <c r="H142" s="138">
        <f>SUMIF(G15:G121,"kt",H15:H121)</f>
        <v>254</v>
      </c>
      <c r="I142" s="142">
        <f>SUMIF(G15:G121,"kt",I15:I121)</f>
        <v>0</v>
      </c>
      <c r="J142" s="135">
        <f>SUMIF(G15:G121,"kt",J15:J121)</f>
        <v>118.9</v>
      </c>
      <c r="K142" s="108"/>
      <c r="L142" s="108"/>
      <c r="M142" s="108"/>
      <c r="N142" s="108"/>
    </row>
    <row r="143" spans="1:16" s="1" customFormat="1" ht="15.75" customHeight="1" thickBot="1" x14ac:dyDescent="0.25">
      <c r="A143" s="27"/>
      <c r="B143" s="1120" t="s">
        <v>65</v>
      </c>
      <c r="C143" s="1121"/>
      <c r="D143" s="1121"/>
      <c r="E143" s="1121"/>
      <c r="F143" s="1121"/>
      <c r="G143" s="1121"/>
      <c r="H143" s="58">
        <f t="shared" ref="H143:J143" si="15">H138+H127</f>
        <v>6035.2000000000007</v>
      </c>
      <c r="I143" s="132">
        <f t="shared" si="15"/>
        <v>6008.2000000000007</v>
      </c>
      <c r="J143" s="190">
        <f t="shared" si="15"/>
        <v>2973.8999999999996</v>
      </c>
      <c r="K143" s="107"/>
      <c r="L143" s="107"/>
      <c r="M143" s="107"/>
      <c r="N143" s="107"/>
    </row>
    <row r="144" spans="1:16" x14ac:dyDescent="0.25">
      <c r="A144" s="28"/>
      <c r="B144" s="29"/>
      <c r="C144" s="29"/>
      <c r="D144" s="29"/>
      <c r="E144" s="49"/>
      <c r="F144" s="297"/>
      <c r="G144" s="1139" t="s">
        <v>210</v>
      </c>
      <c r="H144" s="1139"/>
      <c r="I144" s="1139"/>
      <c r="J144" s="1139"/>
      <c r="K144" s="1139"/>
      <c r="L144" s="725"/>
      <c r="M144" s="474"/>
      <c r="N144" s="474"/>
    </row>
    <row r="145" spans="1:14" x14ac:dyDescent="0.25">
      <c r="A145" s="22"/>
      <c r="B145" s="22"/>
      <c r="C145" s="22"/>
      <c r="D145" s="31"/>
      <c r="E145" s="725"/>
      <c r="F145" s="297"/>
      <c r="G145" s="148"/>
      <c r="H145" s="862">
        <f>+H143-H124</f>
        <v>0</v>
      </c>
      <c r="I145" s="862">
        <f>+I143-I124</f>
        <v>0</v>
      </c>
      <c r="J145" s="862">
        <f>+J143-J124</f>
        <v>0</v>
      </c>
      <c r="K145" s="863"/>
      <c r="L145" s="166"/>
      <c r="M145" s="474"/>
      <c r="N145" s="474"/>
    </row>
    <row r="146" spans="1:14" x14ac:dyDescent="0.25">
      <c r="G146" s="657"/>
      <c r="H146" s="658"/>
      <c r="I146" s="658"/>
      <c r="J146" s="658"/>
      <c r="K146" s="659"/>
      <c r="M146" s="475"/>
    </row>
    <row r="147" spans="1:14" x14ac:dyDescent="0.25">
      <c r="G147" s="660"/>
      <c r="H147" s="661"/>
      <c r="I147" s="662"/>
      <c r="J147" s="1122"/>
      <c r="K147" s="1122"/>
      <c r="M147" s="475"/>
    </row>
    <row r="148" spans="1:14" x14ac:dyDescent="0.25">
      <c r="M148" s="475"/>
    </row>
    <row r="149" spans="1:14" x14ac:dyDescent="0.25">
      <c r="M149" s="475"/>
    </row>
  </sheetData>
  <mergeCells count="190">
    <mergeCell ref="B140:G140"/>
    <mergeCell ref="B141:G141"/>
    <mergeCell ref="B142:G142"/>
    <mergeCell ref="B143:G143"/>
    <mergeCell ref="J147:K147"/>
    <mergeCell ref="K32:K33"/>
    <mergeCell ref="K77:K78"/>
    <mergeCell ref="B134:G134"/>
    <mergeCell ref="B135:G135"/>
    <mergeCell ref="B136:G136"/>
    <mergeCell ref="B137:G137"/>
    <mergeCell ref="B138:G138"/>
    <mergeCell ref="B139:G139"/>
    <mergeCell ref="B128:G128"/>
    <mergeCell ref="B129:G129"/>
    <mergeCell ref="B130:G130"/>
    <mergeCell ref="B131:G131"/>
    <mergeCell ref="B132:G132"/>
    <mergeCell ref="B133:G133"/>
    <mergeCell ref="B124:G124"/>
    <mergeCell ref="G144:K144"/>
    <mergeCell ref="B127:G127"/>
    <mergeCell ref="C122:G122"/>
    <mergeCell ref="K124:N124"/>
    <mergeCell ref="D83:D86"/>
    <mergeCell ref="K110:K111"/>
    <mergeCell ref="K119:K121"/>
    <mergeCell ref="K1:N1"/>
    <mergeCell ref="D115:D116"/>
    <mergeCell ref="E115:E116"/>
    <mergeCell ref="D117:D118"/>
    <mergeCell ref="E117:E118"/>
    <mergeCell ref="D107:D109"/>
    <mergeCell ref="K107:K108"/>
    <mergeCell ref="E108:E109"/>
    <mergeCell ref="F101:F103"/>
    <mergeCell ref="K101:K102"/>
    <mergeCell ref="D104:D106"/>
    <mergeCell ref="E104:E106"/>
    <mergeCell ref="F104:F106"/>
    <mergeCell ref="B125:J125"/>
    <mergeCell ref="B126:G126"/>
    <mergeCell ref="K122:N122"/>
    <mergeCell ref="B123:G123"/>
    <mergeCell ref="K123:N123"/>
    <mergeCell ref="E120:E121"/>
    <mergeCell ref="A112:A114"/>
    <mergeCell ref="B112:B114"/>
    <mergeCell ref="C112:C114"/>
    <mergeCell ref="D112:D114"/>
    <mergeCell ref="E112:E114"/>
    <mergeCell ref="F112:F114"/>
    <mergeCell ref="A119:A121"/>
    <mergeCell ref="B119:B121"/>
    <mergeCell ref="C119:C121"/>
    <mergeCell ref="D119:D121"/>
    <mergeCell ref="F119:F121"/>
    <mergeCell ref="D98:D100"/>
    <mergeCell ref="E98:E100"/>
    <mergeCell ref="A101:A103"/>
    <mergeCell ref="B101:B103"/>
    <mergeCell ref="C101:C103"/>
    <mergeCell ref="D101:D103"/>
    <mergeCell ref="E101:E103"/>
    <mergeCell ref="F95:F97"/>
    <mergeCell ref="A110:A111"/>
    <mergeCell ref="B110:B111"/>
    <mergeCell ref="C110:C111"/>
    <mergeCell ref="D110:D111"/>
    <mergeCell ref="F110:F111"/>
    <mergeCell ref="A95:A97"/>
    <mergeCell ref="B95:B97"/>
    <mergeCell ref="C95:C97"/>
    <mergeCell ref="D95:D97"/>
    <mergeCell ref="E95:E97"/>
    <mergeCell ref="A104:A106"/>
    <mergeCell ref="B104:B106"/>
    <mergeCell ref="C104:C106"/>
    <mergeCell ref="S87:S91"/>
    <mergeCell ref="A90:A94"/>
    <mergeCell ref="B90:B94"/>
    <mergeCell ref="C90:C94"/>
    <mergeCell ref="D90:D94"/>
    <mergeCell ref="E90:E91"/>
    <mergeCell ref="F90:F94"/>
    <mergeCell ref="K91:K93"/>
    <mergeCell ref="A87:A89"/>
    <mergeCell ref="B87:B89"/>
    <mergeCell ref="C87:C89"/>
    <mergeCell ref="D87:D89"/>
    <mergeCell ref="E87:E88"/>
    <mergeCell ref="F87:F89"/>
    <mergeCell ref="K88:K89"/>
    <mergeCell ref="C82:N82"/>
    <mergeCell ref="D79:D80"/>
    <mergeCell ref="E79:E80"/>
    <mergeCell ref="F79:F80"/>
    <mergeCell ref="C81:G81"/>
    <mergeCell ref="K81:N81"/>
    <mergeCell ref="D74:D75"/>
    <mergeCell ref="F74:F75"/>
    <mergeCell ref="K74:K75"/>
    <mergeCell ref="D76:D78"/>
    <mergeCell ref="D66:D67"/>
    <mergeCell ref="F66:F67"/>
    <mergeCell ref="D68:D71"/>
    <mergeCell ref="F68:F71"/>
    <mergeCell ref="K59:K60"/>
    <mergeCell ref="Q59:Q62"/>
    <mergeCell ref="K62:K63"/>
    <mergeCell ref="D64:D65"/>
    <mergeCell ref="E64:E65"/>
    <mergeCell ref="F64:F65"/>
    <mergeCell ref="C53:G53"/>
    <mergeCell ref="K53:N53"/>
    <mergeCell ref="C54:N54"/>
    <mergeCell ref="D55:D57"/>
    <mergeCell ref="E55:E57"/>
    <mergeCell ref="F55:F56"/>
    <mergeCell ref="K56:K57"/>
    <mergeCell ref="C50:C52"/>
    <mergeCell ref="D50:D52"/>
    <mergeCell ref="E50:E52"/>
    <mergeCell ref="F50:F52"/>
    <mergeCell ref="K50:K51"/>
    <mergeCell ref="K45:K46"/>
    <mergeCell ref="C47:C49"/>
    <mergeCell ref="D47:D49"/>
    <mergeCell ref="E47:E49"/>
    <mergeCell ref="F47:F49"/>
    <mergeCell ref="C40:C42"/>
    <mergeCell ref="D40:D42"/>
    <mergeCell ref="E40:E42"/>
    <mergeCell ref="F40:F42"/>
    <mergeCell ref="C43:C46"/>
    <mergeCell ref="D43:D46"/>
    <mergeCell ref="E43:E46"/>
    <mergeCell ref="F43:F46"/>
    <mergeCell ref="C38:C39"/>
    <mergeCell ref="D38:D39"/>
    <mergeCell ref="E38:E39"/>
    <mergeCell ref="F38:F39"/>
    <mergeCell ref="K38:K39"/>
    <mergeCell ref="M29:M30"/>
    <mergeCell ref="N29:N30"/>
    <mergeCell ref="C34:C37"/>
    <mergeCell ref="D34:D37"/>
    <mergeCell ref="E34:E37"/>
    <mergeCell ref="F34:F37"/>
    <mergeCell ref="K34:K37"/>
    <mergeCell ref="D27:D28"/>
    <mergeCell ref="K29:K30"/>
    <mergeCell ref="L29:L30"/>
    <mergeCell ref="K15:K23"/>
    <mergeCell ref="E18:E19"/>
    <mergeCell ref="E20:E21"/>
    <mergeCell ref="D22:D23"/>
    <mergeCell ref="E22:E23"/>
    <mergeCell ref="A11:N11"/>
    <mergeCell ref="C24:C26"/>
    <mergeCell ref="D24:D26"/>
    <mergeCell ref="E24:E26"/>
    <mergeCell ref="F24:F26"/>
    <mergeCell ref="A12:N12"/>
    <mergeCell ref="B13:N13"/>
    <mergeCell ref="C14:N14"/>
    <mergeCell ref="A15:A23"/>
    <mergeCell ref="B15:B23"/>
    <mergeCell ref="C15:C23"/>
    <mergeCell ref="D15:D17"/>
    <mergeCell ref="E15:E17"/>
    <mergeCell ref="F15:F23"/>
    <mergeCell ref="K24:K26"/>
    <mergeCell ref="A4:N4"/>
    <mergeCell ref="A5:N5"/>
    <mergeCell ref="A6:N6"/>
    <mergeCell ref="A7:N7"/>
    <mergeCell ref="A8:A10"/>
    <mergeCell ref="B8:B10"/>
    <mergeCell ref="C8:C10"/>
    <mergeCell ref="D8:D10"/>
    <mergeCell ref="I8:I10"/>
    <mergeCell ref="J8:J10"/>
    <mergeCell ref="K8:N8"/>
    <mergeCell ref="K9:K10"/>
    <mergeCell ref="L9:N9"/>
    <mergeCell ref="E8:E10"/>
    <mergeCell ref="F8:F10"/>
    <mergeCell ref="G8:G10"/>
    <mergeCell ref="H8:H10"/>
  </mergeCells>
  <printOptions horizontalCentered="1"/>
  <pageMargins left="0.70866141732283472" right="0.51181102362204722" top="0.55118110236220474" bottom="0.55118110236220474" header="0.31496062992125984" footer="0.31496062992125984"/>
  <pageSetup paperSize="9" scale="70" orientation="portrait" r:id="rId1"/>
  <rowBreaks count="2" manualBreakCount="2">
    <brk id="49" max="13" man="1"/>
    <brk id="97" max="13" man="1"/>
  </rowBreaks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1"/>
  <sheetViews>
    <sheetView zoomScaleNormal="100" workbookViewId="0">
      <selection activeCell="H23" sqref="H23:H24"/>
    </sheetView>
  </sheetViews>
  <sheetFormatPr defaultColWidth="9.140625" defaultRowHeight="15" x14ac:dyDescent="0.25"/>
  <cols>
    <col min="1" max="3" width="3" style="45" customWidth="1"/>
    <col min="4" max="4" width="3" style="51" customWidth="1"/>
    <col min="5" max="5" width="32.85546875" style="45" customWidth="1"/>
    <col min="6" max="6" width="3.7109375" style="51" customWidth="1"/>
    <col min="7" max="7" width="3.7109375" style="51" hidden="1" customWidth="1"/>
    <col min="8" max="8" width="14.5703125" style="51" customWidth="1"/>
    <col min="9" max="9" width="8.140625" style="45" customWidth="1"/>
    <col min="10" max="13" width="8.140625" style="51" customWidth="1"/>
    <col min="14" max="14" width="25.28515625" style="59" customWidth="1"/>
    <col min="15" max="16" width="4.42578125" style="167" customWidth="1"/>
    <col min="17" max="17" width="4.42578125" style="51" customWidth="1"/>
    <col min="18" max="18" width="4.42578125" style="475" customWidth="1"/>
    <col min="19" max="21" width="9.140625" style="45"/>
    <col min="22" max="22" width="10.140625" style="45" bestFit="1" customWidth="1"/>
    <col min="23" max="16384" width="9.140625" style="45"/>
  </cols>
  <sheetData>
    <row r="1" spans="1:21" s="29" customFormat="1" ht="21" customHeight="1" x14ac:dyDescent="0.25">
      <c r="A1" s="31"/>
      <c r="B1" s="31"/>
      <c r="C1" s="31"/>
      <c r="D1" s="30"/>
      <c r="E1" s="31"/>
      <c r="F1" s="74"/>
      <c r="G1" s="75"/>
      <c r="H1" s="75"/>
      <c r="J1" s="279"/>
      <c r="K1" s="279"/>
      <c r="L1" s="1162" t="s">
        <v>108</v>
      </c>
      <c r="M1" s="1162"/>
      <c r="N1" s="1162"/>
      <c r="O1" s="1162"/>
      <c r="P1" s="1162"/>
      <c r="Q1" s="1162"/>
      <c r="R1" s="1162"/>
      <c r="S1" s="76"/>
    </row>
    <row r="2" spans="1:21" s="29" customFormat="1" ht="16.5" customHeight="1" x14ac:dyDescent="0.25">
      <c r="A2" s="31"/>
      <c r="B2" s="31"/>
      <c r="C2" s="31"/>
      <c r="D2" s="30"/>
      <c r="E2" s="31"/>
      <c r="F2" s="74"/>
      <c r="G2" s="75"/>
      <c r="H2" s="75"/>
      <c r="J2" s="279"/>
      <c r="K2" s="279"/>
      <c r="L2" s="553"/>
      <c r="M2" s="553"/>
      <c r="N2" s="553"/>
      <c r="O2" s="553"/>
      <c r="P2" s="553"/>
      <c r="Q2" s="553"/>
      <c r="R2" s="473"/>
      <c r="S2" s="76"/>
    </row>
    <row r="3" spans="1:21" s="35" customFormat="1" ht="16.5" customHeight="1" x14ac:dyDescent="0.2">
      <c r="A3" s="880" t="s">
        <v>160</v>
      </c>
      <c r="B3" s="880"/>
      <c r="C3" s="880"/>
      <c r="D3" s="880"/>
      <c r="E3" s="880"/>
      <c r="F3" s="880"/>
      <c r="G3" s="880"/>
      <c r="H3" s="880"/>
      <c r="I3" s="880"/>
      <c r="J3" s="880"/>
      <c r="K3" s="880"/>
      <c r="L3" s="880"/>
      <c r="M3" s="880"/>
      <c r="N3" s="880"/>
      <c r="O3" s="880"/>
      <c r="P3" s="880"/>
      <c r="Q3" s="880"/>
      <c r="R3" s="880"/>
    </row>
    <row r="4" spans="1:21" s="35" customFormat="1" ht="16.5" customHeight="1" x14ac:dyDescent="0.2">
      <c r="A4" s="881" t="s">
        <v>0</v>
      </c>
      <c r="B4" s="881"/>
      <c r="C4" s="881"/>
      <c r="D4" s="881"/>
      <c r="E4" s="881"/>
      <c r="F4" s="881"/>
      <c r="G4" s="881"/>
      <c r="H4" s="881"/>
      <c r="I4" s="881"/>
      <c r="J4" s="881"/>
      <c r="K4" s="881"/>
      <c r="L4" s="881"/>
      <c r="M4" s="881"/>
      <c r="N4" s="881"/>
      <c r="O4" s="881"/>
      <c r="P4" s="881"/>
      <c r="Q4" s="881"/>
      <c r="R4" s="881"/>
    </row>
    <row r="5" spans="1:21" s="35" customFormat="1" ht="16.5" customHeight="1" x14ac:dyDescent="0.2">
      <c r="A5" s="882" t="s">
        <v>1</v>
      </c>
      <c r="B5" s="882"/>
      <c r="C5" s="882"/>
      <c r="D5" s="882"/>
      <c r="E5" s="882"/>
      <c r="F5" s="882"/>
      <c r="G5" s="882"/>
      <c r="H5" s="882"/>
      <c r="I5" s="882"/>
      <c r="J5" s="882"/>
      <c r="K5" s="882"/>
      <c r="L5" s="882"/>
      <c r="M5" s="882"/>
      <c r="N5" s="882"/>
      <c r="O5" s="882"/>
      <c r="P5" s="882"/>
      <c r="Q5" s="882"/>
      <c r="R5" s="882"/>
    </row>
    <row r="6" spans="1:21" s="1" customFormat="1" ht="19.5" customHeight="1" thickBot="1" x14ac:dyDescent="0.25">
      <c r="A6" s="883" t="s">
        <v>2</v>
      </c>
      <c r="B6" s="883"/>
      <c r="C6" s="883"/>
      <c r="D6" s="883"/>
      <c r="E6" s="883"/>
      <c r="F6" s="883"/>
      <c r="G6" s="883"/>
      <c r="H6" s="883"/>
      <c r="I6" s="883"/>
      <c r="J6" s="883"/>
      <c r="K6" s="883"/>
      <c r="L6" s="883"/>
      <c r="M6" s="883"/>
      <c r="N6" s="883"/>
      <c r="O6" s="883"/>
      <c r="P6" s="883"/>
      <c r="Q6" s="883"/>
      <c r="R6" s="883"/>
    </row>
    <row r="7" spans="1:21" s="1" customFormat="1" ht="22.5" customHeight="1" thickBot="1" x14ac:dyDescent="0.25">
      <c r="A7" s="884" t="s">
        <v>3</v>
      </c>
      <c r="B7" s="887" t="s">
        <v>4</v>
      </c>
      <c r="C7" s="887" t="s">
        <v>5</v>
      </c>
      <c r="D7" s="887" t="s">
        <v>143</v>
      </c>
      <c r="E7" s="890" t="s">
        <v>6</v>
      </c>
      <c r="F7" s="907" t="s">
        <v>7</v>
      </c>
      <c r="G7" s="910" t="s">
        <v>8</v>
      </c>
      <c r="H7" s="1163" t="s">
        <v>161</v>
      </c>
      <c r="I7" s="913" t="s">
        <v>9</v>
      </c>
      <c r="J7" s="1159" t="s">
        <v>164</v>
      </c>
      <c r="K7" s="916" t="s">
        <v>109</v>
      </c>
      <c r="L7" s="893" t="s">
        <v>110</v>
      </c>
      <c r="M7" s="896" t="s">
        <v>162</v>
      </c>
      <c r="N7" s="899" t="s">
        <v>10</v>
      </c>
      <c r="O7" s="900"/>
      <c r="P7" s="900"/>
      <c r="Q7" s="900"/>
      <c r="R7" s="901"/>
    </row>
    <row r="8" spans="1:21" s="1" customFormat="1" ht="18" customHeight="1" x14ac:dyDescent="0.2">
      <c r="A8" s="885"/>
      <c r="B8" s="888"/>
      <c r="C8" s="888"/>
      <c r="D8" s="888"/>
      <c r="E8" s="891"/>
      <c r="F8" s="908"/>
      <c r="G8" s="911"/>
      <c r="H8" s="1164"/>
      <c r="I8" s="914"/>
      <c r="J8" s="1160"/>
      <c r="K8" s="917"/>
      <c r="L8" s="894"/>
      <c r="M8" s="897"/>
      <c r="N8" s="902" t="s">
        <v>6</v>
      </c>
      <c r="O8" s="1070" t="s">
        <v>146</v>
      </c>
      <c r="P8" s="905"/>
      <c r="Q8" s="905"/>
      <c r="R8" s="906"/>
    </row>
    <row r="9" spans="1:21" s="1" customFormat="1" ht="88.5" customHeight="1" thickBot="1" x14ac:dyDescent="0.25">
      <c r="A9" s="886"/>
      <c r="B9" s="889"/>
      <c r="C9" s="889"/>
      <c r="D9" s="889"/>
      <c r="E9" s="892"/>
      <c r="F9" s="909"/>
      <c r="G9" s="912"/>
      <c r="H9" s="1165"/>
      <c r="I9" s="915"/>
      <c r="J9" s="1161"/>
      <c r="K9" s="918"/>
      <c r="L9" s="895"/>
      <c r="M9" s="898"/>
      <c r="N9" s="903"/>
      <c r="O9" s="472" t="s">
        <v>111</v>
      </c>
      <c r="P9" s="471" t="s">
        <v>112</v>
      </c>
      <c r="Q9" s="350" t="s">
        <v>113</v>
      </c>
      <c r="R9" s="436" t="s">
        <v>165</v>
      </c>
      <c r="T9" s="4"/>
      <c r="U9" s="4"/>
    </row>
    <row r="10" spans="1:21" s="1" customFormat="1" ht="16.5" customHeight="1" x14ac:dyDescent="0.2">
      <c r="A10" s="934" t="s">
        <v>11</v>
      </c>
      <c r="B10" s="935"/>
      <c r="C10" s="935"/>
      <c r="D10" s="935"/>
      <c r="E10" s="935"/>
      <c r="F10" s="935"/>
      <c r="G10" s="935"/>
      <c r="H10" s="935"/>
      <c r="I10" s="935"/>
      <c r="J10" s="935"/>
      <c r="K10" s="935"/>
      <c r="L10" s="935"/>
      <c r="M10" s="935"/>
      <c r="N10" s="935"/>
      <c r="O10" s="935"/>
      <c r="P10" s="935"/>
      <c r="Q10" s="935"/>
      <c r="R10" s="936"/>
    </row>
    <row r="11" spans="1:21" s="1" customFormat="1" ht="12.75" x14ac:dyDescent="0.2">
      <c r="A11" s="948" t="s">
        <v>12</v>
      </c>
      <c r="B11" s="949"/>
      <c r="C11" s="949"/>
      <c r="D11" s="949"/>
      <c r="E11" s="949"/>
      <c r="F11" s="949"/>
      <c r="G11" s="949"/>
      <c r="H11" s="949"/>
      <c r="I11" s="949"/>
      <c r="J11" s="949"/>
      <c r="K11" s="949"/>
      <c r="L11" s="949"/>
      <c r="M11" s="949"/>
      <c r="N11" s="949"/>
      <c r="O11" s="949"/>
      <c r="P11" s="949"/>
      <c r="Q11" s="949"/>
      <c r="R11" s="950"/>
    </row>
    <row r="12" spans="1:21" s="1" customFormat="1" ht="13.5" customHeight="1" x14ac:dyDescent="0.2">
      <c r="A12" s="278" t="s">
        <v>13</v>
      </c>
      <c r="B12" s="951" t="s">
        <v>14</v>
      </c>
      <c r="C12" s="952"/>
      <c r="D12" s="952"/>
      <c r="E12" s="952"/>
      <c r="F12" s="952"/>
      <c r="G12" s="952"/>
      <c r="H12" s="952"/>
      <c r="I12" s="952"/>
      <c r="J12" s="952"/>
      <c r="K12" s="952"/>
      <c r="L12" s="952"/>
      <c r="M12" s="952"/>
      <c r="N12" s="952"/>
      <c r="O12" s="952"/>
      <c r="P12" s="952"/>
      <c r="Q12" s="952"/>
      <c r="R12" s="953"/>
    </row>
    <row r="13" spans="1:21" s="1" customFormat="1" ht="13.5" thickBot="1" x14ac:dyDescent="0.25">
      <c r="A13" s="568" t="s">
        <v>13</v>
      </c>
      <c r="B13" s="570" t="s">
        <v>13</v>
      </c>
      <c r="C13" s="954" t="s">
        <v>15</v>
      </c>
      <c r="D13" s="955"/>
      <c r="E13" s="955"/>
      <c r="F13" s="955"/>
      <c r="G13" s="955"/>
      <c r="H13" s="955"/>
      <c r="I13" s="955"/>
      <c r="J13" s="955"/>
      <c r="K13" s="955"/>
      <c r="L13" s="955"/>
      <c r="M13" s="955"/>
      <c r="N13" s="955"/>
      <c r="O13" s="955"/>
      <c r="P13" s="955"/>
      <c r="Q13" s="955"/>
      <c r="R13" s="956"/>
    </row>
    <row r="14" spans="1:21" s="1" customFormat="1" ht="18.75" customHeight="1" x14ac:dyDescent="0.2">
      <c r="A14" s="957" t="s">
        <v>13</v>
      </c>
      <c r="B14" s="961" t="s">
        <v>13</v>
      </c>
      <c r="C14" s="965" t="s">
        <v>13</v>
      </c>
      <c r="D14" s="118"/>
      <c r="E14" s="968" t="s">
        <v>16</v>
      </c>
      <c r="F14" s="970" t="s">
        <v>17</v>
      </c>
      <c r="G14" s="945" t="s">
        <v>19</v>
      </c>
      <c r="H14" s="1145" t="s">
        <v>192</v>
      </c>
      <c r="I14" s="110" t="s">
        <v>20</v>
      </c>
      <c r="J14" s="407">
        <v>30</v>
      </c>
      <c r="K14" s="331">
        <v>30</v>
      </c>
      <c r="L14" s="248">
        <v>30</v>
      </c>
      <c r="M14" s="402">
        <v>30</v>
      </c>
      <c r="N14" s="925" t="s">
        <v>21</v>
      </c>
      <c r="O14" s="443">
        <v>100</v>
      </c>
      <c r="P14" s="494">
        <v>100</v>
      </c>
      <c r="Q14" s="423">
        <v>100</v>
      </c>
      <c r="R14" s="2">
        <v>100</v>
      </c>
      <c r="S14" s="4"/>
    </row>
    <row r="15" spans="1:21" s="1" customFormat="1" ht="18.75" customHeight="1" x14ac:dyDescent="0.2">
      <c r="A15" s="958"/>
      <c r="B15" s="962"/>
      <c r="C15" s="938"/>
      <c r="D15" s="119"/>
      <c r="E15" s="969"/>
      <c r="F15" s="971"/>
      <c r="G15" s="946"/>
      <c r="H15" s="1146"/>
      <c r="I15" s="111" t="s">
        <v>24</v>
      </c>
      <c r="J15" s="393">
        <v>105</v>
      </c>
      <c r="K15" s="325">
        <v>118</v>
      </c>
      <c r="L15" s="249">
        <v>118</v>
      </c>
      <c r="M15" s="400">
        <v>118</v>
      </c>
      <c r="N15" s="926"/>
      <c r="O15" s="444"/>
      <c r="P15" s="495"/>
      <c r="Q15" s="424"/>
      <c r="R15" s="3"/>
      <c r="S15" s="4"/>
    </row>
    <row r="16" spans="1:21" s="1" customFormat="1" ht="18.75" customHeight="1" x14ac:dyDescent="0.2">
      <c r="A16" s="958"/>
      <c r="B16" s="962"/>
      <c r="C16" s="938"/>
      <c r="D16" s="119"/>
      <c r="E16" s="969"/>
      <c r="F16" s="972"/>
      <c r="G16" s="946"/>
      <c r="H16" s="683"/>
      <c r="I16" s="111" t="s">
        <v>69</v>
      </c>
      <c r="J16" s="393">
        <v>17</v>
      </c>
      <c r="K16" s="335">
        <v>29.2</v>
      </c>
      <c r="L16" s="249"/>
      <c r="M16" s="400"/>
      <c r="N16" s="926"/>
      <c r="O16" s="444"/>
      <c r="P16" s="495"/>
      <c r="Q16" s="424"/>
      <c r="R16" s="3"/>
      <c r="S16" s="4"/>
    </row>
    <row r="17" spans="1:23" s="1" customFormat="1" ht="18" customHeight="1" x14ac:dyDescent="0.2">
      <c r="A17" s="958"/>
      <c r="B17" s="962"/>
      <c r="C17" s="938"/>
      <c r="D17" s="119" t="s">
        <v>13</v>
      </c>
      <c r="E17" s="585" t="s">
        <v>22</v>
      </c>
      <c r="F17" s="928" t="s">
        <v>23</v>
      </c>
      <c r="G17" s="946"/>
      <c r="H17" s="683"/>
      <c r="I17" s="199"/>
      <c r="J17" s="408"/>
      <c r="K17" s="324"/>
      <c r="L17" s="277"/>
      <c r="M17" s="398"/>
      <c r="N17" s="926"/>
      <c r="O17" s="444"/>
      <c r="P17" s="495"/>
      <c r="Q17" s="424"/>
      <c r="R17" s="3"/>
    </row>
    <row r="18" spans="1:23" s="1" customFormat="1" ht="18" customHeight="1" x14ac:dyDescent="0.2">
      <c r="A18" s="959"/>
      <c r="B18" s="963"/>
      <c r="C18" s="966"/>
      <c r="D18" s="119" t="s">
        <v>31</v>
      </c>
      <c r="E18" s="47" t="s">
        <v>25</v>
      </c>
      <c r="F18" s="929"/>
      <c r="G18" s="946"/>
      <c r="H18" s="683"/>
      <c r="I18" s="199"/>
      <c r="J18" s="408"/>
      <c r="K18" s="324"/>
      <c r="L18" s="277"/>
      <c r="M18" s="398"/>
      <c r="N18" s="926"/>
      <c r="O18" s="444"/>
      <c r="P18" s="495"/>
      <c r="Q18" s="424"/>
      <c r="R18" s="3"/>
    </row>
    <row r="19" spans="1:23" s="1" customFormat="1" ht="27.75" customHeight="1" x14ac:dyDescent="0.2">
      <c r="A19" s="959"/>
      <c r="B19" s="963"/>
      <c r="C19" s="966"/>
      <c r="D19" s="119" t="s">
        <v>35</v>
      </c>
      <c r="E19" s="47" t="s">
        <v>26</v>
      </c>
      <c r="F19" s="928" t="s">
        <v>27</v>
      </c>
      <c r="G19" s="946"/>
      <c r="H19" s="683"/>
      <c r="I19" s="112"/>
      <c r="J19" s="409"/>
      <c r="K19" s="332"/>
      <c r="L19" s="191"/>
      <c r="M19" s="403"/>
      <c r="N19" s="926"/>
      <c r="O19" s="444"/>
      <c r="P19" s="495"/>
      <c r="Q19" s="424"/>
      <c r="R19" s="3"/>
      <c r="U19" s="1" t="s">
        <v>144</v>
      </c>
    </row>
    <row r="20" spans="1:23" s="1" customFormat="1" ht="29.25" customHeight="1" x14ac:dyDescent="0.2">
      <c r="A20" s="959"/>
      <c r="B20" s="963"/>
      <c r="C20" s="966"/>
      <c r="D20" s="119" t="s">
        <v>38</v>
      </c>
      <c r="E20" s="47" t="s">
        <v>28</v>
      </c>
      <c r="F20" s="930"/>
      <c r="G20" s="946"/>
      <c r="H20" s="683"/>
      <c r="I20" s="112"/>
      <c r="J20" s="409"/>
      <c r="K20" s="332"/>
      <c r="L20" s="191"/>
      <c r="M20" s="403"/>
      <c r="N20" s="926"/>
      <c r="O20" s="444"/>
      <c r="P20" s="495"/>
      <c r="Q20" s="424"/>
      <c r="R20" s="3"/>
    </row>
    <row r="21" spans="1:23" s="1" customFormat="1" ht="14.25" customHeight="1" x14ac:dyDescent="0.2">
      <c r="A21" s="959"/>
      <c r="B21" s="963"/>
      <c r="C21" s="966"/>
      <c r="D21" s="119" t="s">
        <v>48</v>
      </c>
      <c r="E21" s="920" t="s">
        <v>29</v>
      </c>
      <c r="F21" s="932" t="s">
        <v>175</v>
      </c>
      <c r="G21" s="946"/>
      <c r="H21" s="683"/>
      <c r="I21" s="106"/>
      <c r="J21" s="410"/>
      <c r="K21" s="333"/>
      <c r="L21" s="156"/>
      <c r="M21" s="146"/>
      <c r="N21" s="926"/>
      <c r="O21" s="444"/>
      <c r="P21" s="495"/>
      <c r="Q21" s="425"/>
      <c r="R21" s="5"/>
    </row>
    <row r="22" spans="1:23" s="1" customFormat="1" ht="17.25" customHeight="1" thickBot="1" x14ac:dyDescent="0.25">
      <c r="A22" s="960"/>
      <c r="B22" s="964"/>
      <c r="C22" s="967"/>
      <c r="D22" s="119"/>
      <c r="E22" s="931"/>
      <c r="F22" s="933"/>
      <c r="G22" s="947"/>
      <c r="H22" s="684"/>
      <c r="I22" s="15" t="s">
        <v>30</v>
      </c>
      <c r="J22" s="374">
        <f>SUM(J14:J21)</f>
        <v>152</v>
      </c>
      <c r="K22" s="203">
        <f>SUM(K14:K21)</f>
        <v>177.2</v>
      </c>
      <c r="L22" s="130">
        <f>SUM(L14:L21)</f>
        <v>148</v>
      </c>
      <c r="M22" s="194">
        <f>SUM(M14:M21)</f>
        <v>148</v>
      </c>
      <c r="N22" s="927"/>
      <c r="O22" s="445"/>
      <c r="P22" s="496"/>
      <c r="Q22" s="426"/>
      <c r="R22" s="6"/>
      <c r="T22" s="4"/>
      <c r="V22" s="587"/>
    </row>
    <row r="23" spans="1:23" s="1" customFormat="1" ht="26.25" customHeight="1" x14ac:dyDescent="0.2">
      <c r="A23" s="93" t="s">
        <v>13</v>
      </c>
      <c r="B23" s="37" t="s">
        <v>13</v>
      </c>
      <c r="C23" s="937" t="s">
        <v>31</v>
      </c>
      <c r="D23" s="118"/>
      <c r="E23" s="1189" t="s">
        <v>32</v>
      </c>
      <c r="F23" s="1192" t="s">
        <v>27</v>
      </c>
      <c r="G23" s="945" t="s">
        <v>19</v>
      </c>
      <c r="H23" s="1145" t="s">
        <v>192</v>
      </c>
      <c r="I23" s="46" t="s">
        <v>33</v>
      </c>
      <c r="J23" s="411">
        <v>795.4</v>
      </c>
      <c r="K23" s="300">
        <v>796.1</v>
      </c>
      <c r="L23" s="313">
        <v>801.4</v>
      </c>
      <c r="M23" s="250">
        <v>801.4</v>
      </c>
      <c r="N23" s="973" t="s">
        <v>34</v>
      </c>
      <c r="O23" s="410">
        <v>102</v>
      </c>
      <c r="P23" s="488">
        <v>106</v>
      </c>
      <c r="Q23" s="155">
        <v>106</v>
      </c>
      <c r="R23" s="145">
        <v>106</v>
      </c>
    </row>
    <row r="24" spans="1:23" s="1" customFormat="1" ht="30" customHeight="1" x14ac:dyDescent="0.2">
      <c r="A24" s="567"/>
      <c r="B24" s="569"/>
      <c r="C24" s="938"/>
      <c r="D24" s="119"/>
      <c r="E24" s="1190"/>
      <c r="F24" s="1193"/>
      <c r="G24" s="946"/>
      <c r="H24" s="1146"/>
      <c r="I24" s="78" t="s">
        <v>20</v>
      </c>
      <c r="J24" s="412">
        <f>315.6-0.5</f>
        <v>315.10000000000002</v>
      </c>
      <c r="K24" s="334">
        <f>457.9-0.5</f>
        <v>457.4</v>
      </c>
      <c r="L24" s="334">
        <v>457.9</v>
      </c>
      <c r="M24" s="334">
        <v>457.9</v>
      </c>
      <c r="N24" s="974"/>
      <c r="O24" s="410"/>
      <c r="P24" s="497"/>
      <c r="Q24" s="196"/>
      <c r="R24" s="146"/>
    </row>
    <row r="25" spans="1:23" s="1" customFormat="1" ht="17.25" customHeight="1" thickBot="1" x14ac:dyDescent="0.25">
      <c r="A25" s="94"/>
      <c r="B25" s="36"/>
      <c r="C25" s="939"/>
      <c r="D25" s="120"/>
      <c r="E25" s="1191"/>
      <c r="F25" s="1194"/>
      <c r="G25" s="947"/>
      <c r="H25" s="684"/>
      <c r="I25" s="15" t="s">
        <v>30</v>
      </c>
      <c r="J25" s="374">
        <f>SUM(J23:J24)</f>
        <v>1110.5</v>
      </c>
      <c r="K25" s="203">
        <f>SUM(K23:K24)</f>
        <v>1253.5</v>
      </c>
      <c r="L25" s="130">
        <f>SUM(L23:L24)</f>
        <v>1259.3</v>
      </c>
      <c r="M25" s="194">
        <f>SUM(M23:M24)</f>
        <v>1259.3</v>
      </c>
      <c r="N25" s="975"/>
      <c r="O25" s="410"/>
      <c r="P25" s="497"/>
      <c r="Q25" s="196"/>
      <c r="R25" s="146"/>
    </row>
    <row r="26" spans="1:23" s="1" customFormat="1" ht="54" customHeight="1" x14ac:dyDescent="0.2">
      <c r="A26" s="93" t="s">
        <v>13</v>
      </c>
      <c r="B26" s="65" t="s">
        <v>13</v>
      </c>
      <c r="C26" s="66" t="s">
        <v>35</v>
      </c>
      <c r="D26" s="118"/>
      <c r="E26" s="1149" t="s">
        <v>36</v>
      </c>
      <c r="F26" s="615" t="s">
        <v>175</v>
      </c>
      <c r="G26" s="561" t="s">
        <v>19</v>
      </c>
      <c r="H26" s="1145" t="s">
        <v>192</v>
      </c>
      <c r="I26" s="484" t="s">
        <v>33</v>
      </c>
      <c r="J26" s="411">
        <v>207.4</v>
      </c>
      <c r="K26" s="300">
        <v>205.7</v>
      </c>
      <c r="L26" s="313">
        <v>206.1</v>
      </c>
      <c r="M26" s="250">
        <v>206.1</v>
      </c>
      <c r="N26" s="630" t="s">
        <v>89</v>
      </c>
      <c r="O26" s="446">
        <v>4100</v>
      </c>
      <c r="P26" s="631">
        <v>4045</v>
      </c>
      <c r="Q26" s="632">
        <v>4100</v>
      </c>
      <c r="R26" s="633">
        <v>4600</v>
      </c>
    </row>
    <row r="27" spans="1:23" s="1" customFormat="1" ht="56.25" customHeight="1" x14ac:dyDescent="0.2">
      <c r="A27" s="567"/>
      <c r="B27" s="72"/>
      <c r="C27" s="563"/>
      <c r="D27" s="119"/>
      <c r="E27" s="1150"/>
      <c r="F27" s="616"/>
      <c r="G27" s="560"/>
      <c r="H27" s="1146"/>
      <c r="I27" s="293" t="s">
        <v>33</v>
      </c>
      <c r="J27" s="476">
        <v>63.3</v>
      </c>
      <c r="K27" s="477">
        <v>69.8</v>
      </c>
      <c r="L27" s="478">
        <v>69.8</v>
      </c>
      <c r="M27" s="251">
        <v>69.8</v>
      </c>
      <c r="N27" s="629" t="s">
        <v>185</v>
      </c>
      <c r="O27" s="410">
        <v>3</v>
      </c>
      <c r="P27" s="112">
        <v>4</v>
      </c>
      <c r="Q27" s="479">
        <v>5</v>
      </c>
      <c r="R27" s="516">
        <v>5</v>
      </c>
    </row>
    <row r="28" spans="1:23" s="1" customFormat="1" ht="50.25" customHeight="1" x14ac:dyDescent="0.2">
      <c r="A28" s="95"/>
      <c r="B28" s="62"/>
      <c r="C28" s="44"/>
      <c r="D28" s="119"/>
      <c r="E28" s="47"/>
      <c r="F28" s="63"/>
      <c r="G28" s="560"/>
      <c r="H28" s="1146"/>
      <c r="I28" s="12" t="s">
        <v>37</v>
      </c>
      <c r="J28" s="373">
        <v>4</v>
      </c>
      <c r="K28" s="315">
        <v>3.1</v>
      </c>
      <c r="L28" s="311">
        <v>3.1</v>
      </c>
      <c r="M28" s="262">
        <v>3.1</v>
      </c>
      <c r="N28" s="921" t="s">
        <v>119</v>
      </c>
      <c r="O28" s="1187">
        <v>120000</v>
      </c>
      <c r="P28" s="923">
        <v>122188</v>
      </c>
      <c r="Q28" s="976">
        <v>122200</v>
      </c>
      <c r="R28" s="978">
        <v>122500</v>
      </c>
      <c r="T28" s="68"/>
      <c r="U28" s="68"/>
      <c r="V28" s="4"/>
      <c r="W28" s="4"/>
    </row>
    <row r="29" spans="1:23" s="1" customFormat="1" ht="17.25" customHeight="1" x14ac:dyDescent="0.2">
      <c r="A29" s="95"/>
      <c r="B29" s="62"/>
      <c r="C29" s="44"/>
      <c r="D29" s="119"/>
      <c r="E29" s="566"/>
      <c r="F29" s="63"/>
      <c r="G29" s="560"/>
      <c r="H29" s="683"/>
      <c r="I29" s="67"/>
      <c r="J29" s="379"/>
      <c r="K29" s="195"/>
      <c r="L29" s="192"/>
      <c r="M29" s="404"/>
      <c r="N29" s="922"/>
      <c r="O29" s="1188"/>
      <c r="P29" s="924"/>
      <c r="Q29" s="977"/>
      <c r="R29" s="978"/>
      <c r="W29" s="4"/>
    </row>
    <row r="30" spans="1:23" s="1" customFormat="1" ht="30" customHeight="1" x14ac:dyDescent="0.2">
      <c r="A30" s="567"/>
      <c r="B30" s="72"/>
      <c r="C30" s="563"/>
      <c r="D30" s="119"/>
      <c r="E30" s="47"/>
      <c r="F30" s="63"/>
      <c r="G30" s="560"/>
      <c r="H30" s="683"/>
      <c r="I30" s="12" t="s">
        <v>20</v>
      </c>
      <c r="J30" s="413">
        <f>75.1-0.1</f>
        <v>75</v>
      </c>
      <c r="K30" s="335">
        <f>91-0.1</f>
        <v>90.9</v>
      </c>
      <c r="L30" s="335">
        <v>91</v>
      </c>
      <c r="M30" s="335">
        <v>91</v>
      </c>
      <c r="N30" s="292" t="s">
        <v>81</v>
      </c>
      <c r="O30" s="418">
        <v>6</v>
      </c>
      <c r="P30" s="179">
        <v>6</v>
      </c>
      <c r="Q30" s="153">
        <v>6</v>
      </c>
      <c r="R30" s="198">
        <v>6</v>
      </c>
      <c r="S30" s="4"/>
    </row>
    <row r="31" spans="1:23" s="1" customFormat="1" ht="30" customHeight="1" x14ac:dyDescent="0.2">
      <c r="A31" s="619"/>
      <c r="B31" s="72"/>
      <c r="C31" s="618"/>
      <c r="D31" s="119"/>
      <c r="E31" s="47"/>
      <c r="F31" s="63"/>
      <c r="G31" s="617"/>
      <c r="H31" s="683"/>
      <c r="I31" s="10"/>
      <c r="J31" s="377"/>
      <c r="K31" s="316"/>
      <c r="L31" s="274"/>
      <c r="M31" s="365"/>
      <c r="N31" s="292" t="s">
        <v>151</v>
      </c>
      <c r="O31" s="420">
        <v>3</v>
      </c>
      <c r="P31" s="179">
        <v>2</v>
      </c>
      <c r="Q31" s="153">
        <v>2</v>
      </c>
      <c r="R31" s="198">
        <v>0</v>
      </c>
      <c r="S31" s="4"/>
    </row>
    <row r="32" spans="1:23" s="1" customFormat="1" ht="19.5" customHeight="1" x14ac:dyDescent="0.2">
      <c r="A32" s="567"/>
      <c r="B32" s="72"/>
      <c r="C32" s="563"/>
      <c r="D32" s="119"/>
      <c r="E32" s="47"/>
      <c r="F32" s="63"/>
      <c r="G32" s="560"/>
      <c r="H32" s="683"/>
      <c r="I32" s="10"/>
      <c r="J32" s="348"/>
      <c r="K32" s="336"/>
      <c r="L32" s="274"/>
      <c r="M32" s="365"/>
      <c r="N32" s="292" t="s">
        <v>149</v>
      </c>
      <c r="O32" s="418">
        <v>3</v>
      </c>
      <c r="P32" s="218"/>
      <c r="Q32" s="211"/>
      <c r="R32" s="50"/>
      <c r="S32" s="4"/>
    </row>
    <row r="33" spans="1:25" s="1" customFormat="1" ht="29.25" customHeight="1" x14ac:dyDescent="0.2">
      <c r="A33" s="567"/>
      <c r="B33" s="72"/>
      <c r="C33" s="563"/>
      <c r="D33" s="119"/>
      <c r="E33" s="47"/>
      <c r="F33" s="63"/>
      <c r="G33" s="560"/>
      <c r="H33" s="683"/>
      <c r="I33" s="10"/>
      <c r="J33" s="377"/>
      <c r="K33" s="316"/>
      <c r="L33" s="274"/>
      <c r="M33" s="365"/>
      <c r="N33" s="1052" t="s">
        <v>150</v>
      </c>
      <c r="O33" s="548">
        <v>1</v>
      </c>
      <c r="P33" s="188"/>
      <c r="Q33" s="154"/>
      <c r="R33" s="501"/>
      <c r="S33" s="4"/>
      <c r="W33" s="4"/>
    </row>
    <row r="34" spans="1:25" s="1" customFormat="1" ht="15" customHeight="1" thickBot="1" x14ac:dyDescent="0.25">
      <c r="A34" s="96"/>
      <c r="B34" s="38"/>
      <c r="C34" s="39"/>
      <c r="D34" s="120"/>
      <c r="E34" s="48"/>
      <c r="F34" s="64"/>
      <c r="G34" s="562"/>
      <c r="H34" s="684"/>
      <c r="I34" s="15" t="s">
        <v>30</v>
      </c>
      <c r="J34" s="374">
        <f>SUM(J26:J33)</f>
        <v>349.7</v>
      </c>
      <c r="K34" s="7">
        <f>SUM(K26:K33)</f>
        <v>369.5</v>
      </c>
      <c r="L34" s="127">
        <f>SUM(L26:L33)</f>
        <v>370</v>
      </c>
      <c r="M34" s="125">
        <f>SUM(M26:M33)</f>
        <v>370</v>
      </c>
      <c r="N34" s="1123"/>
      <c r="O34" s="420"/>
      <c r="P34" s="294"/>
      <c r="Q34" s="157"/>
      <c r="R34" s="82"/>
      <c r="T34" s="4"/>
    </row>
    <row r="35" spans="1:25" s="1" customFormat="1" ht="18" customHeight="1" x14ac:dyDescent="0.2">
      <c r="A35" s="93" t="s">
        <v>13</v>
      </c>
      <c r="B35" s="37" t="s">
        <v>13</v>
      </c>
      <c r="C35" s="937" t="s">
        <v>38</v>
      </c>
      <c r="D35" s="118"/>
      <c r="E35" s="1153" t="s">
        <v>120</v>
      </c>
      <c r="F35" s="1197" t="s">
        <v>175</v>
      </c>
      <c r="G35" s="945" t="s">
        <v>19</v>
      </c>
      <c r="H35" s="1145" t="s">
        <v>192</v>
      </c>
      <c r="I35" s="46" t="s">
        <v>90</v>
      </c>
      <c r="J35" s="414">
        <v>265</v>
      </c>
      <c r="K35" s="337">
        <v>150.80000000000001</v>
      </c>
      <c r="L35" s="162"/>
      <c r="M35" s="9"/>
      <c r="N35" s="973" t="s">
        <v>92</v>
      </c>
      <c r="O35" s="419">
        <v>3400</v>
      </c>
      <c r="P35" s="502">
        <v>3400</v>
      </c>
      <c r="Q35" s="155"/>
      <c r="R35" s="145"/>
      <c r="S35" s="89"/>
      <c r="T35" s="89"/>
      <c r="U35" s="4"/>
    </row>
    <row r="36" spans="1:25" s="1" customFormat="1" ht="18" customHeight="1" x14ac:dyDescent="0.2">
      <c r="A36" s="567"/>
      <c r="B36" s="569"/>
      <c r="C36" s="938"/>
      <c r="D36" s="119"/>
      <c r="E36" s="1154"/>
      <c r="F36" s="1198"/>
      <c r="G36" s="946"/>
      <c r="H36" s="1146"/>
      <c r="I36" s="78" t="s">
        <v>20</v>
      </c>
      <c r="J36" s="415">
        <v>23.3</v>
      </c>
      <c r="K36" s="338">
        <v>13.4</v>
      </c>
      <c r="L36" s="193"/>
      <c r="M36" s="405"/>
      <c r="N36" s="974"/>
      <c r="O36" s="410"/>
      <c r="P36" s="497"/>
      <c r="Q36" s="196"/>
      <c r="R36" s="146"/>
      <c r="S36" s="89"/>
      <c r="T36" s="89"/>
    </row>
    <row r="37" spans="1:25" s="1" customFormat="1" ht="16.5" customHeight="1" x14ac:dyDescent="0.2">
      <c r="A37" s="567"/>
      <c r="B37" s="569"/>
      <c r="C37" s="938"/>
      <c r="D37" s="119"/>
      <c r="E37" s="1154"/>
      <c r="F37" s="1198"/>
      <c r="G37" s="946"/>
      <c r="H37" s="683"/>
      <c r="I37" s="78" t="s">
        <v>33</v>
      </c>
      <c r="J37" s="379">
        <v>23.3</v>
      </c>
      <c r="K37" s="195">
        <v>13.4</v>
      </c>
      <c r="L37" s="49"/>
      <c r="M37" s="399"/>
      <c r="N37" s="974"/>
      <c r="O37" s="410"/>
      <c r="P37" s="497"/>
      <c r="Q37" s="196"/>
      <c r="R37" s="146"/>
      <c r="S37" s="73"/>
      <c r="T37" s="73"/>
    </row>
    <row r="38" spans="1:25" s="1" customFormat="1" ht="18" customHeight="1" thickBot="1" x14ac:dyDescent="0.25">
      <c r="A38" s="94"/>
      <c r="B38" s="36"/>
      <c r="C38" s="939"/>
      <c r="D38" s="120"/>
      <c r="E38" s="1155"/>
      <c r="F38" s="1199"/>
      <c r="G38" s="947"/>
      <c r="H38" s="684"/>
      <c r="I38" s="15" t="s">
        <v>30</v>
      </c>
      <c r="J38" s="374">
        <f>SUM(J35:J37)</f>
        <v>311.60000000000002</v>
      </c>
      <c r="K38" s="203">
        <f>SUM(K35:K37)</f>
        <v>177.60000000000002</v>
      </c>
      <c r="L38" s="130">
        <f t="shared" ref="L38" si="0">SUM(L35:L37)</f>
        <v>0</v>
      </c>
      <c r="M38" s="194">
        <f t="shared" ref="M38" si="1">SUM(M35:M37)</f>
        <v>0</v>
      </c>
      <c r="N38" s="975"/>
      <c r="O38" s="447"/>
      <c r="P38" s="489"/>
      <c r="Q38" s="177"/>
      <c r="R38" s="147"/>
    </row>
    <row r="39" spans="1:25" s="1" customFormat="1" ht="30.75" customHeight="1" x14ac:dyDescent="0.2">
      <c r="A39" s="93" t="s">
        <v>13</v>
      </c>
      <c r="B39" s="37" t="s">
        <v>13</v>
      </c>
      <c r="C39" s="937" t="s">
        <v>48</v>
      </c>
      <c r="D39" s="118"/>
      <c r="E39" s="1189" t="s">
        <v>93</v>
      </c>
      <c r="F39" s="1192"/>
      <c r="G39" s="945" t="s">
        <v>19</v>
      </c>
      <c r="H39" s="1145" t="s">
        <v>192</v>
      </c>
      <c r="I39" s="78" t="s">
        <v>20</v>
      </c>
      <c r="J39" s="416">
        <v>5</v>
      </c>
      <c r="K39" s="339">
        <v>5</v>
      </c>
      <c r="L39" s="229">
        <v>5</v>
      </c>
      <c r="M39" s="406">
        <v>5</v>
      </c>
      <c r="N39" s="973" t="s">
        <v>128</v>
      </c>
      <c r="O39" s="419">
        <v>1</v>
      </c>
      <c r="P39" s="497">
        <v>1</v>
      </c>
      <c r="Q39" s="196">
        <v>1</v>
      </c>
      <c r="R39" s="146">
        <v>1</v>
      </c>
    </row>
    <row r="40" spans="1:25" s="1" customFormat="1" ht="14.25" customHeight="1" thickBot="1" x14ac:dyDescent="0.25">
      <c r="A40" s="94"/>
      <c r="B40" s="36"/>
      <c r="C40" s="939"/>
      <c r="D40" s="120"/>
      <c r="E40" s="1191"/>
      <c r="F40" s="1194"/>
      <c r="G40" s="947"/>
      <c r="H40" s="1146"/>
      <c r="I40" s="15" t="s">
        <v>30</v>
      </c>
      <c r="J40" s="374">
        <f t="shared" ref="J40:L40" si="2">SUM(J39:J39)</f>
        <v>5</v>
      </c>
      <c r="K40" s="203">
        <f t="shared" si="2"/>
        <v>5</v>
      </c>
      <c r="L40" s="130">
        <f t="shared" si="2"/>
        <v>5</v>
      </c>
      <c r="M40" s="194">
        <f t="shared" ref="M40" si="3">SUM(M39:M39)</f>
        <v>5</v>
      </c>
      <c r="N40" s="975"/>
      <c r="O40" s="447"/>
      <c r="P40" s="497"/>
      <c r="Q40" s="196"/>
      <c r="R40" s="146"/>
    </row>
    <row r="41" spans="1:25" s="1" customFormat="1" ht="15.75" customHeight="1" x14ac:dyDescent="0.2">
      <c r="A41" s="93" t="s">
        <v>13</v>
      </c>
      <c r="B41" s="37" t="s">
        <v>13</v>
      </c>
      <c r="C41" s="937" t="s">
        <v>49</v>
      </c>
      <c r="D41" s="118"/>
      <c r="E41" s="1153" t="s">
        <v>107</v>
      </c>
      <c r="F41" s="1156" t="s">
        <v>175</v>
      </c>
      <c r="G41" s="945" t="s">
        <v>19</v>
      </c>
      <c r="H41" s="1145" t="s">
        <v>98</v>
      </c>
      <c r="I41" s="46" t="s">
        <v>20</v>
      </c>
      <c r="J41" s="417">
        <v>5.8</v>
      </c>
      <c r="K41" s="310">
        <v>4.8</v>
      </c>
      <c r="L41" s="401"/>
      <c r="M41" s="11"/>
      <c r="N41" s="438" t="s">
        <v>152</v>
      </c>
      <c r="O41" s="448"/>
      <c r="P41" s="493"/>
      <c r="Q41" s="155"/>
      <c r="R41" s="145"/>
    </row>
    <row r="42" spans="1:25" s="1" customFormat="1" ht="15.75" customHeight="1" x14ac:dyDescent="0.2">
      <c r="A42" s="567"/>
      <c r="B42" s="569"/>
      <c r="C42" s="938"/>
      <c r="D42" s="119"/>
      <c r="E42" s="1154"/>
      <c r="F42" s="1157"/>
      <c r="G42" s="946"/>
      <c r="H42" s="1146"/>
      <c r="I42" s="106" t="s">
        <v>101</v>
      </c>
      <c r="J42" s="418">
        <v>32.799999999999997</v>
      </c>
      <c r="K42" s="170">
        <v>27.3</v>
      </c>
      <c r="L42" s="401"/>
      <c r="M42" s="11"/>
      <c r="N42" s="439" t="s">
        <v>123</v>
      </c>
      <c r="O42" s="449">
        <v>1</v>
      </c>
      <c r="P42" s="498"/>
      <c r="Q42" s="178"/>
      <c r="R42" s="32"/>
      <c r="V42" s="4"/>
    </row>
    <row r="43" spans="1:25" s="1" customFormat="1" ht="14.25" customHeight="1" thickBot="1" x14ac:dyDescent="0.25">
      <c r="A43" s="94"/>
      <c r="B43" s="36"/>
      <c r="C43" s="939"/>
      <c r="D43" s="120"/>
      <c r="E43" s="1155"/>
      <c r="F43" s="1158"/>
      <c r="G43" s="947"/>
      <c r="H43" s="684"/>
      <c r="I43" s="15" t="s">
        <v>30</v>
      </c>
      <c r="J43" s="374">
        <f>SUM(J41:J42)</f>
        <v>38.599999999999994</v>
      </c>
      <c r="K43" s="203">
        <f>SUM(K41:K42)</f>
        <v>32.1</v>
      </c>
      <c r="L43" s="202">
        <f t="shared" ref="L43" si="4">SUM(L41:L42)</f>
        <v>0</v>
      </c>
      <c r="M43" s="194">
        <f t="shared" ref="M43" si="5">SUM(M41:M42)</f>
        <v>0</v>
      </c>
      <c r="N43" s="440" t="s">
        <v>128</v>
      </c>
      <c r="O43" s="450"/>
      <c r="P43" s="489">
        <v>2</v>
      </c>
      <c r="Q43" s="177"/>
      <c r="R43" s="147"/>
      <c r="S43" s="4"/>
      <c r="T43" s="4"/>
      <c r="Y43" s="4"/>
    </row>
    <row r="44" spans="1:25" s="1" customFormat="1" ht="40.5" customHeight="1" x14ac:dyDescent="0.2">
      <c r="A44" s="93" t="s">
        <v>13</v>
      </c>
      <c r="B44" s="37" t="s">
        <v>13</v>
      </c>
      <c r="C44" s="937" t="s">
        <v>18</v>
      </c>
      <c r="D44" s="118"/>
      <c r="E44" s="1153" t="s">
        <v>125</v>
      </c>
      <c r="F44" s="1156" t="s">
        <v>175</v>
      </c>
      <c r="G44" s="945" t="s">
        <v>19</v>
      </c>
      <c r="H44" s="1145" t="s">
        <v>192</v>
      </c>
      <c r="I44" s="106" t="s">
        <v>101</v>
      </c>
      <c r="J44" s="419">
        <v>46.5</v>
      </c>
      <c r="K44" s="340">
        <v>56.5</v>
      </c>
      <c r="L44" s="158">
        <v>21.1</v>
      </c>
      <c r="M44" s="145"/>
      <c r="N44" s="438" t="s">
        <v>154</v>
      </c>
      <c r="O44" s="451">
        <v>2</v>
      </c>
      <c r="P44" s="503">
        <v>2</v>
      </c>
      <c r="Q44" s="401"/>
      <c r="R44" s="146"/>
    </row>
    <row r="45" spans="1:25" s="1" customFormat="1" ht="15.75" customHeight="1" x14ac:dyDescent="0.2">
      <c r="A45" s="567"/>
      <c r="B45" s="569"/>
      <c r="C45" s="938"/>
      <c r="D45" s="119"/>
      <c r="E45" s="1154"/>
      <c r="F45" s="1157"/>
      <c r="G45" s="946"/>
      <c r="H45" s="1146"/>
      <c r="I45" s="106"/>
      <c r="J45" s="420"/>
      <c r="K45" s="318"/>
      <c r="L45" s="196"/>
      <c r="M45" s="146"/>
      <c r="N45" s="441" t="s">
        <v>153</v>
      </c>
      <c r="O45" s="410"/>
      <c r="P45" s="497">
        <v>1</v>
      </c>
      <c r="Q45" s="183"/>
      <c r="R45" s="32"/>
    </row>
    <row r="46" spans="1:25" s="1" customFormat="1" ht="12.75" customHeight="1" x14ac:dyDescent="0.2">
      <c r="A46" s="567"/>
      <c r="B46" s="569"/>
      <c r="C46" s="938"/>
      <c r="D46" s="119"/>
      <c r="E46" s="1154"/>
      <c r="F46" s="1157"/>
      <c r="G46" s="946"/>
      <c r="H46" s="683"/>
      <c r="I46" s="106"/>
      <c r="J46" s="420"/>
      <c r="K46" s="341"/>
      <c r="L46" s="196"/>
      <c r="M46" s="146"/>
      <c r="N46" s="981" t="s">
        <v>155</v>
      </c>
      <c r="O46" s="452"/>
      <c r="P46" s="499"/>
      <c r="Q46" s="183">
        <v>1</v>
      </c>
      <c r="R46" s="146"/>
      <c r="V46" s="4"/>
    </row>
    <row r="47" spans="1:25" s="1" customFormat="1" ht="18.75" customHeight="1" thickBot="1" x14ac:dyDescent="0.25">
      <c r="A47" s="94"/>
      <c r="B47" s="36"/>
      <c r="C47" s="939"/>
      <c r="D47" s="120"/>
      <c r="E47" s="1155"/>
      <c r="F47" s="1158"/>
      <c r="G47" s="947"/>
      <c r="H47" s="684"/>
      <c r="I47" s="15" t="s">
        <v>30</v>
      </c>
      <c r="J47" s="374">
        <f t="shared" ref="J47" si="6">SUM(J44:J45)</f>
        <v>46.5</v>
      </c>
      <c r="K47" s="203">
        <f>SUM(K44:K45)</f>
        <v>56.5</v>
      </c>
      <c r="L47" s="202">
        <f t="shared" ref="L47" si="7">SUM(L44:L45)</f>
        <v>21.1</v>
      </c>
      <c r="M47" s="194">
        <f t="shared" ref="M47" si="8">SUM(M44:M45)</f>
        <v>0</v>
      </c>
      <c r="N47" s="982"/>
      <c r="O47" s="447"/>
      <c r="P47" s="497"/>
      <c r="Q47" s="196"/>
      <c r="R47" s="146"/>
      <c r="Y47" s="4"/>
    </row>
    <row r="48" spans="1:25" s="1" customFormat="1" ht="16.5" customHeight="1" x14ac:dyDescent="0.2">
      <c r="A48" s="93" t="s">
        <v>13</v>
      </c>
      <c r="B48" s="37" t="s">
        <v>13</v>
      </c>
      <c r="C48" s="937" t="s">
        <v>50</v>
      </c>
      <c r="D48" s="118"/>
      <c r="E48" s="1153" t="s">
        <v>124</v>
      </c>
      <c r="F48" s="1156" t="s">
        <v>175</v>
      </c>
      <c r="G48" s="945" t="s">
        <v>19</v>
      </c>
      <c r="H48" s="1145" t="s">
        <v>192</v>
      </c>
      <c r="I48" s="106" t="s">
        <v>70</v>
      </c>
      <c r="J48" s="419">
        <v>6.5</v>
      </c>
      <c r="K48" s="442">
        <v>4.9000000000000004</v>
      </c>
      <c r="L48" s="217">
        <v>5.3</v>
      </c>
      <c r="M48" s="145"/>
      <c r="N48" s="438" t="s">
        <v>126</v>
      </c>
      <c r="O48" s="451">
        <v>50</v>
      </c>
      <c r="P48" s="485">
        <v>70</v>
      </c>
      <c r="Q48" s="152">
        <v>100</v>
      </c>
      <c r="R48" s="145"/>
    </row>
    <row r="49" spans="1:25" s="1" customFormat="1" ht="30" customHeight="1" x14ac:dyDescent="0.2">
      <c r="A49" s="567"/>
      <c r="B49" s="569"/>
      <c r="C49" s="938"/>
      <c r="D49" s="119"/>
      <c r="E49" s="1154"/>
      <c r="F49" s="1157"/>
      <c r="G49" s="946"/>
      <c r="H49" s="1146"/>
      <c r="I49" s="106"/>
      <c r="J49" s="420"/>
      <c r="K49" s="318"/>
      <c r="L49" s="196"/>
      <c r="M49" s="146"/>
      <c r="N49" s="441" t="s">
        <v>127</v>
      </c>
      <c r="O49" s="410"/>
      <c r="P49" s="497">
        <v>1</v>
      </c>
      <c r="Q49" s="183"/>
      <c r="R49" s="32"/>
    </row>
    <row r="50" spans="1:25" s="1" customFormat="1" ht="18.75" customHeight="1" thickBot="1" x14ac:dyDescent="0.25">
      <c r="A50" s="94"/>
      <c r="B50" s="36"/>
      <c r="C50" s="939"/>
      <c r="D50" s="120"/>
      <c r="E50" s="1155"/>
      <c r="F50" s="1158"/>
      <c r="G50" s="947"/>
      <c r="H50" s="684"/>
      <c r="I50" s="15" t="s">
        <v>30</v>
      </c>
      <c r="J50" s="374">
        <f>SUM(J48:J49)</f>
        <v>6.5</v>
      </c>
      <c r="K50" s="203">
        <f>SUM(K48:K49)</f>
        <v>4.9000000000000004</v>
      </c>
      <c r="L50" s="202">
        <f>SUM(L48:L49)</f>
        <v>5.3</v>
      </c>
      <c r="M50" s="194">
        <f>SUM(M48:M49)</f>
        <v>0</v>
      </c>
      <c r="N50" s="598" t="s">
        <v>128</v>
      </c>
      <c r="O50" s="452">
        <v>3</v>
      </c>
      <c r="P50" s="499">
        <v>2</v>
      </c>
      <c r="Q50" s="183">
        <v>1</v>
      </c>
      <c r="R50" s="146"/>
      <c r="Y50" s="4"/>
    </row>
    <row r="51" spans="1:25" s="1" customFormat="1" ht="15.75" customHeight="1" x14ac:dyDescent="0.2">
      <c r="A51" s="93" t="s">
        <v>13</v>
      </c>
      <c r="B51" s="37" t="s">
        <v>13</v>
      </c>
      <c r="C51" s="937" t="s">
        <v>51</v>
      </c>
      <c r="D51" s="118"/>
      <c r="E51" s="1153" t="s">
        <v>201</v>
      </c>
      <c r="F51" s="1156" t="s">
        <v>175</v>
      </c>
      <c r="G51" s="945" t="s">
        <v>19</v>
      </c>
      <c r="H51" s="1145" t="s">
        <v>192</v>
      </c>
      <c r="I51" s="106" t="s">
        <v>70</v>
      </c>
      <c r="J51" s="419"/>
      <c r="K51" s="442">
        <v>10.5</v>
      </c>
      <c r="L51" s="217">
        <v>10.5</v>
      </c>
      <c r="M51" s="145"/>
      <c r="N51" s="998" t="s">
        <v>128</v>
      </c>
      <c r="O51" s="448"/>
      <c r="P51" s="493">
        <v>2</v>
      </c>
      <c r="Q51" s="155">
        <v>2</v>
      </c>
      <c r="R51" s="145"/>
    </row>
    <row r="52" spans="1:25" s="1" customFormat="1" ht="15.75" customHeight="1" x14ac:dyDescent="0.2">
      <c r="A52" s="717"/>
      <c r="B52" s="718"/>
      <c r="C52" s="938"/>
      <c r="D52" s="119"/>
      <c r="E52" s="1154"/>
      <c r="F52" s="1157"/>
      <c r="G52" s="946"/>
      <c r="H52" s="1146"/>
      <c r="I52" s="181" t="s">
        <v>91</v>
      </c>
      <c r="J52" s="418"/>
      <c r="K52" s="745">
        <v>1.8</v>
      </c>
      <c r="L52" s="178">
        <v>1.8</v>
      </c>
      <c r="M52" s="32"/>
      <c r="N52" s="999"/>
      <c r="O52" s="410"/>
      <c r="P52" s="497"/>
      <c r="Q52" s="196"/>
      <c r="R52" s="146"/>
    </row>
    <row r="53" spans="1:25" s="1" customFormat="1" ht="15.75" customHeight="1" x14ac:dyDescent="0.2">
      <c r="A53" s="717"/>
      <c r="B53" s="718"/>
      <c r="C53" s="938"/>
      <c r="D53" s="119"/>
      <c r="E53" s="1154"/>
      <c r="F53" s="1157"/>
      <c r="G53" s="946"/>
      <c r="H53" s="683"/>
      <c r="I53" s="746" t="s">
        <v>30</v>
      </c>
      <c r="J53" s="380">
        <f>SUM(J51:J52)</f>
        <v>0</v>
      </c>
      <c r="K53" s="317">
        <f>SUM(K51:K52)</f>
        <v>12.3</v>
      </c>
      <c r="L53" s="747">
        <f>SUM(L51:L52)</f>
        <v>12.3</v>
      </c>
      <c r="M53" s="256">
        <f>SUM(M51:M52)</f>
        <v>0</v>
      </c>
      <c r="N53" s="441"/>
      <c r="O53" s="410"/>
      <c r="P53" s="497"/>
      <c r="Q53" s="196"/>
      <c r="R53" s="146"/>
      <c r="V53" s="4"/>
      <c r="Y53" s="4"/>
    </row>
    <row r="54" spans="1:25" s="1" customFormat="1" ht="14.25" customHeight="1" thickBot="1" x14ac:dyDescent="0.25">
      <c r="A54" s="748" t="s">
        <v>13</v>
      </c>
      <c r="B54" s="749" t="s">
        <v>13</v>
      </c>
      <c r="C54" s="986" t="s">
        <v>39</v>
      </c>
      <c r="D54" s="987"/>
      <c r="E54" s="987"/>
      <c r="F54" s="987"/>
      <c r="G54" s="987"/>
      <c r="H54" s="987"/>
      <c r="I54" s="987"/>
      <c r="J54" s="750">
        <f>+J34+J25+J22+J38+J40+J43+J47+J50</f>
        <v>2020.4</v>
      </c>
      <c r="K54" s="751">
        <f>+K34+K25+K22+K38+K40+K43+K47+K50+K53</f>
        <v>2088.6000000000004</v>
      </c>
      <c r="L54" s="752">
        <f t="shared" ref="L54:M54" si="9">+L34+L25+L22+L38+L40+L43+L47+L50+L53</f>
        <v>1820.9999999999998</v>
      </c>
      <c r="M54" s="753">
        <f t="shared" si="9"/>
        <v>1782.3</v>
      </c>
      <c r="N54" s="988"/>
      <c r="O54" s="989"/>
      <c r="P54" s="989"/>
      <c r="Q54" s="989"/>
      <c r="R54" s="990"/>
      <c r="T54" s="4"/>
    </row>
    <row r="55" spans="1:25" s="1" customFormat="1" ht="14.25" customHeight="1" thickBot="1" x14ac:dyDescent="0.25">
      <c r="A55" s="92" t="s">
        <v>13</v>
      </c>
      <c r="B55" s="40" t="s">
        <v>31</v>
      </c>
      <c r="C55" s="991" t="s">
        <v>40</v>
      </c>
      <c r="D55" s="992"/>
      <c r="E55" s="992"/>
      <c r="F55" s="992"/>
      <c r="G55" s="992"/>
      <c r="H55" s="992"/>
      <c r="I55" s="992"/>
      <c r="J55" s="992"/>
      <c r="K55" s="992"/>
      <c r="L55" s="992"/>
      <c r="M55" s="992"/>
      <c r="N55" s="992"/>
      <c r="O55" s="992"/>
      <c r="P55" s="992"/>
      <c r="Q55" s="992"/>
      <c r="R55" s="993"/>
      <c r="U55" s="4"/>
    </row>
    <row r="56" spans="1:25" s="1" customFormat="1" ht="16.5" customHeight="1" x14ac:dyDescent="0.2">
      <c r="A56" s="97" t="s">
        <v>13</v>
      </c>
      <c r="B56" s="41" t="s">
        <v>31</v>
      </c>
      <c r="C56" s="42" t="s">
        <v>13</v>
      </c>
      <c r="D56" s="118"/>
      <c r="E56" s="1149" t="s">
        <v>41</v>
      </c>
      <c r="F56" s="1151" t="s">
        <v>175</v>
      </c>
      <c r="G56" s="945" t="s">
        <v>19</v>
      </c>
      <c r="H56" s="1145" t="s">
        <v>192</v>
      </c>
      <c r="I56" s="252"/>
      <c r="J56" s="222"/>
      <c r="K56" s="222"/>
      <c r="L56" s="226"/>
      <c r="M56" s="330"/>
      <c r="N56" s="342" t="s">
        <v>182</v>
      </c>
      <c r="O56" s="446">
        <v>16</v>
      </c>
      <c r="P56" s="492">
        <v>8</v>
      </c>
      <c r="Q56" s="427" t="s">
        <v>121</v>
      </c>
      <c r="R56" s="85" t="s">
        <v>121</v>
      </c>
      <c r="S56" s="4"/>
    </row>
    <row r="57" spans="1:25" s="1" customFormat="1" ht="15" customHeight="1" x14ac:dyDescent="0.2">
      <c r="A57" s="95"/>
      <c r="B57" s="43"/>
      <c r="C57" s="44"/>
      <c r="D57" s="119"/>
      <c r="E57" s="1150"/>
      <c r="F57" s="1152"/>
      <c r="G57" s="946"/>
      <c r="H57" s="1146"/>
      <c r="I57" s="78" t="s">
        <v>20</v>
      </c>
      <c r="J57" s="13">
        <f>756.1+1.6-3.2</f>
        <v>754.5</v>
      </c>
      <c r="K57" s="702">
        <v>637.9</v>
      </c>
      <c r="L57" s="703">
        <v>640.9</v>
      </c>
      <c r="M57" s="704">
        <v>640.9</v>
      </c>
      <c r="N57" s="996" t="s">
        <v>142</v>
      </c>
      <c r="O57" s="452">
        <v>60</v>
      </c>
      <c r="P57" s="499">
        <v>60</v>
      </c>
      <c r="Q57" s="428" t="s">
        <v>166</v>
      </c>
      <c r="R57" s="84" t="s">
        <v>166</v>
      </c>
      <c r="V57" s="4"/>
    </row>
    <row r="58" spans="1:25" s="1" customFormat="1" ht="39" customHeight="1" x14ac:dyDescent="0.2">
      <c r="A58" s="95"/>
      <c r="B58" s="43"/>
      <c r="C58" s="44"/>
      <c r="D58" s="119"/>
      <c r="E58" s="1150"/>
      <c r="F58" s="1152"/>
      <c r="G58" s="560"/>
      <c r="H58" s="683"/>
      <c r="I58" s="223" t="s">
        <v>42</v>
      </c>
      <c r="J58" s="200">
        <v>226.6</v>
      </c>
      <c r="K58" s="71">
        <f>272.7+40</f>
        <v>312.7</v>
      </c>
      <c r="L58" s="161">
        <v>312.7</v>
      </c>
      <c r="M58" s="182">
        <v>317.89999999999998</v>
      </c>
      <c r="N58" s="997"/>
      <c r="O58" s="456"/>
      <c r="P58" s="500"/>
      <c r="Q58" s="429"/>
      <c r="R58" s="83"/>
      <c r="V58" s="4"/>
    </row>
    <row r="59" spans="1:25" s="1" customFormat="1" ht="18" customHeight="1" x14ac:dyDescent="0.2">
      <c r="A59" s="95"/>
      <c r="B59" s="43"/>
      <c r="C59" s="44"/>
      <c r="D59" s="119"/>
      <c r="E59" s="666"/>
      <c r="F59" s="665"/>
      <c r="G59" s="664"/>
      <c r="H59" s="683"/>
      <c r="I59" s="673"/>
      <c r="J59" s="674"/>
      <c r="K59" s="71"/>
      <c r="L59" s="210"/>
      <c r="M59" s="182"/>
      <c r="N59" s="292" t="s">
        <v>196</v>
      </c>
      <c r="O59" s="449"/>
      <c r="P59" s="498">
        <v>100</v>
      </c>
      <c r="Q59" s="672"/>
      <c r="R59" s="83"/>
      <c r="X59" s="4"/>
    </row>
    <row r="60" spans="1:25" s="1" customFormat="1" ht="19.5" customHeight="1" x14ac:dyDescent="0.2">
      <c r="A60" s="95"/>
      <c r="B60" s="43"/>
      <c r="C60" s="44"/>
      <c r="D60" s="119"/>
      <c r="E60" s="298"/>
      <c r="F60" s="54"/>
      <c r="G60" s="560"/>
      <c r="H60" s="683"/>
      <c r="I60" s="223" t="s">
        <v>37</v>
      </c>
      <c r="J60" s="200">
        <v>2.5</v>
      </c>
      <c r="K60" s="705">
        <v>6</v>
      </c>
      <c r="L60" s="176">
        <v>6.5</v>
      </c>
      <c r="M60" s="184">
        <v>7</v>
      </c>
      <c r="N60" s="1002" t="s">
        <v>66</v>
      </c>
      <c r="O60" s="452">
        <v>220</v>
      </c>
      <c r="P60" s="499">
        <v>240</v>
      </c>
      <c r="Q60" s="428" t="s">
        <v>167</v>
      </c>
      <c r="R60" s="84" t="s">
        <v>168</v>
      </c>
      <c r="U60" s="1004"/>
    </row>
    <row r="61" spans="1:25" s="1" customFormat="1" ht="19.5" customHeight="1" x14ac:dyDescent="0.2">
      <c r="A61" s="95"/>
      <c r="B61" s="43"/>
      <c r="C61" s="44"/>
      <c r="D61" s="119"/>
      <c r="E61" s="298"/>
      <c r="F61" s="54"/>
      <c r="G61" s="715"/>
      <c r="H61" s="683"/>
      <c r="I61" s="188" t="s">
        <v>71</v>
      </c>
      <c r="J61" s="87"/>
      <c r="K61" s="87">
        <v>14.2</v>
      </c>
      <c r="L61" s="176"/>
      <c r="M61" s="184"/>
      <c r="N61" s="1003"/>
      <c r="O61" s="410"/>
      <c r="P61" s="497"/>
      <c r="Q61" s="716"/>
      <c r="R61" s="80"/>
      <c r="U61" s="1004"/>
    </row>
    <row r="62" spans="1:25" s="1" customFormat="1" ht="29.25" customHeight="1" x14ac:dyDescent="0.2">
      <c r="A62" s="95"/>
      <c r="B62" s="43"/>
      <c r="C62" s="44"/>
      <c r="D62" s="119"/>
      <c r="E62" s="298"/>
      <c r="F62" s="54"/>
      <c r="G62" s="664"/>
      <c r="H62" s="683"/>
      <c r="I62" s="681" t="s">
        <v>20</v>
      </c>
      <c r="J62" s="681"/>
      <c r="K62" s="681">
        <v>15.5</v>
      </c>
      <c r="L62" s="682"/>
      <c r="M62" s="676"/>
      <c r="N62" s="677" t="s">
        <v>197</v>
      </c>
      <c r="O62" s="678"/>
      <c r="P62" s="680">
        <v>100</v>
      </c>
      <c r="Q62" s="679"/>
      <c r="R62" s="55"/>
      <c r="U62" s="1004"/>
    </row>
    <row r="63" spans="1:25" s="1" customFormat="1" ht="15" customHeight="1" x14ac:dyDescent="0.2">
      <c r="A63" s="95"/>
      <c r="B63" s="43"/>
      <c r="C63" s="44"/>
      <c r="D63" s="119"/>
      <c r="E63" s="61"/>
      <c r="F63" s="54"/>
      <c r="G63" s="560"/>
      <c r="H63" s="683"/>
      <c r="I63" s="280"/>
      <c r="J63" s="280"/>
      <c r="K63" s="655"/>
      <c r="L63" s="281"/>
      <c r="M63" s="346"/>
      <c r="N63" s="1005" t="s">
        <v>141</v>
      </c>
      <c r="O63" s="410">
        <v>2</v>
      </c>
      <c r="P63" s="497">
        <v>3</v>
      </c>
      <c r="Q63" s="431" t="s">
        <v>129</v>
      </c>
      <c r="R63" s="80" t="s">
        <v>129</v>
      </c>
      <c r="S63" s="4"/>
      <c r="U63" s="1004"/>
      <c r="V63" s="4"/>
    </row>
    <row r="64" spans="1:25" s="1" customFormat="1" ht="15" customHeight="1" thickBot="1" x14ac:dyDescent="0.25">
      <c r="A64" s="96"/>
      <c r="B64" s="38"/>
      <c r="C64" s="39"/>
      <c r="D64" s="120"/>
      <c r="E64" s="56"/>
      <c r="F64" s="57"/>
      <c r="G64" s="562"/>
      <c r="H64" s="684"/>
      <c r="I64" s="253" t="s">
        <v>30</v>
      </c>
      <c r="J64" s="7">
        <f>SUM(J56:J63)</f>
        <v>983.6</v>
      </c>
      <c r="K64" s="656">
        <f>SUM(K56:K63)</f>
        <v>986.3</v>
      </c>
      <c r="L64" s="130">
        <f>SUM(L56:L63)</f>
        <v>960.09999999999991</v>
      </c>
      <c r="M64" s="194">
        <f>SUM(M56:M63)</f>
        <v>965.8</v>
      </c>
      <c r="N64" s="1006"/>
      <c r="O64" s="447"/>
      <c r="P64" s="497"/>
      <c r="Q64" s="431"/>
      <c r="R64" s="80"/>
      <c r="S64" s="4"/>
      <c r="T64" s="4"/>
      <c r="U64" s="4"/>
    </row>
    <row r="65" spans="1:23" s="1" customFormat="1" ht="40.5" customHeight="1" x14ac:dyDescent="0.2">
      <c r="A65" s="98" t="s">
        <v>13</v>
      </c>
      <c r="B65" s="18" t="s">
        <v>31</v>
      </c>
      <c r="C65" s="33" t="s">
        <v>31</v>
      </c>
      <c r="D65" s="122"/>
      <c r="E65" s="940" t="s">
        <v>67</v>
      </c>
      <c r="F65" s="1007" t="s">
        <v>74</v>
      </c>
      <c r="G65" s="945" t="s">
        <v>19</v>
      </c>
      <c r="H65" s="1145" t="s">
        <v>192</v>
      </c>
      <c r="I65" s="222" t="s">
        <v>37</v>
      </c>
      <c r="J65" s="386">
        <v>16</v>
      </c>
      <c r="K65" s="320">
        <v>11.5</v>
      </c>
      <c r="L65" s="302">
        <v>12</v>
      </c>
      <c r="M65" s="396">
        <v>12</v>
      </c>
      <c r="N65" s="453" t="s">
        <v>68</v>
      </c>
      <c r="O65" s="457">
        <v>8</v>
      </c>
      <c r="P65" s="490">
        <v>8</v>
      </c>
      <c r="Q65" s="201" t="s">
        <v>121</v>
      </c>
      <c r="R65" s="85" t="s">
        <v>121</v>
      </c>
      <c r="U65" s="4"/>
    </row>
    <row r="66" spans="1:23" s="1" customFormat="1" ht="15" customHeight="1" thickBot="1" x14ac:dyDescent="0.25">
      <c r="A66" s="100"/>
      <c r="B66" s="14"/>
      <c r="C66" s="34"/>
      <c r="D66" s="123"/>
      <c r="E66" s="942"/>
      <c r="F66" s="1008"/>
      <c r="G66" s="947"/>
      <c r="H66" s="1146"/>
      <c r="I66" s="253" t="s">
        <v>30</v>
      </c>
      <c r="J66" s="387">
        <f>SUM(J65:J65)</f>
        <v>16</v>
      </c>
      <c r="K66" s="321">
        <f>SUM(K65:K65)</f>
        <v>11.5</v>
      </c>
      <c r="L66" s="303">
        <f>SUM(L65:L65)</f>
        <v>12</v>
      </c>
      <c r="M66" s="257">
        <f>SUM(M65:M65)</f>
        <v>12</v>
      </c>
      <c r="N66" s="573" t="s">
        <v>131</v>
      </c>
      <c r="O66" s="458">
        <v>800</v>
      </c>
      <c r="P66" s="509">
        <v>820</v>
      </c>
      <c r="Q66" s="510" t="s">
        <v>130</v>
      </c>
      <c r="R66" s="86" t="s">
        <v>172</v>
      </c>
    </row>
    <row r="67" spans="1:23" s="1" customFormat="1" ht="17.25" customHeight="1" x14ac:dyDescent="0.2">
      <c r="A67" s="98" t="s">
        <v>13</v>
      </c>
      <c r="B67" s="18" t="s">
        <v>31</v>
      </c>
      <c r="C67" s="33" t="s">
        <v>35</v>
      </c>
      <c r="D67" s="122"/>
      <c r="E67" s="1000" t="s">
        <v>76</v>
      </c>
      <c r="F67" s="52"/>
      <c r="G67" s="945" t="s">
        <v>19</v>
      </c>
      <c r="H67" s="1145" t="s">
        <v>192</v>
      </c>
      <c r="I67" s="225" t="s">
        <v>20</v>
      </c>
      <c r="J67" s="388">
        <v>12</v>
      </c>
      <c r="K67" s="322">
        <v>12</v>
      </c>
      <c r="L67" s="299">
        <v>12</v>
      </c>
      <c r="M67" s="397">
        <v>12</v>
      </c>
      <c r="N67" s="283" t="s">
        <v>183</v>
      </c>
      <c r="O67" s="459">
        <v>1</v>
      </c>
      <c r="P67" s="505">
        <v>1</v>
      </c>
      <c r="Q67" s="508">
        <v>1</v>
      </c>
      <c r="R67" s="514">
        <v>1</v>
      </c>
      <c r="S67" s="4"/>
    </row>
    <row r="68" spans="1:23" s="1" customFormat="1" ht="17.25" customHeight="1" thickBot="1" x14ac:dyDescent="0.25">
      <c r="A68" s="100"/>
      <c r="B68" s="14"/>
      <c r="C68" s="34"/>
      <c r="D68" s="123"/>
      <c r="E68" s="1001"/>
      <c r="F68" s="70"/>
      <c r="G68" s="947"/>
      <c r="H68" s="1146"/>
      <c r="I68" s="253" t="s">
        <v>30</v>
      </c>
      <c r="J68" s="380">
        <f t="shared" ref="J68:L68" si="10">SUM(J67)</f>
        <v>12</v>
      </c>
      <c r="K68" s="317">
        <f t="shared" si="10"/>
        <v>12</v>
      </c>
      <c r="L68" s="301">
        <f t="shared" si="10"/>
        <v>12</v>
      </c>
      <c r="M68" s="256">
        <f t="shared" ref="M68" si="11">SUM(M67)</f>
        <v>12</v>
      </c>
      <c r="N68" s="607" t="s">
        <v>82</v>
      </c>
      <c r="O68" s="460">
        <v>1</v>
      </c>
      <c r="P68" s="296">
        <v>1</v>
      </c>
      <c r="Q68" s="511">
        <v>1</v>
      </c>
      <c r="R68" s="352">
        <v>1</v>
      </c>
      <c r="V68" s="4"/>
    </row>
    <row r="69" spans="1:23" s="1" customFormat="1" ht="13.5" customHeight="1" x14ac:dyDescent="0.2">
      <c r="A69" s="98" t="s">
        <v>13</v>
      </c>
      <c r="B69" s="18" t="s">
        <v>31</v>
      </c>
      <c r="C69" s="33" t="s">
        <v>38</v>
      </c>
      <c r="D69" s="122"/>
      <c r="E69" s="940" t="s">
        <v>106</v>
      </c>
      <c r="F69" s="52"/>
      <c r="G69" s="945" t="s">
        <v>19</v>
      </c>
      <c r="H69" s="1145" t="s">
        <v>192</v>
      </c>
      <c r="I69" s="225" t="s">
        <v>91</v>
      </c>
      <c r="J69" s="389">
        <v>0.7</v>
      </c>
      <c r="K69" s="322"/>
      <c r="L69" s="299"/>
      <c r="M69" s="603"/>
      <c r="N69" s="454" t="s">
        <v>77</v>
      </c>
      <c r="O69" s="459">
        <v>30</v>
      </c>
      <c r="P69" s="295">
        <v>30</v>
      </c>
      <c r="Q69" s="609">
        <v>30</v>
      </c>
      <c r="R69" s="247">
        <v>30</v>
      </c>
      <c r="S69" s="4"/>
    </row>
    <row r="70" spans="1:23" s="1" customFormat="1" ht="13.5" customHeight="1" x14ac:dyDescent="0.2">
      <c r="A70" s="99"/>
      <c r="B70" s="19"/>
      <c r="C70" s="77"/>
      <c r="D70" s="121"/>
      <c r="E70" s="941"/>
      <c r="F70" s="53"/>
      <c r="G70" s="946"/>
      <c r="H70" s="1146"/>
      <c r="I70" s="254" t="s">
        <v>70</v>
      </c>
      <c r="J70" s="390">
        <v>19.2</v>
      </c>
      <c r="K70" s="323">
        <v>10.4</v>
      </c>
      <c r="L70" s="304"/>
      <c r="M70" s="604"/>
      <c r="N70" s="601"/>
      <c r="O70" s="461"/>
      <c r="P70" s="505"/>
      <c r="Q70" s="508"/>
      <c r="R70" s="352"/>
      <c r="S70" s="4"/>
    </row>
    <row r="71" spans="1:23" s="1" customFormat="1" ht="13.5" customHeight="1" x14ac:dyDescent="0.2">
      <c r="A71" s="99"/>
      <c r="B71" s="19"/>
      <c r="C71" s="77"/>
      <c r="D71" s="121"/>
      <c r="E71" s="941"/>
      <c r="F71" s="53"/>
      <c r="G71" s="946"/>
      <c r="H71" s="683"/>
      <c r="I71" s="199" t="s">
        <v>47</v>
      </c>
      <c r="J71" s="391">
        <v>7.9</v>
      </c>
      <c r="K71" s="324">
        <v>4</v>
      </c>
      <c r="L71" s="277"/>
      <c r="M71" s="605"/>
      <c r="N71" s="601"/>
      <c r="O71" s="461"/>
      <c r="P71" s="505"/>
      <c r="Q71" s="508"/>
      <c r="R71" s="352"/>
      <c r="S71" s="4"/>
    </row>
    <row r="72" spans="1:23" s="1" customFormat="1" ht="13.5" customHeight="1" thickBot="1" x14ac:dyDescent="0.25">
      <c r="A72" s="100"/>
      <c r="B72" s="14"/>
      <c r="C72" s="34"/>
      <c r="D72" s="123"/>
      <c r="E72" s="942"/>
      <c r="F72" s="70"/>
      <c r="G72" s="947"/>
      <c r="H72" s="684"/>
      <c r="I72" s="253" t="s">
        <v>30</v>
      </c>
      <c r="J72" s="387">
        <f>SUM(J69:J71)</f>
        <v>27.799999999999997</v>
      </c>
      <c r="K72" s="321">
        <f>SUM(K69:K71)</f>
        <v>14.4</v>
      </c>
      <c r="L72" s="303">
        <f t="shared" ref="L72" si="12">SUM(L69:L71)</f>
        <v>0</v>
      </c>
      <c r="M72" s="606">
        <f t="shared" ref="M72" si="13">SUM(M69:M71)</f>
        <v>0</v>
      </c>
      <c r="N72" s="608"/>
      <c r="O72" s="462"/>
      <c r="P72" s="506"/>
      <c r="Q72" s="528"/>
      <c r="R72" s="353"/>
    </row>
    <row r="73" spans="1:23" s="1" customFormat="1" ht="30.75" customHeight="1" x14ac:dyDescent="0.2">
      <c r="A73" s="98" t="s">
        <v>13</v>
      </c>
      <c r="B73" s="18" t="s">
        <v>31</v>
      </c>
      <c r="C73" s="33" t="s">
        <v>48</v>
      </c>
      <c r="D73" s="122"/>
      <c r="E73" s="90" t="s">
        <v>104</v>
      </c>
      <c r="F73" s="52"/>
      <c r="G73" s="561" t="s">
        <v>19</v>
      </c>
      <c r="H73" s="1145" t="s">
        <v>192</v>
      </c>
      <c r="I73" s="225"/>
      <c r="J73" s="392"/>
      <c r="K73" s="384"/>
      <c r="L73" s="49"/>
      <c r="M73" s="399"/>
      <c r="N73" s="602"/>
      <c r="O73" s="465"/>
      <c r="P73" s="512"/>
      <c r="Q73" s="513"/>
      <c r="R73" s="356"/>
      <c r="S73" s="4"/>
      <c r="T73" s="4"/>
    </row>
    <row r="74" spans="1:23" s="1" customFormat="1" ht="69" customHeight="1" x14ac:dyDescent="0.2">
      <c r="A74" s="99"/>
      <c r="B74" s="19"/>
      <c r="C74" s="77"/>
      <c r="D74" s="272" t="s">
        <v>13</v>
      </c>
      <c r="E74" s="91" t="s">
        <v>103</v>
      </c>
      <c r="F74" s="53"/>
      <c r="G74" s="88"/>
      <c r="H74" s="1146"/>
      <c r="I74" s="111" t="s">
        <v>20</v>
      </c>
      <c r="J74" s="393">
        <v>8</v>
      </c>
      <c r="K74" s="325">
        <v>8</v>
      </c>
      <c r="L74" s="249">
        <v>8</v>
      </c>
      <c r="M74" s="400">
        <v>8</v>
      </c>
      <c r="N74" s="455" t="s">
        <v>95</v>
      </c>
      <c r="O74" s="458">
        <v>200</v>
      </c>
      <c r="P74" s="504">
        <v>200</v>
      </c>
      <c r="Q74" s="432" t="s">
        <v>96</v>
      </c>
      <c r="R74" s="515" t="s">
        <v>96</v>
      </c>
      <c r="S74" s="4"/>
      <c r="T74" s="4"/>
    </row>
    <row r="75" spans="1:23" s="1" customFormat="1" ht="17.25" customHeight="1" x14ac:dyDescent="0.2">
      <c r="A75" s="99"/>
      <c r="B75" s="19"/>
      <c r="C75" s="77"/>
      <c r="D75" s="577" t="s">
        <v>31</v>
      </c>
      <c r="E75" s="1019" t="s">
        <v>78</v>
      </c>
      <c r="F75" s="53"/>
      <c r="G75" s="1020"/>
      <c r="H75" s="667"/>
      <c r="I75" s="224" t="s">
        <v>33</v>
      </c>
      <c r="J75" s="394">
        <v>4.5999999999999996</v>
      </c>
      <c r="K75" s="326">
        <v>4.5</v>
      </c>
      <c r="L75" s="326">
        <v>4.5</v>
      </c>
      <c r="M75" s="326">
        <v>4.5</v>
      </c>
      <c r="N75" s="1022" t="s">
        <v>94</v>
      </c>
      <c r="O75" s="458">
        <v>100</v>
      </c>
      <c r="P75" s="504">
        <v>100</v>
      </c>
      <c r="Q75" s="432" t="s">
        <v>132</v>
      </c>
      <c r="R75" s="356" t="s">
        <v>132</v>
      </c>
      <c r="S75" s="4"/>
      <c r="T75" s="4"/>
    </row>
    <row r="76" spans="1:23" s="1" customFormat="1" ht="16.5" customHeight="1" thickBot="1" x14ac:dyDescent="0.25">
      <c r="A76" s="100"/>
      <c r="B76" s="14"/>
      <c r="C76" s="34"/>
      <c r="D76" s="123"/>
      <c r="E76" s="931"/>
      <c r="F76" s="70"/>
      <c r="G76" s="1021"/>
      <c r="H76" s="668"/>
      <c r="I76" s="253" t="s">
        <v>30</v>
      </c>
      <c r="J76" s="374">
        <f>SUM(J74:J75)</f>
        <v>12.6</v>
      </c>
      <c r="K76" s="203">
        <f>SUM(K74:K75)</f>
        <v>12.5</v>
      </c>
      <c r="L76" s="130">
        <f>SUM(L74:L75)</f>
        <v>12.5</v>
      </c>
      <c r="M76" s="194">
        <f>SUM(M74:M75)</f>
        <v>12.5</v>
      </c>
      <c r="N76" s="1023"/>
      <c r="O76" s="463"/>
      <c r="P76" s="524"/>
      <c r="Q76" s="430"/>
      <c r="R76" s="81"/>
      <c r="T76" s="4"/>
    </row>
    <row r="77" spans="1:23" s="1" customFormat="1" ht="30" customHeight="1" x14ac:dyDescent="0.2">
      <c r="A77" s="98" t="s">
        <v>13</v>
      </c>
      <c r="B77" s="18" t="s">
        <v>31</v>
      </c>
      <c r="C77" s="33" t="s">
        <v>49</v>
      </c>
      <c r="D77" s="122"/>
      <c r="E77" s="1024" t="s">
        <v>79</v>
      </c>
      <c r="F77" s="52"/>
      <c r="G77" s="572" t="s">
        <v>19</v>
      </c>
      <c r="H77" s="1145" t="s">
        <v>192</v>
      </c>
      <c r="I77" s="481" t="s">
        <v>20</v>
      </c>
      <c r="J77" s="481">
        <v>10.199999999999999</v>
      </c>
      <c r="K77" s="357">
        <v>10.199999999999999</v>
      </c>
      <c r="L77" s="357">
        <v>10.199999999999999</v>
      </c>
      <c r="M77" s="357">
        <v>10.199999999999999</v>
      </c>
      <c r="N77" s="482" t="s">
        <v>133</v>
      </c>
      <c r="O77" s="483">
        <v>1</v>
      </c>
      <c r="P77" s="507">
        <v>1</v>
      </c>
      <c r="Q77" s="427" t="s">
        <v>43</v>
      </c>
      <c r="R77" s="85" t="s">
        <v>43</v>
      </c>
      <c r="S77" s="4"/>
    </row>
    <row r="78" spans="1:23" s="1" customFormat="1" ht="42.6" customHeight="1" x14ac:dyDescent="0.2">
      <c r="A78" s="99"/>
      <c r="B78" s="19"/>
      <c r="C78" s="77"/>
      <c r="D78" s="121"/>
      <c r="E78" s="1025"/>
      <c r="F78" s="53"/>
      <c r="G78" s="556"/>
      <c r="H78" s="1146"/>
      <c r="I78" s="78" t="s">
        <v>20</v>
      </c>
      <c r="J78" s="392"/>
      <c r="K78" s="316">
        <v>25</v>
      </c>
      <c r="L78" s="274">
        <v>50</v>
      </c>
      <c r="M78" s="365">
        <v>50</v>
      </c>
      <c r="N78" s="599" t="s">
        <v>184</v>
      </c>
      <c r="O78" s="465"/>
      <c r="P78" s="512">
        <v>119</v>
      </c>
      <c r="Q78" s="513" t="s">
        <v>169</v>
      </c>
      <c r="R78" s="55" t="s">
        <v>169</v>
      </c>
      <c r="S78" s="4"/>
      <c r="W78" s="4"/>
    </row>
    <row r="79" spans="1:23" s="1" customFormat="1" ht="27.75" customHeight="1" x14ac:dyDescent="0.2">
      <c r="A79" s="99"/>
      <c r="B79" s="19"/>
      <c r="C79" s="77"/>
      <c r="D79" s="121"/>
      <c r="E79" s="1025"/>
      <c r="F79" s="53"/>
      <c r="G79" s="556"/>
      <c r="H79" s="1146"/>
      <c r="I79" s="254" t="s">
        <v>85</v>
      </c>
      <c r="J79" s="395">
        <v>50</v>
      </c>
      <c r="K79" s="328"/>
      <c r="L79" s="305"/>
      <c r="M79" s="349"/>
      <c r="N79" s="1204" t="s">
        <v>171</v>
      </c>
      <c r="O79" s="460">
        <v>125</v>
      </c>
      <c r="P79" s="296"/>
      <c r="Q79" s="428"/>
      <c r="R79" s="80"/>
      <c r="S79" s="4"/>
    </row>
    <row r="80" spans="1:23" s="1" customFormat="1" ht="15.75" customHeight="1" thickBot="1" x14ac:dyDescent="0.25">
      <c r="A80" s="99"/>
      <c r="B80" s="19"/>
      <c r="C80" s="60"/>
      <c r="D80" s="121"/>
      <c r="E80" s="1025"/>
      <c r="F80" s="53"/>
      <c r="G80" s="556"/>
      <c r="H80" s="362"/>
      <c r="I80" s="255" t="s">
        <v>30</v>
      </c>
      <c r="J80" s="380">
        <f>SUM(J77:J79)</f>
        <v>60.2</v>
      </c>
      <c r="K80" s="317">
        <f>K77+K78</f>
        <v>35.200000000000003</v>
      </c>
      <c r="L80" s="317">
        <f t="shared" ref="L80:M80" si="14">L77+L78</f>
        <v>60.2</v>
      </c>
      <c r="M80" s="317">
        <f t="shared" si="14"/>
        <v>60.2</v>
      </c>
      <c r="N80" s="1205"/>
      <c r="O80" s="462"/>
      <c r="P80" s="506"/>
      <c r="Q80" s="430"/>
      <c r="R80" s="81"/>
    </row>
    <row r="81" spans="1:24" s="1" customFormat="1" ht="30.75" customHeight="1" x14ac:dyDescent="0.2">
      <c r="A81" s="98" t="s">
        <v>13</v>
      </c>
      <c r="B81" s="18" t="s">
        <v>31</v>
      </c>
      <c r="C81" s="33" t="s">
        <v>18</v>
      </c>
      <c r="D81" s="122"/>
      <c r="E81" s="1149" t="s">
        <v>206</v>
      </c>
      <c r="F81" s="1151" t="s">
        <v>175</v>
      </c>
      <c r="G81" s="1012" t="s">
        <v>19</v>
      </c>
      <c r="H81" s="1145" t="s">
        <v>192</v>
      </c>
      <c r="I81" s="225" t="s">
        <v>20</v>
      </c>
      <c r="J81" s="388"/>
      <c r="K81" s="322"/>
      <c r="L81" s="299"/>
      <c r="M81" s="397"/>
      <c r="N81" s="454" t="s">
        <v>200</v>
      </c>
      <c r="O81" s="459"/>
      <c r="P81" s="295">
        <v>1</v>
      </c>
      <c r="Q81" s="168"/>
      <c r="R81" s="247"/>
      <c r="S81" s="4"/>
    </row>
    <row r="82" spans="1:24" s="1" customFormat="1" ht="17.25" customHeight="1" x14ac:dyDescent="0.2">
      <c r="A82" s="626"/>
      <c r="B82" s="627"/>
      <c r="C82" s="77"/>
      <c r="D82" s="121"/>
      <c r="E82" s="1150"/>
      <c r="F82" s="1152"/>
      <c r="G82" s="1013"/>
      <c r="H82" s="1146"/>
      <c r="I82" s="685" t="s">
        <v>30</v>
      </c>
      <c r="J82" s="628">
        <f t="shared" ref="J82:L82" si="15">SUM(J81)</f>
        <v>0</v>
      </c>
      <c r="K82" s="329">
        <f t="shared" si="15"/>
        <v>0</v>
      </c>
      <c r="L82" s="306">
        <f t="shared" si="15"/>
        <v>0</v>
      </c>
      <c r="M82" s="206">
        <f t="shared" ref="M82" si="16">SUM(M81)</f>
        <v>0</v>
      </c>
      <c r="N82" s="807"/>
      <c r="O82" s="808"/>
      <c r="P82" s="809"/>
      <c r="Q82" s="810"/>
      <c r="R82" s="584"/>
      <c r="V82" s="4"/>
    </row>
    <row r="83" spans="1:24" s="1" customFormat="1" ht="15.75" customHeight="1" thickBot="1" x14ac:dyDescent="0.25">
      <c r="A83" s="620" t="s">
        <v>13</v>
      </c>
      <c r="B83" s="621" t="s">
        <v>31</v>
      </c>
      <c r="C83" s="1014" t="s">
        <v>39</v>
      </c>
      <c r="D83" s="1015"/>
      <c r="E83" s="1015"/>
      <c r="F83" s="1015"/>
      <c r="G83" s="1015"/>
      <c r="H83" s="1015"/>
      <c r="I83" s="1206"/>
      <c r="J83" s="622">
        <f>+J80+J68+J66+J64+J76+J72+J82</f>
        <v>1112.1999999999998</v>
      </c>
      <c r="K83" s="623">
        <f>+K80+K68+K66+K64+K76+K72+K82</f>
        <v>1071.9000000000001</v>
      </c>
      <c r="L83" s="624">
        <f>+L80+L68+L66+L64+L76+L72+L82</f>
        <v>1056.8</v>
      </c>
      <c r="M83" s="625">
        <f t="shared" ref="M83" si="17">+M80+M68+M66+M64+M76+M72+M82</f>
        <v>1062.5</v>
      </c>
      <c r="N83" s="1016"/>
      <c r="O83" s="1017"/>
      <c r="P83" s="1017"/>
      <c r="Q83" s="1017"/>
      <c r="R83" s="1018"/>
      <c r="S83" s="68"/>
    </row>
    <row r="84" spans="1:24" s="1" customFormat="1" ht="13.5" thickBot="1" x14ac:dyDescent="0.25">
      <c r="A84" s="101" t="s">
        <v>13</v>
      </c>
      <c r="B84" s="17" t="s">
        <v>35</v>
      </c>
      <c r="C84" s="1009" t="s">
        <v>45</v>
      </c>
      <c r="D84" s="1010"/>
      <c r="E84" s="1010"/>
      <c r="F84" s="1010"/>
      <c r="G84" s="1010"/>
      <c r="H84" s="1010"/>
      <c r="I84" s="1010"/>
      <c r="J84" s="1010"/>
      <c r="K84" s="1010"/>
      <c r="L84" s="1010"/>
      <c r="M84" s="1010"/>
      <c r="N84" s="1010"/>
      <c r="O84" s="1010"/>
      <c r="P84" s="1010"/>
      <c r="Q84" s="1010"/>
      <c r="R84" s="1011"/>
    </row>
    <row r="85" spans="1:24" s="1" customFormat="1" ht="30" customHeight="1" x14ac:dyDescent="0.2">
      <c r="A85" s="105" t="s">
        <v>13</v>
      </c>
      <c r="B85" s="79" t="s">
        <v>35</v>
      </c>
      <c r="C85" s="813" t="s">
        <v>13</v>
      </c>
      <c r="D85" s="803"/>
      <c r="E85" s="855" t="s">
        <v>207</v>
      </c>
      <c r="F85" s="799"/>
      <c r="G85" s="802"/>
      <c r="H85" s="793"/>
      <c r="I85" s="307"/>
      <c r="J85" s="373"/>
      <c r="K85" s="856"/>
      <c r="L85" s="823"/>
      <c r="M85" s="285"/>
      <c r="N85" s="574"/>
      <c r="O85" s="448"/>
      <c r="P85" s="493"/>
      <c r="Q85" s="217"/>
      <c r="R85" s="351"/>
      <c r="S85" s="586"/>
      <c r="X85" s="4"/>
    </row>
    <row r="86" spans="1:24" s="1" customFormat="1" ht="30" customHeight="1" x14ac:dyDescent="0.2">
      <c r="A86" s="1028"/>
      <c r="B86" s="1031"/>
      <c r="C86" s="1034"/>
      <c r="D86" s="1172" t="s">
        <v>13</v>
      </c>
      <c r="E86" s="1048" t="s">
        <v>138</v>
      </c>
      <c r="F86" s="1173" t="s">
        <v>73</v>
      </c>
      <c r="G86" s="1051" t="s">
        <v>44</v>
      </c>
      <c r="H86" s="1174" t="s">
        <v>195</v>
      </c>
      <c r="I86" s="307" t="s">
        <v>20</v>
      </c>
      <c r="J86" s="373">
        <f>166.9-50.5</f>
        <v>116.4</v>
      </c>
      <c r="K86" s="588"/>
      <c r="L86" s="848">
        <v>509.4</v>
      </c>
      <c r="M86" s="184"/>
      <c r="N86" s="292" t="s">
        <v>88</v>
      </c>
      <c r="O86" s="418">
        <v>100</v>
      </c>
      <c r="P86" s="857"/>
      <c r="Q86" s="858"/>
      <c r="R86" s="501"/>
      <c r="S86" s="586"/>
    </row>
    <row r="87" spans="1:24" s="1" customFormat="1" ht="15.75" customHeight="1" x14ac:dyDescent="0.2">
      <c r="A87" s="1029"/>
      <c r="B87" s="1032"/>
      <c r="C87" s="1035"/>
      <c r="D87" s="1167"/>
      <c r="E87" s="1047"/>
      <c r="F87" s="1040"/>
      <c r="G87" s="946"/>
      <c r="H87" s="1146"/>
      <c r="I87" s="149" t="s">
        <v>85</v>
      </c>
      <c r="J87" s="385">
        <v>50</v>
      </c>
      <c r="K87" s="588">
        <v>224.3</v>
      </c>
      <c r="L87" s="173"/>
      <c r="M87" s="185"/>
      <c r="N87" s="1052" t="s">
        <v>186</v>
      </c>
      <c r="O87" s="420"/>
      <c r="P87" s="486">
        <v>30</v>
      </c>
      <c r="Q87" s="160">
        <v>100</v>
      </c>
      <c r="R87" s="501"/>
      <c r="S87" s="586"/>
    </row>
    <row r="88" spans="1:24" s="1" customFormat="1" ht="15.75" customHeight="1" thickBot="1" x14ac:dyDescent="0.25">
      <c r="A88" s="1030"/>
      <c r="B88" s="1033"/>
      <c r="C88" s="1036"/>
      <c r="D88" s="1168"/>
      <c r="E88" s="1089"/>
      <c r="F88" s="114" t="s">
        <v>46</v>
      </c>
      <c r="G88" s="1176"/>
      <c r="H88" s="1175"/>
      <c r="I88" s="260" t="s">
        <v>30</v>
      </c>
      <c r="J88" s="374">
        <f>SUM(J86:J87)</f>
        <v>166.4</v>
      </c>
      <c r="K88" s="7">
        <f>SUM(K86:K87)</f>
        <v>224.3</v>
      </c>
      <c r="L88" s="127">
        <f>SUM(L86:L87)</f>
        <v>509.4</v>
      </c>
      <c r="M88" s="125"/>
      <c r="N88" s="1123"/>
      <c r="O88" s="464"/>
      <c r="P88" s="539"/>
      <c r="Q88" s="159"/>
      <c r="R88" s="147"/>
      <c r="V88" s="4"/>
      <c r="W88" s="1026"/>
      <c r="X88" s="4"/>
    </row>
    <row r="89" spans="1:24" s="1" customFormat="1" ht="28.5" customHeight="1" x14ac:dyDescent="0.2">
      <c r="A89" s="1028"/>
      <c r="B89" s="1031"/>
      <c r="C89" s="1034"/>
      <c r="D89" s="1166" t="s">
        <v>31</v>
      </c>
      <c r="E89" s="1057" t="s">
        <v>139</v>
      </c>
      <c r="F89" s="1049" t="s">
        <v>73</v>
      </c>
      <c r="G89" s="1090" t="s">
        <v>44</v>
      </c>
      <c r="H89" s="1145" t="s">
        <v>194</v>
      </c>
      <c r="I89" s="282" t="s">
        <v>85</v>
      </c>
      <c r="J89" s="525">
        <v>26.9</v>
      </c>
      <c r="K89" s="706">
        <v>610.1</v>
      </c>
      <c r="L89" s="670"/>
      <c r="M89" s="286"/>
      <c r="N89" s="288" t="s">
        <v>80</v>
      </c>
      <c r="O89" s="529">
        <v>1</v>
      </c>
      <c r="P89" s="273"/>
      <c r="Q89" s="163"/>
      <c r="R89" s="358"/>
      <c r="V89" s="4"/>
      <c r="W89" s="1026"/>
      <c r="X89" s="4"/>
    </row>
    <row r="90" spans="1:24" s="1" customFormat="1" ht="24.75" customHeight="1" x14ac:dyDescent="0.2">
      <c r="A90" s="1029"/>
      <c r="B90" s="1032"/>
      <c r="C90" s="1035"/>
      <c r="D90" s="1167"/>
      <c r="E90" s="1038"/>
      <c r="F90" s="1040"/>
      <c r="G90" s="1020"/>
      <c r="H90" s="1146"/>
      <c r="I90" s="282" t="s">
        <v>47</v>
      </c>
      <c r="J90" s="375">
        <v>100</v>
      </c>
      <c r="K90" s="131">
        <v>250</v>
      </c>
      <c r="L90" s="314"/>
      <c r="M90" s="286"/>
      <c r="N90" s="1043" t="s">
        <v>148</v>
      </c>
      <c r="O90" s="530">
        <v>50</v>
      </c>
      <c r="P90" s="531">
        <v>100</v>
      </c>
      <c r="Q90" s="433"/>
      <c r="R90" s="487"/>
      <c r="V90" s="4"/>
      <c r="W90" s="1027"/>
      <c r="X90" s="4"/>
    </row>
    <row r="91" spans="1:24" s="1" customFormat="1" ht="16.5" customHeight="1" x14ac:dyDescent="0.2">
      <c r="A91" s="1029"/>
      <c r="B91" s="1032"/>
      <c r="C91" s="1035"/>
      <c r="D91" s="1167"/>
      <c r="E91" s="1038"/>
      <c r="F91" s="559"/>
      <c r="G91" s="1020"/>
      <c r="H91" s="1146"/>
      <c r="I91" s="12" t="s">
        <v>20</v>
      </c>
      <c r="J91" s="373">
        <v>400</v>
      </c>
      <c r="K91" s="131"/>
      <c r="L91" s="216"/>
      <c r="M91" s="275"/>
      <c r="N91" s="1044"/>
      <c r="O91" s="532"/>
      <c r="P91" s="533"/>
      <c r="Q91" s="355"/>
      <c r="R91" s="208"/>
      <c r="V91" s="4"/>
      <c r="W91" s="558"/>
      <c r="X91" s="4"/>
    </row>
    <row r="92" spans="1:24" s="1" customFormat="1" ht="16.5" customHeight="1" x14ac:dyDescent="0.2">
      <c r="A92" s="1029"/>
      <c r="B92" s="1032"/>
      <c r="C92" s="1035"/>
      <c r="D92" s="1167"/>
      <c r="E92" s="1038"/>
      <c r="F92" s="578"/>
      <c r="G92" s="1020"/>
      <c r="H92" s="1146"/>
      <c r="I92" s="148"/>
      <c r="J92" s="379"/>
      <c r="K92" s="73"/>
      <c r="L92" s="230"/>
      <c r="M92" s="234"/>
      <c r="N92" s="1045"/>
      <c r="O92" s="581"/>
      <c r="P92" s="582"/>
      <c r="Q92" s="583"/>
      <c r="R92" s="584"/>
      <c r="V92" s="4"/>
      <c r="W92" s="579"/>
      <c r="X92" s="4"/>
    </row>
    <row r="93" spans="1:24" s="1" customFormat="1" ht="15.75" customHeight="1" thickBot="1" x14ac:dyDescent="0.25">
      <c r="A93" s="1030"/>
      <c r="B93" s="1033"/>
      <c r="C93" s="1036"/>
      <c r="D93" s="1168"/>
      <c r="E93" s="1039"/>
      <c r="F93" s="115"/>
      <c r="G93" s="1042"/>
      <c r="H93" s="1175"/>
      <c r="I93" s="260" t="s">
        <v>30</v>
      </c>
      <c r="J93" s="372">
        <f>SUM(J89:J91)</f>
        <v>526.9</v>
      </c>
      <c r="K93" s="209">
        <f>SUM(K89:K91)</f>
        <v>860.1</v>
      </c>
      <c r="L93" s="132"/>
      <c r="M93" s="190"/>
      <c r="N93" s="580" t="s">
        <v>177</v>
      </c>
      <c r="O93" s="534"/>
      <c r="P93" s="535">
        <v>5</v>
      </c>
      <c r="Q93" s="164"/>
      <c r="R93" s="354"/>
    </row>
    <row r="94" spans="1:24" s="1" customFormat="1" ht="16.5" customHeight="1" x14ac:dyDescent="0.2">
      <c r="A94" s="1028"/>
      <c r="B94" s="1031"/>
      <c r="C94" s="1034"/>
      <c r="D94" s="1166" t="s">
        <v>35</v>
      </c>
      <c r="E94" s="1057" t="s">
        <v>174</v>
      </c>
      <c r="F94" s="1058" t="s">
        <v>46</v>
      </c>
      <c r="G94" s="1061" t="s">
        <v>75</v>
      </c>
      <c r="H94" s="1184" t="s">
        <v>83</v>
      </c>
      <c r="I94" s="259" t="s">
        <v>20</v>
      </c>
      <c r="J94" s="376">
        <v>4.5</v>
      </c>
      <c r="K94" s="276">
        <v>40</v>
      </c>
      <c r="L94" s="231"/>
      <c r="M94" s="232"/>
      <c r="N94" s="271" t="s">
        <v>137</v>
      </c>
      <c r="O94" s="465"/>
      <c r="P94" s="490">
        <v>1</v>
      </c>
      <c r="Q94" s="434"/>
      <c r="R94" s="244"/>
      <c r="S94" s="68"/>
    </row>
    <row r="95" spans="1:24" s="1" customFormat="1" ht="16.5" customHeight="1" x14ac:dyDescent="0.2">
      <c r="A95" s="1029"/>
      <c r="B95" s="1032"/>
      <c r="C95" s="1035"/>
      <c r="D95" s="1167"/>
      <c r="E95" s="1038"/>
      <c r="F95" s="1059"/>
      <c r="G95" s="1062"/>
      <c r="H95" s="1185"/>
      <c r="I95" s="12" t="s">
        <v>85</v>
      </c>
      <c r="J95" s="413"/>
      <c r="K95" s="215">
        <v>4.5</v>
      </c>
      <c r="L95" s="216"/>
      <c r="M95" s="275"/>
      <c r="N95" s="536" t="s">
        <v>136</v>
      </c>
      <c r="O95" s="458"/>
      <c r="P95" s="531">
        <v>100</v>
      </c>
      <c r="Q95" s="537"/>
      <c r="R95" s="523"/>
      <c r="S95" s="4"/>
      <c r="V95" s="4"/>
    </row>
    <row r="96" spans="1:24" s="1" customFormat="1" ht="16.5" customHeight="1" thickBot="1" x14ac:dyDescent="0.25">
      <c r="A96" s="1030"/>
      <c r="B96" s="1033"/>
      <c r="C96" s="1036"/>
      <c r="D96" s="1168"/>
      <c r="E96" s="1039"/>
      <c r="F96" s="1060"/>
      <c r="G96" s="1083"/>
      <c r="H96" s="1186"/>
      <c r="I96" s="555" t="s">
        <v>30</v>
      </c>
      <c r="J96" s="378">
        <f>SUM(J94:J95)</f>
        <v>4.5</v>
      </c>
      <c r="K96" s="308">
        <f>SUM(K94:K95)</f>
        <v>44.5</v>
      </c>
      <c r="L96" s="235"/>
      <c r="M96" s="319"/>
      <c r="N96" s="290"/>
      <c r="O96" s="466"/>
      <c r="P96" s="245"/>
      <c r="Q96" s="422"/>
      <c r="R96" s="246"/>
      <c r="S96" s="4"/>
    </row>
    <row r="97" spans="1:26" s="1" customFormat="1" ht="27" customHeight="1" x14ac:dyDescent="0.2">
      <c r="A97" s="1028"/>
      <c r="B97" s="1031"/>
      <c r="C97" s="1034"/>
      <c r="D97" s="1166" t="s">
        <v>38</v>
      </c>
      <c r="E97" s="1169" t="s">
        <v>100</v>
      </c>
      <c r="F97" s="634" t="s">
        <v>175</v>
      </c>
      <c r="G97" s="1061" t="s">
        <v>44</v>
      </c>
      <c r="H97" s="1145" t="s">
        <v>193</v>
      </c>
      <c r="I97" s="148" t="s">
        <v>20</v>
      </c>
      <c r="J97" s="526">
        <v>47</v>
      </c>
      <c r="K97" s="361"/>
      <c r="L97" s="359">
        <v>81.099999999999994</v>
      </c>
      <c r="M97" s="360"/>
      <c r="N97" s="519" t="s">
        <v>105</v>
      </c>
      <c r="O97" s="520">
        <v>1</v>
      </c>
      <c r="P97" s="237"/>
      <c r="Q97" s="654"/>
      <c r="R97" s="521"/>
      <c r="S97" s="517"/>
      <c r="T97" s="4"/>
      <c r="U97" s="4"/>
    </row>
    <row r="98" spans="1:26" s="1" customFormat="1" ht="16.5" customHeight="1" x14ac:dyDescent="0.2">
      <c r="A98" s="1029"/>
      <c r="B98" s="1032"/>
      <c r="C98" s="1035"/>
      <c r="D98" s="1167"/>
      <c r="E98" s="1170"/>
      <c r="F98" s="1195" t="s">
        <v>46</v>
      </c>
      <c r="G98" s="1062"/>
      <c r="H98" s="1146"/>
      <c r="I98" s="282" t="s">
        <v>85</v>
      </c>
      <c r="J98" s="527">
        <v>26</v>
      </c>
      <c r="K98" s="312">
        <v>52</v>
      </c>
      <c r="L98" s="344"/>
      <c r="M98" s="343"/>
      <c r="N98" s="1147" t="s">
        <v>80</v>
      </c>
      <c r="O98" s="635"/>
      <c r="P98" s="636"/>
      <c r="Q98" s="637">
        <v>1</v>
      </c>
      <c r="R98" s="638"/>
      <c r="T98" s="4"/>
      <c r="U98" s="4"/>
      <c r="V98" s="4"/>
    </row>
    <row r="99" spans="1:26" s="1" customFormat="1" ht="15" customHeight="1" thickBot="1" x14ac:dyDescent="0.25">
      <c r="A99" s="1030"/>
      <c r="B99" s="1033"/>
      <c r="C99" s="1036"/>
      <c r="D99" s="1168"/>
      <c r="E99" s="1171"/>
      <c r="F99" s="1196"/>
      <c r="G99" s="1083"/>
      <c r="H99" s="1175"/>
      <c r="I99" s="687" t="s">
        <v>30</v>
      </c>
      <c r="J99" s="374">
        <f>SUM(J97:J98)</f>
        <v>73</v>
      </c>
      <c r="K99" s="130">
        <f>SUM(K97:K98)</f>
        <v>52</v>
      </c>
      <c r="L99" s="127">
        <f>SUM(L97:L98)</f>
        <v>81.099999999999994</v>
      </c>
      <c r="M99" s="125"/>
      <c r="N99" s="1148"/>
      <c r="O99" s="468"/>
      <c r="P99" s="243"/>
      <c r="Q99" s="522"/>
      <c r="R99" s="242"/>
      <c r="S99" s="4"/>
    </row>
    <row r="100" spans="1:26" s="1" customFormat="1" ht="19.5" customHeight="1" x14ac:dyDescent="0.2">
      <c r="A100" s="790"/>
      <c r="B100" s="791"/>
      <c r="C100" s="792"/>
      <c r="D100" s="122" t="s">
        <v>48</v>
      </c>
      <c r="E100" s="1103" t="s">
        <v>156</v>
      </c>
      <c r="F100" s="1210" t="s">
        <v>72</v>
      </c>
      <c r="G100" s="560" t="s">
        <v>75</v>
      </c>
      <c r="H100" s="1145" t="s">
        <v>191</v>
      </c>
      <c r="I100" s="700" t="s">
        <v>20</v>
      </c>
      <c r="J100" s="653">
        <v>130.30000000000001</v>
      </c>
      <c r="K100" s="652"/>
      <c r="L100" s="284"/>
      <c r="M100" s="285"/>
      <c r="N100" s="574" t="s">
        <v>115</v>
      </c>
      <c r="O100" s="552">
        <v>1</v>
      </c>
      <c r="P100" s="497">
        <v>1</v>
      </c>
      <c r="Q100" s="196"/>
      <c r="R100" s="146"/>
      <c r="T100" s="4"/>
    </row>
    <row r="101" spans="1:26" s="1" customFormat="1" ht="20.25" customHeight="1" x14ac:dyDescent="0.2">
      <c r="A101" s="694"/>
      <c r="B101" s="692"/>
      <c r="C101" s="695"/>
      <c r="D101" s="121"/>
      <c r="E101" s="1054"/>
      <c r="F101" s="1055"/>
      <c r="G101" s="696"/>
      <c r="H101" s="1146"/>
      <c r="I101" s="701" t="s">
        <v>85</v>
      </c>
      <c r="J101" s="698"/>
      <c r="K101" s="307">
        <v>93</v>
      </c>
      <c r="L101" s="175"/>
      <c r="M101" s="184"/>
      <c r="N101" s="697"/>
      <c r="O101" s="699"/>
      <c r="P101" s="497"/>
      <c r="Q101" s="196"/>
      <c r="R101" s="146"/>
      <c r="T101" s="4"/>
      <c r="X101" s="4"/>
    </row>
    <row r="102" spans="1:26" s="1" customFormat="1" ht="17.25" customHeight="1" thickBot="1" x14ac:dyDescent="0.25">
      <c r="A102" s="790"/>
      <c r="B102" s="791"/>
      <c r="C102" s="794"/>
      <c r="D102" s="693"/>
      <c r="E102" s="1054"/>
      <c r="F102" s="1056"/>
      <c r="G102" s="641"/>
      <c r="H102" s="1146"/>
      <c r="I102" s="151" t="s">
        <v>30</v>
      </c>
      <c r="J102" s="374">
        <f>SUM(J100:J100)</f>
        <v>130.30000000000001</v>
      </c>
      <c r="K102" s="656">
        <f>SUM(K100:K101)</f>
        <v>93</v>
      </c>
      <c r="L102" s="203"/>
      <c r="M102" s="125"/>
      <c r="N102" s="640"/>
      <c r="O102" s="447"/>
      <c r="P102" s="497"/>
      <c r="Q102" s="196"/>
      <c r="R102" s="146"/>
      <c r="Z102" s="4"/>
    </row>
    <row r="103" spans="1:26" s="1" customFormat="1" ht="16.5" customHeight="1" x14ac:dyDescent="0.2">
      <c r="A103" s="1028"/>
      <c r="B103" s="1031"/>
      <c r="C103" s="1034"/>
      <c r="D103" s="1166" t="s">
        <v>49</v>
      </c>
      <c r="E103" s="1057" t="s">
        <v>187</v>
      </c>
      <c r="F103" s="1058" t="s">
        <v>46</v>
      </c>
      <c r="G103" s="1061" t="s">
        <v>75</v>
      </c>
      <c r="H103" s="1184" t="s">
        <v>191</v>
      </c>
      <c r="I103" s="392" t="s">
        <v>20</v>
      </c>
      <c r="J103" s="690"/>
      <c r="K103" s="691">
        <v>20.3</v>
      </c>
      <c r="L103" s="675"/>
      <c r="M103" s="671"/>
      <c r="N103" s="998" t="s">
        <v>178</v>
      </c>
      <c r="O103" s="419"/>
      <c r="P103" s="488">
        <v>100</v>
      </c>
      <c r="Q103" s="434"/>
      <c r="R103" s="244"/>
    </row>
    <row r="104" spans="1:26" s="1" customFormat="1" ht="12" customHeight="1" x14ac:dyDescent="0.2">
      <c r="A104" s="1029"/>
      <c r="B104" s="1032"/>
      <c r="C104" s="1035"/>
      <c r="D104" s="1167"/>
      <c r="E104" s="1038"/>
      <c r="F104" s="1059"/>
      <c r="G104" s="1062"/>
      <c r="H104" s="1185"/>
      <c r="I104" s="600"/>
      <c r="J104" s="377"/>
      <c r="K104" s="274"/>
      <c r="L104" s="230"/>
      <c r="M104" s="234"/>
      <c r="N104" s="999"/>
      <c r="O104" s="465"/>
      <c r="P104" s="491"/>
      <c r="Q104" s="421"/>
      <c r="R104" s="268"/>
      <c r="S104" s="4"/>
    </row>
    <row r="105" spans="1:26" s="1" customFormat="1" ht="16.5" customHeight="1" thickBot="1" x14ac:dyDescent="0.25">
      <c r="A105" s="1030"/>
      <c r="B105" s="1033"/>
      <c r="C105" s="1036"/>
      <c r="D105" s="1168"/>
      <c r="E105" s="1039"/>
      <c r="F105" s="1060"/>
      <c r="G105" s="1083"/>
      <c r="H105" s="1186"/>
      <c r="I105" s="597" t="s">
        <v>30</v>
      </c>
      <c r="J105" s="378"/>
      <c r="K105" s="308">
        <f>SUM(K103:K104)</f>
        <v>20.3</v>
      </c>
      <c r="L105" s="235"/>
      <c r="M105" s="319"/>
      <c r="N105" s="290"/>
      <c r="O105" s="466"/>
      <c r="P105" s="245"/>
      <c r="Q105" s="422"/>
      <c r="R105" s="246"/>
      <c r="S105" s="4"/>
    </row>
    <row r="106" spans="1:26" s="1" customFormat="1" ht="27" customHeight="1" x14ac:dyDescent="0.2">
      <c r="A106" s="1028"/>
      <c r="B106" s="1031"/>
      <c r="C106" s="1034"/>
      <c r="D106" s="1166" t="s">
        <v>18</v>
      </c>
      <c r="E106" s="1057" t="s">
        <v>188</v>
      </c>
      <c r="F106" s="1111" t="s">
        <v>46</v>
      </c>
      <c r="G106" s="1090" t="s">
        <v>44</v>
      </c>
      <c r="H106" s="1145" t="s">
        <v>208</v>
      </c>
      <c r="I106" s="258" t="s">
        <v>33</v>
      </c>
      <c r="J106" s="540"/>
      <c r="K106" s="361">
        <v>1551</v>
      </c>
      <c r="L106" s="359">
        <v>2448</v>
      </c>
      <c r="M106" s="360"/>
      <c r="N106" s="541" t="s">
        <v>173</v>
      </c>
      <c r="O106" s="542"/>
      <c r="P106" s="238">
        <v>40</v>
      </c>
      <c r="Q106" s="543">
        <v>100</v>
      </c>
      <c r="R106" s="521"/>
      <c r="S106" s="68"/>
      <c r="T106" s="4"/>
      <c r="U106" s="4"/>
    </row>
    <row r="107" spans="1:26" s="1" customFormat="1" ht="12.75" customHeight="1" x14ac:dyDescent="0.2">
      <c r="A107" s="1029"/>
      <c r="B107" s="1032"/>
      <c r="C107" s="1035"/>
      <c r="D107" s="1167"/>
      <c r="E107" s="1038"/>
      <c r="F107" s="1112"/>
      <c r="G107" s="1020"/>
      <c r="H107" s="1146"/>
      <c r="I107" s="67"/>
      <c r="J107" s="518"/>
      <c r="K107" s="612"/>
      <c r="L107" s="614"/>
      <c r="M107" s="611"/>
      <c r="N107" s="239"/>
      <c r="O107" s="467"/>
      <c r="P107" s="240"/>
      <c r="Q107" s="435"/>
      <c r="R107" s="437"/>
      <c r="T107" s="4"/>
      <c r="U107" s="4"/>
    </row>
    <row r="108" spans="1:26" s="1" customFormat="1" ht="18" customHeight="1" thickBot="1" x14ac:dyDescent="0.25">
      <c r="A108" s="1030"/>
      <c r="B108" s="1033"/>
      <c r="C108" s="1036"/>
      <c r="D108" s="1168"/>
      <c r="E108" s="1039"/>
      <c r="F108" s="1113"/>
      <c r="G108" s="1042"/>
      <c r="H108" s="1175"/>
      <c r="I108" s="688" t="s">
        <v>30</v>
      </c>
      <c r="J108" s="374"/>
      <c r="K108" s="130">
        <f t="shared" ref="K108:L108" si="18">SUM(K106:K106)</f>
        <v>1551</v>
      </c>
      <c r="L108" s="127">
        <f t="shared" si="18"/>
        <v>2448</v>
      </c>
      <c r="M108" s="125"/>
      <c r="N108" s="241"/>
      <c r="O108" s="468"/>
      <c r="P108" s="243"/>
      <c r="Q108" s="522"/>
      <c r="R108" s="242"/>
      <c r="S108" s="517"/>
      <c r="Y108" s="4"/>
    </row>
    <row r="109" spans="1:26" s="1" customFormat="1" ht="15.75" customHeight="1" x14ac:dyDescent="0.2">
      <c r="A109" s="591"/>
      <c r="B109" s="592"/>
      <c r="C109" s="593"/>
      <c r="D109" s="121" t="s">
        <v>50</v>
      </c>
      <c r="E109" s="1054" t="s">
        <v>189</v>
      </c>
      <c r="F109" s="594" t="s">
        <v>46</v>
      </c>
      <c r="G109" s="589" t="s">
        <v>43</v>
      </c>
      <c r="H109" s="669" t="s">
        <v>190</v>
      </c>
      <c r="I109" s="150" t="s">
        <v>20</v>
      </c>
      <c r="J109" s="376"/>
      <c r="K109" s="276">
        <v>29.5</v>
      </c>
      <c r="L109" s="231"/>
      <c r="M109" s="232"/>
      <c r="N109" s="1107" t="s">
        <v>140</v>
      </c>
      <c r="O109" s="469"/>
      <c r="P109" s="512">
        <v>100</v>
      </c>
      <c r="Q109" s="595"/>
      <c r="R109" s="208"/>
    </row>
    <row r="110" spans="1:26" s="1" customFormat="1" ht="21.75" customHeight="1" x14ac:dyDescent="0.2">
      <c r="A110" s="591"/>
      <c r="B110" s="592"/>
      <c r="C110" s="593"/>
      <c r="D110" s="121"/>
      <c r="E110" s="1054"/>
      <c r="F110" s="1109" t="s">
        <v>72</v>
      </c>
      <c r="G110" s="589"/>
      <c r="H110" s="667"/>
      <c r="I110" s="546"/>
      <c r="J110" s="377"/>
      <c r="K110" s="274"/>
      <c r="L110" s="230"/>
      <c r="M110" s="234"/>
      <c r="N110" s="1108"/>
      <c r="O110" s="596"/>
      <c r="P110" s="512"/>
      <c r="Q110" s="595"/>
      <c r="R110" s="208"/>
    </row>
    <row r="111" spans="1:26" s="1" customFormat="1" ht="17.25" customHeight="1" thickBot="1" x14ac:dyDescent="0.25">
      <c r="A111" s="790"/>
      <c r="B111" s="791"/>
      <c r="C111" s="794"/>
      <c r="D111" s="123"/>
      <c r="E111" s="1104"/>
      <c r="F111" s="1110"/>
      <c r="G111" s="590"/>
      <c r="H111" s="668"/>
      <c r="I111" s="689" t="s">
        <v>30</v>
      </c>
      <c r="J111" s="374"/>
      <c r="K111" s="130">
        <f>SUM(K109:K110)</f>
        <v>29.5</v>
      </c>
      <c r="L111" s="127"/>
      <c r="M111" s="125"/>
      <c r="N111" s="269"/>
      <c r="O111" s="470"/>
      <c r="P111" s="270"/>
      <c r="Q111" s="177"/>
      <c r="R111" s="147"/>
    </row>
    <row r="112" spans="1:26" s="1" customFormat="1" ht="14.25" customHeight="1" x14ac:dyDescent="0.2">
      <c r="A112" s="1028"/>
      <c r="B112" s="1031"/>
      <c r="C112" s="1034"/>
      <c r="D112" s="1166" t="s">
        <v>51</v>
      </c>
      <c r="E112" s="1057" t="s">
        <v>179</v>
      </c>
      <c r="F112" s="1058" t="s">
        <v>46</v>
      </c>
      <c r="G112" s="1061" t="s">
        <v>75</v>
      </c>
      <c r="H112" s="1184" t="s">
        <v>191</v>
      </c>
      <c r="I112" s="258" t="s">
        <v>20</v>
      </c>
      <c r="J112" s="376"/>
      <c r="K112" s="276"/>
      <c r="L112" s="231">
        <v>12.1</v>
      </c>
      <c r="M112" s="232"/>
      <c r="N112" s="271" t="s">
        <v>137</v>
      </c>
      <c r="O112" s="457"/>
      <c r="P112" s="490"/>
      <c r="Q112" s="434">
        <v>1</v>
      </c>
      <c r="R112" s="244"/>
    </row>
    <row r="113" spans="1:26" s="1" customFormat="1" ht="14.25" customHeight="1" x14ac:dyDescent="0.2">
      <c r="A113" s="1029"/>
      <c r="B113" s="1032"/>
      <c r="C113" s="1035"/>
      <c r="D113" s="1167"/>
      <c r="E113" s="1038"/>
      <c r="F113" s="1059"/>
      <c r="G113" s="1062"/>
      <c r="H113" s="1185"/>
      <c r="I113" s="10"/>
      <c r="J113" s="377"/>
      <c r="K113" s="274"/>
      <c r="L113" s="230"/>
      <c r="M113" s="234"/>
      <c r="N113" s="599"/>
      <c r="O113" s="465"/>
      <c r="P113" s="491"/>
      <c r="Q113" s="421"/>
      <c r="R113" s="268"/>
      <c r="S113" s="4"/>
    </row>
    <row r="114" spans="1:26" s="1" customFormat="1" ht="16.5" customHeight="1" thickBot="1" x14ac:dyDescent="0.25">
      <c r="A114" s="1030"/>
      <c r="B114" s="1033"/>
      <c r="C114" s="1036"/>
      <c r="D114" s="1168"/>
      <c r="E114" s="1039"/>
      <c r="F114" s="1060"/>
      <c r="G114" s="1083"/>
      <c r="H114" s="1186"/>
      <c r="I114" s="597" t="s">
        <v>30</v>
      </c>
      <c r="J114" s="378"/>
      <c r="K114" s="308"/>
      <c r="L114" s="235">
        <f>SUM(L112:L113)</f>
        <v>12.1</v>
      </c>
      <c r="M114" s="319"/>
      <c r="N114" s="290"/>
      <c r="O114" s="466"/>
      <c r="P114" s="245"/>
      <c r="Q114" s="422"/>
      <c r="R114" s="246"/>
      <c r="S114" s="4"/>
    </row>
    <row r="115" spans="1:26" s="1" customFormat="1" ht="27.75" customHeight="1" x14ac:dyDescent="0.2">
      <c r="A115" s="790"/>
      <c r="B115" s="791"/>
      <c r="C115" s="792"/>
      <c r="D115" s="554" t="s">
        <v>87</v>
      </c>
      <c r="E115" s="1091" t="s">
        <v>176</v>
      </c>
      <c r="F115" s="1101"/>
      <c r="G115" s="556" t="s">
        <v>19</v>
      </c>
      <c r="H115" s="1145" t="s">
        <v>192</v>
      </c>
      <c r="I115" s="259" t="s">
        <v>20</v>
      </c>
      <c r="J115" s="538"/>
      <c r="K115" s="172"/>
      <c r="L115" s="174">
        <f>17.4+17.4</f>
        <v>34.799999999999997</v>
      </c>
      <c r="M115" s="171">
        <v>10.199999999999999</v>
      </c>
      <c r="N115" s="564" t="s">
        <v>170</v>
      </c>
      <c r="O115" s="419"/>
      <c r="P115" s="488"/>
      <c r="Q115" s="155">
        <v>60</v>
      </c>
      <c r="R115" s="145">
        <v>100</v>
      </c>
      <c r="T115" s="4"/>
      <c r="U115" s="4"/>
    </row>
    <row r="116" spans="1:26" s="1" customFormat="1" ht="18" customHeight="1" thickBot="1" x14ac:dyDescent="0.25">
      <c r="A116" s="790"/>
      <c r="B116" s="791"/>
      <c r="C116" s="794"/>
      <c r="D116" s="123"/>
      <c r="E116" s="1100"/>
      <c r="F116" s="1102"/>
      <c r="G116" s="556"/>
      <c r="H116" s="1146"/>
      <c r="I116" s="260" t="s">
        <v>30</v>
      </c>
      <c r="J116" s="374"/>
      <c r="K116" s="130"/>
      <c r="L116" s="127">
        <f t="shared" ref="L116:M116" si="19">L115</f>
        <v>34.799999999999997</v>
      </c>
      <c r="M116" s="125">
        <f t="shared" si="19"/>
        <v>10.199999999999999</v>
      </c>
      <c r="N116" s="236"/>
      <c r="O116" s="464"/>
      <c r="P116" s="539"/>
      <c r="Q116" s="159"/>
      <c r="R116" s="147"/>
    </row>
    <row r="117" spans="1:26" s="1" customFormat="1" ht="17.25" customHeight="1" x14ac:dyDescent="0.2">
      <c r="A117" s="643"/>
      <c r="B117" s="644"/>
      <c r="C117" s="645"/>
      <c r="D117" s="121" t="s">
        <v>116</v>
      </c>
      <c r="E117" s="1103" t="s">
        <v>147</v>
      </c>
      <c r="F117" s="1105" t="s">
        <v>46</v>
      </c>
      <c r="G117" s="572" t="s">
        <v>43</v>
      </c>
      <c r="H117" s="667"/>
      <c r="I117" s="364" t="s">
        <v>20</v>
      </c>
      <c r="J117" s="376"/>
      <c r="K117" s="613"/>
      <c r="L117" s="231">
        <v>45</v>
      </c>
      <c r="M117" s="232"/>
      <c r="N117" s="271" t="s">
        <v>134</v>
      </c>
      <c r="O117" s="469"/>
      <c r="P117" s="512"/>
      <c r="Q117" s="651">
        <v>20</v>
      </c>
      <c r="R117" s="208"/>
    </row>
    <row r="118" spans="1:26" s="1" customFormat="1" ht="17.25" customHeight="1" thickBot="1" x14ac:dyDescent="0.25">
      <c r="A118" s="790"/>
      <c r="B118" s="791"/>
      <c r="C118" s="794"/>
      <c r="D118" s="123"/>
      <c r="E118" s="1104"/>
      <c r="F118" s="1106"/>
      <c r="G118" s="663"/>
      <c r="H118" s="668"/>
      <c r="I118" s="363" t="s">
        <v>30</v>
      </c>
      <c r="J118" s="374"/>
      <c r="K118" s="130"/>
      <c r="L118" s="127">
        <f>SUM(L117:L117)</f>
        <v>45</v>
      </c>
      <c r="M118" s="125"/>
      <c r="N118" s="269"/>
      <c r="O118" s="470"/>
      <c r="P118" s="270"/>
      <c r="Q118" s="177"/>
      <c r="R118" s="147"/>
    </row>
    <row r="119" spans="1:26" s="1" customFormat="1" ht="27" customHeight="1" x14ac:dyDescent="0.2">
      <c r="A119" s="1028"/>
      <c r="B119" s="1031"/>
      <c r="C119" s="1034"/>
      <c r="D119" s="1166" t="s">
        <v>180</v>
      </c>
      <c r="E119" s="1046" t="s">
        <v>99</v>
      </c>
      <c r="F119" s="117" t="s">
        <v>46</v>
      </c>
      <c r="G119" s="1090" t="s">
        <v>44</v>
      </c>
      <c r="H119" s="1181"/>
      <c r="I119" s="172" t="s">
        <v>47</v>
      </c>
      <c r="J119" s="544"/>
      <c r="K119" s="204"/>
      <c r="L119" s="129"/>
      <c r="M119" s="205">
        <v>118.9</v>
      </c>
      <c r="N119" s="289" t="s">
        <v>80</v>
      </c>
      <c r="O119" s="448">
        <v>1</v>
      </c>
      <c r="P119" s="493"/>
      <c r="Q119" s="545"/>
      <c r="R119" s="565"/>
      <c r="T119" s="4"/>
      <c r="V119" s="4"/>
    </row>
    <row r="120" spans="1:26" s="1" customFormat="1" ht="14.25" customHeight="1" x14ac:dyDescent="0.2">
      <c r="A120" s="1029"/>
      <c r="B120" s="1032"/>
      <c r="C120" s="1035"/>
      <c r="D120" s="1167"/>
      <c r="E120" s="1047"/>
      <c r="F120" s="1081" t="s">
        <v>72</v>
      </c>
      <c r="G120" s="1020"/>
      <c r="H120" s="1182"/>
      <c r="I120" s="546"/>
      <c r="J120" s="547"/>
      <c r="K120" s="165"/>
      <c r="L120" s="169"/>
      <c r="M120" s="291"/>
      <c r="N120" s="1179" t="s">
        <v>114</v>
      </c>
      <c r="O120" s="548"/>
      <c r="P120" s="549"/>
      <c r="Q120" s="610">
        <v>20</v>
      </c>
      <c r="R120" s="501">
        <v>100</v>
      </c>
      <c r="T120" s="4"/>
      <c r="V120" s="4"/>
    </row>
    <row r="121" spans="1:26" s="1" customFormat="1" ht="15" customHeight="1" thickBot="1" x14ac:dyDescent="0.25">
      <c r="A121" s="1030"/>
      <c r="B121" s="1033"/>
      <c r="C121" s="1036"/>
      <c r="D121" s="1168"/>
      <c r="E121" s="1089"/>
      <c r="F121" s="1082"/>
      <c r="G121" s="1042"/>
      <c r="H121" s="1183"/>
      <c r="I121" s="260" t="s">
        <v>30</v>
      </c>
      <c r="J121" s="374"/>
      <c r="K121" s="130"/>
      <c r="L121" s="127"/>
      <c r="M121" s="125">
        <f>SUM(M119:M120)</f>
        <v>118.9</v>
      </c>
      <c r="N121" s="1180"/>
      <c r="O121" s="571"/>
      <c r="P121" s="550"/>
      <c r="Q121" s="551"/>
      <c r="R121" s="82"/>
    </row>
    <row r="122" spans="1:26" s="1" customFormat="1" ht="17.25" customHeight="1" x14ac:dyDescent="0.2">
      <c r="A122" s="1028"/>
      <c r="B122" s="1031"/>
      <c r="C122" s="1034"/>
      <c r="D122" s="1167"/>
      <c r="E122" s="1046" t="s">
        <v>159</v>
      </c>
      <c r="F122" s="116" t="s">
        <v>46</v>
      </c>
      <c r="G122" s="1061" t="s">
        <v>43</v>
      </c>
      <c r="H122" s="1207" t="s">
        <v>190</v>
      </c>
      <c r="I122" s="258" t="s">
        <v>85</v>
      </c>
      <c r="J122" s="376">
        <v>200</v>
      </c>
      <c r="K122" s="276"/>
      <c r="L122" s="231"/>
      <c r="M122" s="232"/>
      <c r="N122" s="1177" t="s">
        <v>140</v>
      </c>
      <c r="O122" s="457">
        <v>100</v>
      </c>
      <c r="P122" s="490"/>
      <c r="Q122" s="576"/>
      <c r="R122" s="207"/>
    </row>
    <row r="123" spans="1:26" s="1" customFormat="1" ht="17.25" customHeight="1" x14ac:dyDescent="0.2">
      <c r="A123" s="1029"/>
      <c r="B123" s="1032"/>
      <c r="C123" s="1035"/>
      <c r="D123" s="1167"/>
      <c r="E123" s="1047"/>
      <c r="F123" s="1109" t="s">
        <v>72</v>
      </c>
      <c r="G123" s="1062"/>
      <c r="H123" s="1208"/>
      <c r="I123" s="261" t="s">
        <v>20</v>
      </c>
      <c r="J123" s="375"/>
      <c r="K123" s="228"/>
      <c r="L123" s="314"/>
      <c r="M123" s="286"/>
      <c r="N123" s="1178"/>
      <c r="O123" s="465"/>
      <c r="P123" s="491"/>
      <c r="Q123" s="421"/>
      <c r="R123" s="268"/>
      <c r="S123" s="4"/>
      <c r="Z123" s="4"/>
    </row>
    <row r="124" spans="1:26" s="1" customFormat="1" ht="17.25" customHeight="1" thickBot="1" x14ac:dyDescent="0.25">
      <c r="A124" s="1030"/>
      <c r="B124" s="1033"/>
      <c r="C124" s="1036"/>
      <c r="D124" s="1167"/>
      <c r="E124" s="1089"/>
      <c r="F124" s="1110"/>
      <c r="G124" s="1083"/>
      <c r="H124" s="1209"/>
      <c r="I124" s="686" t="s">
        <v>30</v>
      </c>
      <c r="J124" s="378">
        <f>SUM(J122:J123)</f>
        <v>200</v>
      </c>
      <c r="K124" s="308"/>
      <c r="L124" s="235"/>
      <c r="M124" s="319"/>
      <c r="N124" s="290"/>
      <c r="O124" s="466"/>
      <c r="P124" s="245"/>
      <c r="Q124" s="422"/>
      <c r="R124" s="246"/>
      <c r="S124" s="4"/>
    </row>
    <row r="125" spans="1:26" s="1" customFormat="1" ht="26.25" customHeight="1" x14ac:dyDescent="0.2">
      <c r="A125" s="694"/>
      <c r="B125" s="692"/>
      <c r="C125" s="695"/>
      <c r="D125" s="121"/>
      <c r="E125" s="1103" t="s">
        <v>135</v>
      </c>
      <c r="F125" s="647"/>
      <c r="G125" s="639" t="s">
        <v>75</v>
      </c>
      <c r="H125" s="1145" t="s">
        <v>191</v>
      </c>
      <c r="I125" s="652" t="s">
        <v>20</v>
      </c>
      <c r="J125" s="653">
        <v>18.5</v>
      </c>
      <c r="K125" s="652"/>
      <c r="L125" s="284"/>
      <c r="M125" s="285"/>
      <c r="N125" s="574" t="s">
        <v>134</v>
      </c>
      <c r="O125" s="552">
        <v>100</v>
      </c>
      <c r="P125" s="488"/>
      <c r="Q125" s="155"/>
      <c r="R125" s="145"/>
      <c r="T125" s="4"/>
    </row>
    <row r="126" spans="1:26" s="1" customFormat="1" ht="17.25" customHeight="1" thickBot="1" x14ac:dyDescent="0.25">
      <c r="A126" s="643"/>
      <c r="B126" s="644"/>
      <c r="C126" s="645"/>
      <c r="D126" s="646"/>
      <c r="E126" s="1104"/>
      <c r="F126" s="648"/>
      <c r="G126" s="642"/>
      <c r="H126" s="1146"/>
      <c r="I126" s="363" t="s">
        <v>30</v>
      </c>
      <c r="J126" s="374">
        <f>SUM(J125:J125)</f>
        <v>18.5</v>
      </c>
      <c r="K126" s="130"/>
      <c r="L126" s="127"/>
      <c r="M126" s="125"/>
      <c r="N126" s="650"/>
      <c r="O126" s="447"/>
      <c r="P126" s="489"/>
      <c r="Q126" s="177"/>
      <c r="R126" s="147"/>
    </row>
    <row r="127" spans="1:26" s="1" customFormat="1" ht="12.75" customHeight="1" x14ac:dyDescent="0.2">
      <c r="A127" s="1028"/>
      <c r="B127" s="1031"/>
      <c r="C127" s="1034"/>
      <c r="D127" s="1167"/>
      <c r="E127" s="1046" t="s">
        <v>157</v>
      </c>
      <c r="F127" s="116" t="s">
        <v>46</v>
      </c>
      <c r="G127" s="1061" t="s">
        <v>43</v>
      </c>
      <c r="H127" s="1145" t="s">
        <v>190</v>
      </c>
      <c r="I127" s="259" t="s">
        <v>20</v>
      </c>
      <c r="J127" s="376">
        <v>150</v>
      </c>
      <c r="K127" s="276"/>
      <c r="L127" s="231"/>
      <c r="M127" s="232"/>
      <c r="N127" s="1177" t="s">
        <v>140</v>
      </c>
      <c r="O127" s="458">
        <v>100</v>
      </c>
      <c r="P127" s="490"/>
      <c r="Q127" s="434"/>
      <c r="R127" s="244"/>
    </row>
    <row r="128" spans="1:26" s="1" customFormat="1" ht="27" customHeight="1" x14ac:dyDescent="0.2">
      <c r="A128" s="1029"/>
      <c r="B128" s="1032"/>
      <c r="C128" s="1035"/>
      <c r="D128" s="1167"/>
      <c r="E128" s="1047"/>
      <c r="F128" s="1109" t="s">
        <v>72</v>
      </c>
      <c r="G128" s="1062"/>
      <c r="H128" s="1146"/>
      <c r="I128" s="148"/>
      <c r="J128" s="377"/>
      <c r="K128" s="274"/>
      <c r="L128" s="230"/>
      <c r="M128" s="234"/>
      <c r="N128" s="1178"/>
      <c r="O128" s="465"/>
      <c r="P128" s="491"/>
      <c r="Q128" s="421"/>
      <c r="R128" s="268"/>
      <c r="S128" s="4"/>
    </row>
    <row r="129" spans="1:20" s="1" customFormat="1" ht="18" customHeight="1" thickBot="1" x14ac:dyDescent="0.25">
      <c r="A129" s="1030"/>
      <c r="B129" s="1033"/>
      <c r="C129" s="1036"/>
      <c r="D129" s="1167"/>
      <c r="E129" s="1089"/>
      <c r="F129" s="1110"/>
      <c r="G129" s="1083"/>
      <c r="H129" s="1175"/>
      <c r="I129" s="649" t="s">
        <v>30</v>
      </c>
      <c r="J129" s="378">
        <f>J127</f>
        <v>150</v>
      </c>
      <c r="K129" s="308"/>
      <c r="L129" s="235"/>
      <c r="M129" s="319"/>
      <c r="N129" s="290"/>
      <c r="O129" s="466"/>
      <c r="P129" s="245"/>
      <c r="Q129" s="422"/>
      <c r="R129" s="246"/>
      <c r="S129" s="4"/>
    </row>
    <row r="130" spans="1:20" s="1" customFormat="1" ht="13.5" customHeight="1" x14ac:dyDescent="0.2">
      <c r="A130" s="1028"/>
      <c r="B130" s="1031"/>
      <c r="C130" s="1034"/>
      <c r="D130" s="1167"/>
      <c r="E130" s="1046" t="s">
        <v>158</v>
      </c>
      <c r="F130" s="116" t="s">
        <v>46</v>
      </c>
      <c r="G130" s="1061" t="s">
        <v>43</v>
      </c>
      <c r="H130" s="669" t="s">
        <v>190</v>
      </c>
      <c r="I130" s="259" t="s">
        <v>85</v>
      </c>
      <c r="J130" s="376">
        <v>50</v>
      </c>
      <c r="K130" s="276"/>
      <c r="L130" s="231"/>
      <c r="M130" s="232"/>
      <c r="N130" s="1177" t="s">
        <v>140</v>
      </c>
      <c r="O130" s="457">
        <v>100</v>
      </c>
      <c r="P130" s="512"/>
      <c r="Q130" s="651"/>
      <c r="R130" s="208"/>
    </row>
    <row r="131" spans="1:20" s="1" customFormat="1" ht="20.25" customHeight="1" x14ac:dyDescent="0.2">
      <c r="A131" s="1029"/>
      <c r="B131" s="1032"/>
      <c r="C131" s="1035"/>
      <c r="D131" s="1167"/>
      <c r="E131" s="1047"/>
      <c r="F131" s="1109" t="s">
        <v>72</v>
      </c>
      <c r="G131" s="1062"/>
      <c r="H131" s="1202"/>
      <c r="I131" s="148"/>
      <c r="J131" s="377"/>
      <c r="K131" s="274"/>
      <c r="L131" s="230"/>
      <c r="M131" s="234"/>
      <c r="N131" s="1178"/>
      <c r="O131" s="465"/>
      <c r="P131" s="491"/>
      <c r="Q131" s="421"/>
      <c r="R131" s="268"/>
      <c r="S131" s="4"/>
    </row>
    <row r="132" spans="1:20" s="1" customFormat="1" ht="18" customHeight="1" thickBot="1" x14ac:dyDescent="0.25">
      <c r="A132" s="1084"/>
      <c r="B132" s="1085"/>
      <c r="C132" s="1201"/>
      <c r="D132" s="1168"/>
      <c r="E132" s="1089"/>
      <c r="F132" s="1110"/>
      <c r="G132" s="1083"/>
      <c r="H132" s="1203"/>
      <c r="I132" s="649" t="s">
        <v>30</v>
      </c>
      <c r="J132" s="378">
        <f>J130</f>
        <v>50</v>
      </c>
      <c r="K132" s="308">
        <f t="shared" ref="K132" si="20">K130</f>
        <v>0</v>
      </c>
      <c r="L132" s="235">
        <f>L130</f>
        <v>0</v>
      </c>
      <c r="M132" s="319">
        <f t="shared" ref="M132" si="21">M130</f>
        <v>0</v>
      </c>
      <c r="N132" s="290"/>
      <c r="O132" s="466"/>
      <c r="P132" s="245"/>
      <c r="Q132" s="422"/>
      <c r="R132" s="246"/>
      <c r="S132" s="4"/>
    </row>
    <row r="133" spans="1:20" s="1" customFormat="1" ht="16.5" customHeight="1" thickBot="1" x14ac:dyDescent="0.25">
      <c r="A133" s="102" t="s">
        <v>13</v>
      </c>
      <c r="B133" s="16" t="s">
        <v>35</v>
      </c>
      <c r="C133" s="1140" t="s">
        <v>39</v>
      </c>
      <c r="D133" s="1141"/>
      <c r="E133" s="1141"/>
      <c r="F133" s="1141"/>
      <c r="G133" s="1141"/>
      <c r="H133" s="1141"/>
      <c r="I133" s="1141"/>
      <c r="J133" s="381">
        <f>J102+J121+J93+J88+J99+J116+J129+J124+J132+J96+J126+J118+J108+J111</f>
        <v>1319.6</v>
      </c>
      <c r="K133" s="287">
        <f>K102+K121+K93+K88+K99+K116+K129+K124+K132+K96+K126+K118+K108+K111+K114+K105</f>
        <v>2874.7000000000003</v>
      </c>
      <c r="L133" s="267">
        <f>L102+L121+L93+L88+L99+L116+L129+L124+L132+L96+L126+L118+L108+L111+L114</f>
        <v>3130.4</v>
      </c>
      <c r="M133" s="266">
        <f>M102+M121+M93+M88+M99+M116+M129+M124+M132+M96+M126+M118+M108+M111</f>
        <v>129.1</v>
      </c>
      <c r="N133" s="1073"/>
      <c r="O133" s="1074"/>
      <c r="P133" s="1074"/>
      <c r="Q133" s="1074"/>
      <c r="R133" s="1075"/>
    </row>
    <row r="134" spans="1:20" s="1" customFormat="1" ht="16.5" customHeight="1" thickBot="1" x14ac:dyDescent="0.25">
      <c r="A134" s="103" t="s">
        <v>13</v>
      </c>
      <c r="B134" s="1076" t="s">
        <v>52</v>
      </c>
      <c r="C134" s="1077"/>
      <c r="D134" s="1077"/>
      <c r="E134" s="1077"/>
      <c r="F134" s="1077"/>
      <c r="G134" s="1077"/>
      <c r="H134" s="1077"/>
      <c r="I134" s="1077"/>
      <c r="J134" s="382">
        <f>J133+J83+J54</f>
        <v>4452.2</v>
      </c>
      <c r="K134" s="213">
        <f>K133+K83+K54</f>
        <v>6035.2000000000007</v>
      </c>
      <c r="L134" s="133">
        <f>L133+L83+L54</f>
        <v>6008.2</v>
      </c>
      <c r="M134" s="186">
        <f>M133+M83+M54</f>
        <v>2973.8999999999996</v>
      </c>
      <c r="N134" s="1078"/>
      <c r="O134" s="1079"/>
      <c r="P134" s="1079"/>
      <c r="Q134" s="1079"/>
      <c r="R134" s="1080"/>
    </row>
    <row r="135" spans="1:20" s="1" customFormat="1" ht="16.5" customHeight="1" thickBot="1" x14ac:dyDescent="0.25">
      <c r="A135" s="104" t="s">
        <v>53</v>
      </c>
      <c r="B135" s="1137" t="s">
        <v>54</v>
      </c>
      <c r="C135" s="1138"/>
      <c r="D135" s="1138"/>
      <c r="E135" s="1138"/>
      <c r="F135" s="1138"/>
      <c r="G135" s="1138"/>
      <c r="H135" s="1138"/>
      <c r="I135" s="1138"/>
      <c r="J135" s="383">
        <f t="shared" ref="J135:L135" si="22">J134</f>
        <v>4452.2</v>
      </c>
      <c r="K135" s="189">
        <f t="shared" si="22"/>
        <v>6035.2000000000007</v>
      </c>
      <c r="L135" s="134">
        <f t="shared" si="22"/>
        <v>6008.2</v>
      </c>
      <c r="M135" s="187">
        <f t="shared" ref="M135" si="23">M134</f>
        <v>2973.8999999999996</v>
      </c>
      <c r="N135" s="1142"/>
      <c r="O135" s="1143"/>
      <c r="P135" s="1143"/>
      <c r="Q135" s="1143"/>
      <c r="R135" s="1144"/>
    </row>
    <row r="136" spans="1:20" s="26" customFormat="1" ht="16.5" customHeight="1" x14ac:dyDescent="0.2">
      <c r="A136" s="1200" t="s">
        <v>181</v>
      </c>
      <c r="B136" s="1200"/>
      <c r="C136" s="1200"/>
      <c r="D136" s="1200"/>
      <c r="E136" s="1200"/>
      <c r="F136" s="1200"/>
      <c r="G136" s="1200"/>
      <c r="H136" s="1200"/>
      <c r="I136" s="1200"/>
      <c r="J136" s="1200"/>
      <c r="K136" s="1200"/>
      <c r="L136" s="1200"/>
      <c r="M136" s="1200"/>
      <c r="N136" s="1200"/>
      <c r="O136" s="1200"/>
      <c r="P136" s="1200"/>
      <c r="Q136" s="1200"/>
      <c r="R136" s="1200"/>
    </row>
    <row r="137" spans="1:20" s="1" customFormat="1" ht="15" customHeight="1" thickBot="1" x14ac:dyDescent="0.25">
      <c r="A137" s="20"/>
      <c r="B137" s="1069" t="s">
        <v>55</v>
      </c>
      <c r="C137" s="1069"/>
      <c r="D137" s="1069"/>
      <c r="E137" s="1069"/>
      <c r="F137" s="1069"/>
      <c r="G137" s="1069"/>
      <c r="H137" s="1069"/>
      <c r="I137" s="1069"/>
      <c r="J137" s="1069"/>
      <c r="K137" s="1069"/>
      <c r="L137" s="1069"/>
      <c r="M137" s="1069"/>
      <c r="N137" s="21"/>
      <c r="O137" s="69"/>
      <c r="P137" s="69"/>
      <c r="Q137" s="69"/>
      <c r="R137" s="69"/>
    </row>
    <row r="138" spans="1:20" s="1" customFormat="1" ht="39.75" customHeight="1" x14ac:dyDescent="0.2">
      <c r="A138" s="22"/>
      <c r="B138" s="1070" t="s">
        <v>56</v>
      </c>
      <c r="C138" s="1071"/>
      <c r="D138" s="1071"/>
      <c r="E138" s="1071"/>
      <c r="F138" s="1071"/>
      <c r="G138" s="1071"/>
      <c r="H138" s="1072"/>
      <c r="I138" s="1072"/>
      <c r="J138" s="366" t="s">
        <v>163</v>
      </c>
      <c r="K138" s="347" t="s">
        <v>117</v>
      </c>
      <c r="L138" s="309" t="s">
        <v>118</v>
      </c>
      <c r="M138" s="265" t="s">
        <v>118</v>
      </c>
      <c r="N138" s="109"/>
      <c r="O138" s="109"/>
      <c r="P138" s="109"/>
      <c r="Q138" s="109"/>
      <c r="R138" s="109"/>
    </row>
    <row r="139" spans="1:20" s="1" customFormat="1" ht="15.75" customHeight="1" x14ac:dyDescent="0.2">
      <c r="A139" s="22"/>
      <c r="B139" s="1131" t="s">
        <v>57</v>
      </c>
      <c r="C139" s="1132"/>
      <c r="D139" s="1132"/>
      <c r="E139" s="1132"/>
      <c r="F139" s="1132"/>
      <c r="G139" s="1132"/>
      <c r="H139" s="1133"/>
      <c r="I139" s="1133"/>
      <c r="J139" s="367">
        <f>+J140+J147+J148</f>
        <v>4091.3000000000006</v>
      </c>
      <c r="K139" s="137">
        <f>+K140+K147+K148+K149</f>
        <v>5440.9</v>
      </c>
      <c r="L139" s="141">
        <f t="shared" ref="L139:M139" si="24">+L140+L147+L148</f>
        <v>5677.9</v>
      </c>
      <c r="M139" s="263">
        <f t="shared" si="24"/>
        <v>2537.1</v>
      </c>
      <c r="N139" s="107"/>
      <c r="O139" s="107"/>
      <c r="P139" s="107"/>
      <c r="Q139" s="107"/>
      <c r="R139" s="107"/>
    </row>
    <row r="140" spans="1:20" s="1" customFormat="1" ht="15.75" customHeight="1" x14ac:dyDescent="0.2">
      <c r="A140" s="22"/>
      <c r="B140" s="1134" t="s">
        <v>198</v>
      </c>
      <c r="C140" s="1135"/>
      <c r="D140" s="1135"/>
      <c r="E140" s="1135"/>
      <c r="F140" s="1135"/>
      <c r="G140" s="1135"/>
      <c r="H140" s="1135"/>
      <c r="I140" s="1136"/>
      <c r="J140" s="707">
        <f>SUM(J141:J146)</f>
        <v>3671.4000000000005</v>
      </c>
      <c r="K140" s="709">
        <f t="shared" ref="K140:M140" si="25">SUM(K141:K146)</f>
        <v>4413.6000000000004</v>
      </c>
      <c r="L140" s="713">
        <f t="shared" si="25"/>
        <v>5677.9</v>
      </c>
      <c r="M140" s="711">
        <f t="shared" si="25"/>
        <v>2537.1</v>
      </c>
      <c r="N140" s="107"/>
      <c r="O140" s="107"/>
      <c r="P140" s="107"/>
      <c r="Q140" s="107"/>
      <c r="R140" s="107"/>
    </row>
    <row r="141" spans="1:20" s="1" customFormat="1" ht="15.75" customHeight="1" x14ac:dyDescent="0.2">
      <c r="A141" s="22"/>
      <c r="B141" s="1117" t="s">
        <v>58</v>
      </c>
      <c r="C141" s="1118"/>
      <c r="D141" s="1118"/>
      <c r="E141" s="1118"/>
      <c r="F141" s="1118"/>
      <c r="G141" s="1118"/>
      <c r="H141" s="1119"/>
      <c r="I141" s="1119"/>
      <c r="J141" s="368">
        <f>SUMIF(I14:I131,"sb",J14:J131)</f>
        <v>2105.6000000000004</v>
      </c>
      <c r="K141" s="138">
        <f>SUMIF(I14:I131,"sb",K14:K131)</f>
        <v>1399.8999999999999</v>
      </c>
      <c r="L141" s="142">
        <f>SUMIF(I14:I131,"sb",L14:L131)</f>
        <v>1987.3999999999999</v>
      </c>
      <c r="M141" s="135">
        <f>SUMIF(I14:I121,"sb",M14:M121)</f>
        <v>1315.2</v>
      </c>
      <c r="N141" s="108"/>
      <c r="O141" s="108"/>
      <c r="P141" s="108"/>
      <c r="Q141" s="108"/>
      <c r="R141" s="108"/>
      <c r="T141" s="480"/>
    </row>
    <row r="142" spans="1:20" s="1" customFormat="1" ht="15.75" customHeight="1" x14ac:dyDescent="0.2">
      <c r="A142" s="22"/>
      <c r="B142" s="1126" t="s">
        <v>145</v>
      </c>
      <c r="C142" s="1127"/>
      <c r="D142" s="1127"/>
      <c r="E142" s="1127"/>
      <c r="F142" s="1127"/>
      <c r="G142" s="1127"/>
      <c r="H142" s="1127"/>
      <c r="I142" s="1127"/>
      <c r="J142" s="368">
        <f>SUMIF(I14:I131,"sb(aa)",J14:J131)</f>
        <v>105</v>
      </c>
      <c r="K142" s="138">
        <f>SUMIF(I14:I121,"sb(aa)",K14:K121)</f>
        <v>118</v>
      </c>
      <c r="L142" s="142">
        <f>SUMIF(I14:I121,"sb(aa)",L14:L121)</f>
        <v>118</v>
      </c>
      <c r="M142" s="135">
        <f>SUMIF(I14:I121,"sb(aa)",M14:M121)</f>
        <v>118</v>
      </c>
      <c r="N142" s="108"/>
      <c r="O142" s="108"/>
      <c r="P142" s="108"/>
      <c r="Q142" s="108"/>
      <c r="R142" s="108"/>
    </row>
    <row r="143" spans="1:20" s="1" customFormat="1" ht="15.75" customHeight="1" x14ac:dyDescent="0.2">
      <c r="A143" s="22"/>
      <c r="B143" s="1117" t="s">
        <v>59</v>
      </c>
      <c r="C143" s="1118"/>
      <c r="D143" s="1118"/>
      <c r="E143" s="1118"/>
      <c r="F143" s="1118"/>
      <c r="G143" s="1118"/>
      <c r="H143" s="1119"/>
      <c r="I143" s="1119"/>
      <c r="J143" s="368">
        <f>SUMIF(I14:I121,"sb(sp)",J14:J121)</f>
        <v>22.5</v>
      </c>
      <c r="K143" s="138">
        <f>SUMIF(I14:I121,"sb(sp)",K14:K121)</f>
        <v>20.6</v>
      </c>
      <c r="L143" s="142">
        <f>SUMIF(I14:I121,"sb(sp)",L14:L121)</f>
        <v>21.6</v>
      </c>
      <c r="M143" s="135">
        <f>SUMIF(I14:I121,"sb(sp)",M14:M121)</f>
        <v>22.1</v>
      </c>
      <c r="N143" s="108"/>
      <c r="O143" s="108"/>
      <c r="P143" s="108"/>
      <c r="Q143" s="108"/>
      <c r="R143" s="108"/>
    </row>
    <row r="144" spans="1:20" s="26" customFormat="1" ht="15.75" customHeight="1" x14ac:dyDescent="0.2">
      <c r="A144" s="22"/>
      <c r="B144" s="1117" t="s">
        <v>60</v>
      </c>
      <c r="C144" s="1118"/>
      <c r="D144" s="1118"/>
      <c r="E144" s="1118"/>
      <c r="F144" s="1118"/>
      <c r="G144" s="1118"/>
      <c r="H144" s="1119"/>
      <c r="I144" s="1119"/>
      <c r="J144" s="368">
        <f>SUMIF(I14:I121,"sb(vb)",J14:J121)</f>
        <v>1093.9999999999998</v>
      </c>
      <c r="K144" s="138">
        <f>SUMIF(I14:I121,"sb(vb)",K14:K121)</f>
        <v>2640.5</v>
      </c>
      <c r="L144" s="142">
        <f>SUMIF(I14:I121,"sb(vb)",L14:L121)</f>
        <v>3529.8</v>
      </c>
      <c r="M144" s="135">
        <f>SUMIF(I14:I121,"sb(vb)",M14:M121)</f>
        <v>1081.8</v>
      </c>
      <c r="N144" s="108"/>
      <c r="O144" s="108"/>
      <c r="P144" s="108"/>
      <c r="Q144" s="108"/>
      <c r="R144" s="108"/>
    </row>
    <row r="145" spans="1:20" s="26" customFormat="1" ht="15.75" customHeight="1" x14ac:dyDescent="0.2">
      <c r="A145" s="22"/>
      <c r="B145" s="1126" t="s">
        <v>122</v>
      </c>
      <c r="C145" s="1127"/>
      <c r="D145" s="1127"/>
      <c r="E145" s="1127"/>
      <c r="F145" s="1127"/>
      <c r="G145" s="1127"/>
      <c r="H145" s="1127"/>
      <c r="I145" s="1127"/>
      <c r="J145" s="368">
        <f>SUMIF(I14:I121,"sb(es)",J14:J121)</f>
        <v>265</v>
      </c>
      <c r="K145" s="138">
        <f>SUMIF(I14:I121,"sb(es)",K14:K121)</f>
        <v>150.80000000000001</v>
      </c>
      <c r="L145" s="142">
        <f>SUMIF(I14:I121,"sb(es)",L14:L121)</f>
        <v>0</v>
      </c>
      <c r="M145" s="135">
        <f>SUMIF(I14:I121,"sb(es)",M14:M121)</f>
        <v>0</v>
      </c>
      <c r="N145" s="108"/>
      <c r="O145" s="108"/>
      <c r="P145" s="108"/>
      <c r="Q145" s="108"/>
      <c r="R145" s="108"/>
    </row>
    <row r="146" spans="1:20" s="26" customFormat="1" ht="27.75" customHeight="1" x14ac:dyDescent="0.2">
      <c r="A146" s="22"/>
      <c r="B146" s="1126" t="s">
        <v>102</v>
      </c>
      <c r="C146" s="1127"/>
      <c r="D146" s="1127"/>
      <c r="E146" s="1127"/>
      <c r="F146" s="1127"/>
      <c r="G146" s="1127"/>
      <c r="H146" s="1127"/>
      <c r="I146" s="1127"/>
      <c r="J146" s="368">
        <f>SUMIF(I18:I121,"sb(esa)",J18:J121)</f>
        <v>79.3</v>
      </c>
      <c r="K146" s="138">
        <f>SUMIF(I18:I121,"sb(esa)",K18:K121)</f>
        <v>83.8</v>
      </c>
      <c r="L146" s="142">
        <f>SUMIF(I14:I121,"sb(esa)",L14:L121)</f>
        <v>21.1</v>
      </c>
      <c r="M146" s="135">
        <f>SUMIF(I14:I121,"sb(esa)",M14:M121)</f>
        <v>0</v>
      </c>
      <c r="N146" s="108"/>
      <c r="O146" s="108"/>
      <c r="P146" s="108"/>
      <c r="Q146" s="108"/>
      <c r="R146" s="108"/>
    </row>
    <row r="147" spans="1:20" s="1" customFormat="1" ht="15.75" customHeight="1" x14ac:dyDescent="0.2">
      <c r="A147" s="22"/>
      <c r="B147" s="1128" t="s">
        <v>86</v>
      </c>
      <c r="C147" s="1129"/>
      <c r="D147" s="1129"/>
      <c r="E147" s="1129"/>
      <c r="F147" s="1129"/>
      <c r="G147" s="1129"/>
      <c r="H147" s="1129"/>
      <c r="I147" s="1129"/>
      <c r="J147" s="708">
        <f>SUMIF(I17:I131,"sb(L)",J17:J131)</f>
        <v>402.9</v>
      </c>
      <c r="K147" s="710">
        <f>SUMIF(I17:I121,"sb(L)",K17:K121)</f>
        <v>983.90000000000009</v>
      </c>
      <c r="L147" s="714">
        <f>SUMIF(I14:I121,"sb(L)",L14:L121)</f>
        <v>0</v>
      </c>
      <c r="M147" s="712">
        <f>SUMIF(J14:J121,"sb(L)",M14:M121)</f>
        <v>0</v>
      </c>
      <c r="N147" s="108"/>
      <c r="O147" s="108"/>
      <c r="P147" s="108"/>
      <c r="Q147" s="108"/>
      <c r="R147" s="108"/>
      <c r="S147" s="480"/>
      <c r="T147" s="480"/>
    </row>
    <row r="148" spans="1:20" s="1" customFormat="1" ht="15.75" customHeight="1" x14ac:dyDescent="0.2">
      <c r="A148" s="22"/>
      <c r="B148" s="1128" t="s">
        <v>84</v>
      </c>
      <c r="C148" s="1129"/>
      <c r="D148" s="1129"/>
      <c r="E148" s="1129"/>
      <c r="F148" s="1129"/>
      <c r="G148" s="1129"/>
      <c r="H148" s="1129"/>
      <c r="I148" s="1129"/>
      <c r="J148" s="708">
        <f>SUMIF(I15:I98,"sb(aal)",J15:J98)</f>
        <v>17</v>
      </c>
      <c r="K148" s="710">
        <f>SUMIF(I15:I98,"sb(aal)",K15:K98)</f>
        <v>29.2</v>
      </c>
      <c r="L148" s="714">
        <f>SUMIF(I15:I98,"sb(aal)",L15:L98)</f>
        <v>0</v>
      </c>
      <c r="M148" s="712">
        <f>SUMIF(J15:J98,"sb(aal)",M15:M98)</f>
        <v>0</v>
      </c>
      <c r="N148" s="108"/>
      <c r="O148" s="108"/>
      <c r="P148" s="108"/>
      <c r="Q148" s="108"/>
      <c r="R148" s="108"/>
    </row>
    <row r="149" spans="1:20" s="1" customFormat="1" ht="15.75" customHeight="1" x14ac:dyDescent="0.2">
      <c r="A149" s="22"/>
      <c r="B149" s="1128" t="s">
        <v>199</v>
      </c>
      <c r="C149" s="1129"/>
      <c r="D149" s="1129"/>
      <c r="E149" s="1129"/>
      <c r="F149" s="1129"/>
      <c r="G149" s="1129"/>
      <c r="H149" s="1129"/>
      <c r="I149" s="1130"/>
      <c r="J149" s="708"/>
      <c r="K149" s="710">
        <f>SUMIF(I16:I99,"sb(spl)",K16:K99)</f>
        <v>14.2</v>
      </c>
      <c r="L149" s="714"/>
      <c r="M149" s="712"/>
      <c r="N149" s="108"/>
      <c r="O149" s="108"/>
      <c r="P149" s="108"/>
      <c r="Q149" s="108"/>
      <c r="R149" s="108"/>
    </row>
    <row r="150" spans="1:20" s="1" customFormat="1" ht="15.75" customHeight="1" x14ac:dyDescent="0.2">
      <c r="A150" s="22"/>
      <c r="B150" s="1131" t="s">
        <v>61</v>
      </c>
      <c r="C150" s="1132"/>
      <c r="D150" s="1132"/>
      <c r="E150" s="1132"/>
      <c r="F150" s="1132"/>
      <c r="G150" s="1132"/>
      <c r="H150" s="1133"/>
      <c r="I150" s="1133"/>
      <c r="J150" s="370">
        <f>SUM(J151:J154)</f>
        <v>360.9</v>
      </c>
      <c r="K150" s="139">
        <f t="shared" ref="K150:M150" si="26">SUM(K151:K154)</f>
        <v>594.29999999999995</v>
      </c>
      <c r="L150" s="143">
        <f t="shared" si="26"/>
        <v>330.3</v>
      </c>
      <c r="M150" s="264">
        <f t="shared" si="26"/>
        <v>436.79999999999995</v>
      </c>
      <c r="N150" s="107"/>
      <c r="O150" s="107"/>
      <c r="P150" s="107"/>
      <c r="Q150" s="107"/>
      <c r="R150" s="107"/>
    </row>
    <row r="151" spans="1:20" s="1" customFormat="1" ht="15.75" customHeight="1" x14ac:dyDescent="0.2">
      <c r="A151" s="22"/>
      <c r="B151" s="1126" t="s">
        <v>63</v>
      </c>
      <c r="C151" s="1127"/>
      <c r="D151" s="1127"/>
      <c r="E151" s="1127"/>
      <c r="F151" s="1127"/>
      <c r="G151" s="1127"/>
      <c r="H151" s="1127"/>
      <c r="I151" s="1127"/>
      <c r="J151" s="371">
        <f>SUMIF(I14:I121,"es",J14:J121)</f>
        <v>25.7</v>
      </c>
      <c r="K151" s="140">
        <f>SUMIF(I14:I121,"es",K14:K121)</f>
        <v>25.8</v>
      </c>
      <c r="L151" s="144">
        <f>SUMIF(I14:I121,"es",L14:L121)</f>
        <v>15.8</v>
      </c>
      <c r="M151" s="136">
        <f>SUMIF(I14:I121,"es",M14:M121)</f>
        <v>0</v>
      </c>
      <c r="N151" s="108"/>
      <c r="O151" s="108"/>
      <c r="P151" s="108"/>
      <c r="Q151" s="108"/>
      <c r="R151" s="108"/>
    </row>
    <row r="152" spans="1:20" s="1" customFormat="1" ht="15.75" customHeight="1" x14ac:dyDescent="0.2">
      <c r="A152" s="23"/>
      <c r="B152" s="1114" t="s">
        <v>62</v>
      </c>
      <c r="C152" s="1115"/>
      <c r="D152" s="1115"/>
      <c r="E152" s="1115"/>
      <c r="F152" s="1115"/>
      <c r="G152" s="1115"/>
      <c r="H152" s="1115"/>
      <c r="I152" s="1115"/>
      <c r="J152" s="369">
        <f>SUMIF(I14:I121,"PSDF",J14:J121)</f>
        <v>226.6</v>
      </c>
      <c r="K152" s="124">
        <f>SUMIF(I14:I121,"PSDF",K14:K121)</f>
        <v>312.7</v>
      </c>
      <c r="L152" s="128">
        <f>SUMIF(I14:I121,"PSDF",L14:L121)</f>
        <v>312.7</v>
      </c>
      <c r="M152" s="126">
        <f>SUMIF(I14:I121,"PSDF",M14:M121)</f>
        <v>317.89999999999998</v>
      </c>
      <c r="N152" s="24"/>
      <c r="O152" s="165"/>
      <c r="P152" s="165"/>
      <c r="Q152" s="25"/>
      <c r="R152" s="25"/>
    </row>
    <row r="153" spans="1:20" s="1" customFormat="1" ht="15.75" customHeight="1" x14ac:dyDescent="0.2">
      <c r="A153" s="23"/>
      <c r="B153" s="1114" t="s">
        <v>97</v>
      </c>
      <c r="C153" s="1116"/>
      <c r="D153" s="1116"/>
      <c r="E153" s="1116"/>
      <c r="F153" s="1116"/>
      <c r="G153" s="1116"/>
      <c r="H153" s="1116"/>
      <c r="I153" s="1116"/>
      <c r="J153" s="369">
        <f>SUMIF(I14:I121,"lrvb",J14:J121)</f>
        <v>0.7</v>
      </c>
      <c r="K153" s="124">
        <f>SUMIF(I14:I121,"lrvb",K14:K121)</f>
        <v>1.8</v>
      </c>
      <c r="L153" s="128">
        <f>SUMIF(I14:I121,"lrvb",L14:L121)</f>
        <v>1.8</v>
      </c>
      <c r="M153" s="126">
        <f>SUMIF(I14:I121,"lrvb",M14:M121)</f>
        <v>0</v>
      </c>
      <c r="N153" s="24"/>
      <c r="O153" s="165"/>
      <c r="P153" s="165"/>
      <c r="Q153" s="25"/>
      <c r="R153" s="25"/>
    </row>
    <row r="154" spans="1:20" s="1" customFormat="1" ht="15.75" customHeight="1" x14ac:dyDescent="0.2">
      <c r="A154" s="22"/>
      <c r="B154" s="1117" t="s">
        <v>64</v>
      </c>
      <c r="C154" s="1118"/>
      <c r="D154" s="1118"/>
      <c r="E154" s="1118"/>
      <c r="F154" s="1118"/>
      <c r="G154" s="1118"/>
      <c r="H154" s="1119"/>
      <c r="I154" s="1119"/>
      <c r="J154" s="368">
        <f>SUMIF(I14:I121,"kt",J14:J121)</f>
        <v>107.9</v>
      </c>
      <c r="K154" s="138">
        <f>SUMIF(I14:I121,"kt",K14:K121)</f>
        <v>254</v>
      </c>
      <c r="L154" s="142">
        <f>SUMIF(I14:I121,"kt",L14:L121)</f>
        <v>0</v>
      </c>
      <c r="M154" s="135">
        <f>SUMIF(I14:I121,"kt",M14:M121)</f>
        <v>118.9</v>
      </c>
      <c r="N154" s="108"/>
      <c r="O154" s="108"/>
      <c r="P154" s="108"/>
      <c r="Q154" s="108"/>
      <c r="R154" s="108"/>
    </row>
    <row r="155" spans="1:20" s="1" customFormat="1" ht="15.75" customHeight="1" thickBot="1" x14ac:dyDescent="0.25">
      <c r="A155" s="27"/>
      <c r="B155" s="1120" t="s">
        <v>65</v>
      </c>
      <c r="C155" s="1121"/>
      <c r="D155" s="1121"/>
      <c r="E155" s="1121"/>
      <c r="F155" s="1121"/>
      <c r="G155" s="1121"/>
      <c r="H155" s="1121"/>
      <c r="I155" s="1121"/>
      <c r="J155" s="372">
        <f>J150+J139</f>
        <v>4452.2000000000007</v>
      </c>
      <c r="K155" s="58">
        <f t="shared" ref="K155:M155" si="27">K150+K139</f>
        <v>6035.2</v>
      </c>
      <c r="L155" s="132">
        <f t="shared" si="27"/>
        <v>6008.2</v>
      </c>
      <c r="M155" s="190">
        <f t="shared" si="27"/>
        <v>2973.8999999999996</v>
      </c>
      <c r="N155" s="107"/>
      <c r="O155" s="107"/>
      <c r="P155" s="107"/>
      <c r="Q155" s="107"/>
      <c r="R155" s="107"/>
    </row>
    <row r="156" spans="1:20" x14ac:dyDescent="0.25">
      <c r="A156" s="28"/>
      <c r="B156" s="29"/>
      <c r="C156" s="29"/>
      <c r="D156" s="49"/>
      <c r="E156" s="29"/>
      <c r="F156" s="49"/>
      <c r="G156" s="297"/>
      <c r="H156" s="297"/>
      <c r="I156" s="30"/>
      <c r="J156" s="227"/>
      <c r="K156" s="227"/>
      <c r="L156" s="227"/>
      <c r="M156" s="227"/>
      <c r="N156" s="22"/>
      <c r="O156" s="557"/>
      <c r="P156" s="557"/>
      <c r="Q156" s="474"/>
      <c r="R156" s="474"/>
    </row>
    <row r="157" spans="1:20" x14ac:dyDescent="0.25">
      <c r="A157" s="22"/>
      <c r="B157" s="22"/>
      <c r="C157" s="22"/>
      <c r="D157" s="557"/>
      <c r="E157" s="31"/>
      <c r="F157" s="557"/>
      <c r="G157" s="297"/>
      <c r="H157" s="297"/>
      <c r="I157" s="148"/>
      <c r="J157" s="862">
        <f>+J155-J135</f>
        <v>0</v>
      </c>
      <c r="K157" s="862">
        <f>+K155-K135</f>
        <v>0</v>
      </c>
      <c r="L157" s="862">
        <f>+L155-L135</f>
        <v>0</v>
      </c>
      <c r="M157" s="862">
        <f>+M155-M135</f>
        <v>0</v>
      </c>
      <c r="N157" s="863"/>
      <c r="O157" s="166"/>
      <c r="P157" s="166"/>
      <c r="Q157" s="474"/>
      <c r="R157" s="474"/>
    </row>
    <row r="158" spans="1:20" x14ac:dyDescent="0.25">
      <c r="I158" s="657"/>
      <c r="J158" s="658"/>
      <c r="K158" s="658"/>
      <c r="L158" s="658"/>
      <c r="M158" s="658"/>
      <c r="N158" s="659"/>
      <c r="Q158" s="475"/>
    </row>
    <row r="159" spans="1:20" x14ac:dyDescent="0.25">
      <c r="I159" s="660"/>
      <c r="J159" s="661"/>
      <c r="K159" s="661"/>
      <c r="L159" s="662"/>
      <c r="M159" s="1122"/>
      <c r="N159" s="1122"/>
      <c r="Q159" s="475"/>
    </row>
    <row r="160" spans="1:20" x14ac:dyDescent="0.25">
      <c r="Q160" s="475"/>
    </row>
    <row r="161" spans="17:17" x14ac:dyDescent="0.25">
      <c r="Q161" s="475"/>
    </row>
  </sheetData>
  <mergeCells count="257">
    <mergeCell ref="M159:N159"/>
    <mergeCell ref="U60:U63"/>
    <mergeCell ref="N122:N123"/>
    <mergeCell ref="F123:F124"/>
    <mergeCell ref="E77:E80"/>
    <mergeCell ref="N79:N80"/>
    <mergeCell ref="C83:I83"/>
    <mergeCell ref="N83:R83"/>
    <mergeCell ref="C84:R84"/>
    <mergeCell ref="H77:H79"/>
    <mergeCell ref="H122:H124"/>
    <mergeCell ref="E69:E72"/>
    <mergeCell ref="G69:G72"/>
    <mergeCell ref="G97:G99"/>
    <mergeCell ref="E75:E76"/>
    <mergeCell ref="G75:G76"/>
    <mergeCell ref="N75:N76"/>
    <mergeCell ref="H69:H70"/>
    <mergeCell ref="H73:H74"/>
    <mergeCell ref="F100:F102"/>
    <mergeCell ref="G127:G129"/>
    <mergeCell ref="F128:F129"/>
    <mergeCell ref="B154:I154"/>
    <mergeCell ref="B155:I155"/>
    <mergeCell ref="B142:I142"/>
    <mergeCell ref="B145:I145"/>
    <mergeCell ref="D127:D129"/>
    <mergeCell ref="E127:E129"/>
    <mergeCell ref="B146:I146"/>
    <mergeCell ref="A136:R136"/>
    <mergeCell ref="B148:I148"/>
    <mergeCell ref="B143:I143"/>
    <mergeCell ref="N130:N131"/>
    <mergeCell ref="A130:A132"/>
    <mergeCell ref="B130:B132"/>
    <mergeCell ref="C130:C132"/>
    <mergeCell ref="D130:D132"/>
    <mergeCell ref="E130:E132"/>
    <mergeCell ref="A127:A129"/>
    <mergeCell ref="B138:I138"/>
    <mergeCell ref="F131:F132"/>
    <mergeCell ref="B139:I139"/>
    <mergeCell ref="N134:R134"/>
    <mergeCell ref="B135:I135"/>
    <mergeCell ref="N135:R135"/>
    <mergeCell ref="G130:G132"/>
    <mergeCell ref="H131:H132"/>
    <mergeCell ref="B144:I144"/>
    <mergeCell ref="B153:I153"/>
    <mergeCell ref="B150:I150"/>
    <mergeCell ref="B151:I151"/>
    <mergeCell ref="B152:I152"/>
    <mergeCell ref="B149:I149"/>
    <mergeCell ref="B147:I147"/>
    <mergeCell ref="B137:M137"/>
    <mergeCell ref="N35:N38"/>
    <mergeCell ref="N33:N34"/>
    <mergeCell ref="N39:N40"/>
    <mergeCell ref="E39:E40"/>
    <mergeCell ref="F39:F40"/>
    <mergeCell ref="G39:G40"/>
    <mergeCell ref="C35:C38"/>
    <mergeCell ref="E100:E102"/>
    <mergeCell ref="C48:C50"/>
    <mergeCell ref="E48:E50"/>
    <mergeCell ref="F48:F50"/>
    <mergeCell ref="G48:G50"/>
    <mergeCell ref="E35:E38"/>
    <mergeCell ref="F35:F38"/>
    <mergeCell ref="G35:G38"/>
    <mergeCell ref="C39:C40"/>
    <mergeCell ref="H35:H36"/>
    <mergeCell ref="G106:G108"/>
    <mergeCell ref="H106:H108"/>
    <mergeCell ref="E106:E108"/>
    <mergeCell ref="F106:F108"/>
    <mergeCell ref="H100:H102"/>
    <mergeCell ref="H127:H129"/>
    <mergeCell ref="C122:C124"/>
    <mergeCell ref="E125:E126"/>
    <mergeCell ref="D122:D124"/>
    <mergeCell ref="H67:H68"/>
    <mergeCell ref="N60:N61"/>
    <mergeCell ref="F98:F99"/>
    <mergeCell ref="N103:N104"/>
    <mergeCell ref="C94:C96"/>
    <mergeCell ref="D94:D96"/>
    <mergeCell ref="H41:H42"/>
    <mergeCell ref="H44:H45"/>
    <mergeCell ref="H48:H49"/>
    <mergeCell ref="C41:C43"/>
    <mergeCell ref="C54:I54"/>
    <mergeCell ref="H94:H96"/>
    <mergeCell ref="G94:G96"/>
    <mergeCell ref="E67:E68"/>
    <mergeCell ref="G67:G68"/>
    <mergeCell ref="H65:H66"/>
    <mergeCell ref="H97:H99"/>
    <mergeCell ref="G103:G105"/>
    <mergeCell ref="H103:H105"/>
    <mergeCell ref="C51:C53"/>
    <mergeCell ref="E51:E53"/>
    <mergeCell ref="F51:F53"/>
    <mergeCell ref="G41:G43"/>
    <mergeCell ref="C44:C47"/>
    <mergeCell ref="B141:I141"/>
    <mergeCell ref="B140:I140"/>
    <mergeCell ref="C133:I133"/>
    <mergeCell ref="Q28:Q29"/>
    <mergeCell ref="B14:B22"/>
    <mergeCell ref="O28:O29"/>
    <mergeCell ref="P28:P29"/>
    <mergeCell ref="G14:G22"/>
    <mergeCell ref="N14:N22"/>
    <mergeCell ref="F17:F18"/>
    <mergeCell ref="G23:G25"/>
    <mergeCell ref="N23:N25"/>
    <mergeCell ref="F19:F20"/>
    <mergeCell ref="N28:N29"/>
    <mergeCell ref="E26:E27"/>
    <mergeCell ref="C23:C25"/>
    <mergeCell ref="E23:E25"/>
    <mergeCell ref="F23:F25"/>
    <mergeCell ref="N133:R133"/>
    <mergeCell ref="B134:I134"/>
    <mergeCell ref="N46:N47"/>
    <mergeCell ref="B106:B108"/>
    <mergeCell ref="C106:C108"/>
    <mergeCell ref="D106:D108"/>
    <mergeCell ref="N127:N128"/>
    <mergeCell ref="E119:E121"/>
    <mergeCell ref="N120:N121"/>
    <mergeCell ref="H119:H121"/>
    <mergeCell ref="B119:B121"/>
    <mergeCell ref="C119:C121"/>
    <mergeCell ref="N109:N110"/>
    <mergeCell ref="G119:G121"/>
    <mergeCell ref="F120:F121"/>
    <mergeCell ref="E109:E111"/>
    <mergeCell ref="F110:F111"/>
    <mergeCell ref="E117:E118"/>
    <mergeCell ref="F117:F118"/>
    <mergeCell ref="H112:H114"/>
    <mergeCell ref="G122:G124"/>
    <mergeCell ref="H115:H116"/>
    <mergeCell ref="E122:E124"/>
    <mergeCell ref="B127:B129"/>
    <mergeCell ref="C127:C129"/>
    <mergeCell ref="B122:B124"/>
    <mergeCell ref="D119:D121"/>
    <mergeCell ref="H125:H126"/>
    <mergeCell ref="B112:B114"/>
    <mergeCell ref="C112:C114"/>
    <mergeCell ref="W88:W90"/>
    <mergeCell ref="A89:A93"/>
    <mergeCell ref="B89:B93"/>
    <mergeCell ref="C89:C93"/>
    <mergeCell ref="D89:D93"/>
    <mergeCell ref="E89:E93"/>
    <mergeCell ref="F89:F90"/>
    <mergeCell ref="A86:A88"/>
    <mergeCell ref="B86:B88"/>
    <mergeCell ref="C86:C88"/>
    <mergeCell ref="D86:D88"/>
    <mergeCell ref="E86:E88"/>
    <mergeCell ref="F86:F87"/>
    <mergeCell ref="G89:G93"/>
    <mergeCell ref="H86:H88"/>
    <mergeCell ref="H89:H93"/>
    <mergeCell ref="N90:N92"/>
    <mergeCell ref="G86:G88"/>
    <mergeCell ref="A97:A99"/>
    <mergeCell ref="B97:B99"/>
    <mergeCell ref="C97:C99"/>
    <mergeCell ref="D97:D99"/>
    <mergeCell ref="A119:A121"/>
    <mergeCell ref="B94:B96"/>
    <mergeCell ref="A122:A124"/>
    <mergeCell ref="F81:F82"/>
    <mergeCell ref="E94:E96"/>
    <mergeCell ref="F94:F96"/>
    <mergeCell ref="E97:E99"/>
    <mergeCell ref="A94:A96"/>
    <mergeCell ref="E115:E116"/>
    <mergeCell ref="F115:F116"/>
    <mergeCell ref="D112:D114"/>
    <mergeCell ref="E112:E114"/>
    <mergeCell ref="F112:F114"/>
    <mergeCell ref="A103:A105"/>
    <mergeCell ref="B103:B105"/>
    <mergeCell ref="C103:C105"/>
    <mergeCell ref="D103:D105"/>
    <mergeCell ref="E103:E105"/>
    <mergeCell ref="F103:F105"/>
    <mergeCell ref="A112:A114"/>
    <mergeCell ref="L1:R1"/>
    <mergeCell ref="A3:R3"/>
    <mergeCell ref="A4:R4"/>
    <mergeCell ref="A5:R5"/>
    <mergeCell ref="A6:R6"/>
    <mergeCell ref="A7:A9"/>
    <mergeCell ref="B7:B9"/>
    <mergeCell ref="C7:C9"/>
    <mergeCell ref="D7:D9"/>
    <mergeCell ref="E7:E9"/>
    <mergeCell ref="L7:L9"/>
    <mergeCell ref="N7:R7"/>
    <mergeCell ref="N8:N9"/>
    <mergeCell ref="O8:R8"/>
    <mergeCell ref="M7:M9"/>
    <mergeCell ref="F7:F9"/>
    <mergeCell ref="I7:I9"/>
    <mergeCell ref="G7:G9"/>
    <mergeCell ref="H7:H9"/>
    <mergeCell ref="E44:E47"/>
    <mergeCell ref="B12:R12"/>
    <mergeCell ref="C13:R13"/>
    <mergeCell ref="H14:H15"/>
    <mergeCell ref="H23:H24"/>
    <mergeCell ref="J7:J9"/>
    <mergeCell ref="K7:K9"/>
    <mergeCell ref="C14:C22"/>
    <mergeCell ref="E14:E16"/>
    <mergeCell ref="F14:F16"/>
    <mergeCell ref="E21:E22"/>
    <mergeCell ref="F21:F22"/>
    <mergeCell ref="H39:H40"/>
    <mergeCell ref="A10:R10"/>
    <mergeCell ref="A11:R11"/>
    <mergeCell ref="A14:A22"/>
    <mergeCell ref="R28:R29"/>
    <mergeCell ref="F44:F47"/>
    <mergeCell ref="G44:G47"/>
    <mergeCell ref="G51:G53"/>
    <mergeCell ref="H51:H52"/>
    <mergeCell ref="N51:N52"/>
    <mergeCell ref="A106:A108"/>
    <mergeCell ref="G112:G114"/>
    <mergeCell ref="H26:H28"/>
    <mergeCell ref="N98:N99"/>
    <mergeCell ref="N54:R54"/>
    <mergeCell ref="C55:R55"/>
    <mergeCell ref="E56:E58"/>
    <mergeCell ref="G56:G57"/>
    <mergeCell ref="N57:N58"/>
    <mergeCell ref="H56:H57"/>
    <mergeCell ref="E65:E66"/>
    <mergeCell ref="F65:F66"/>
    <mergeCell ref="N63:N64"/>
    <mergeCell ref="G65:G66"/>
    <mergeCell ref="F56:F58"/>
    <mergeCell ref="N87:N88"/>
    <mergeCell ref="E81:E82"/>
    <mergeCell ref="G81:G82"/>
    <mergeCell ref="H81:H82"/>
    <mergeCell ref="E41:E43"/>
    <mergeCell ref="F41:F43"/>
  </mergeCells>
  <printOptions horizontalCentered="1"/>
  <pageMargins left="0.78740157480314965" right="0.19685039370078741" top="0.39370078740157483" bottom="0.39370078740157483" header="0.31496062992125984" footer="0.31496062992125984"/>
  <pageSetup paperSize="9" scale="61" orientation="portrait" r:id="rId1"/>
  <rowBreaks count="2" manualBreakCount="2">
    <brk id="59" max="17" man="1"/>
    <brk id="116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13 programa</vt:lpstr>
      <vt:lpstr>Aiškinamoji lentelė</vt:lpstr>
      <vt:lpstr>'13 programa'!Print_Area</vt:lpstr>
      <vt:lpstr>'Aiškinamoji lentelė'!Print_Area</vt:lpstr>
      <vt:lpstr>'13 programa'!Print_Titles</vt:lpstr>
      <vt:lpstr>'Aiškinamoji lentelė'!Print_Titles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2020-02-03T13:29:49Z</cp:lastPrinted>
  <dcterms:created xsi:type="dcterms:W3CDTF">2015-11-25T11:03:52Z</dcterms:created>
  <dcterms:modified xsi:type="dcterms:W3CDTF">2020-02-04T13:35:24Z</dcterms:modified>
</cp:coreProperties>
</file>