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V.Palaimiene\Desktop\T1-30pr1\"/>
    </mc:Choice>
  </mc:AlternateContent>
  <bookViews>
    <workbookView xWindow="-120" yWindow="-120" windowWidth="24240" windowHeight="13140"/>
  </bookViews>
  <sheets>
    <sheet name="5 programa" sheetId="8" r:id="rId1"/>
    <sheet name="Aiškinamoji lentelė " sheetId="2" r:id="rId2"/>
    <sheet name="Lyginamasis variantas" sheetId="7" state="hidden" r:id="rId3"/>
  </sheets>
  <definedNames>
    <definedName name="_xlnm.Print_Area" localSheetId="0">'5 programa'!$A$1:$M$169</definedName>
    <definedName name="_xlnm.Print_Area" localSheetId="1">'Aiškinamoji lentelė '!$A$1:$Q$173</definedName>
    <definedName name="_xlnm.Print_Area" localSheetId="2">'Lyginamasis variantas'!$A$1:$U$170</definedName>
    <definedName name="_xlnm.Print_Titles" localSheetId="0">'5 programa'!$9:$11</definedName>
    <definedName name="_xlnm.Print_Titles" localSheetId="1">'Aiškinamoji lentelė '!$6:$8</definedName>
    <definedName name="_xlnm.Print_Titles" localSheetId="2">'Lyginamasis variantas'!$8:$10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I165" i="8" l="1"/>
  <c r="H165" i="8"/>
  <c r="G165" i="8"/>
  <c r="I164" i="8"/>
  <c r="H164" i="8"/>
  <c r="G164" i="8"/>
  <c r="I162" i="8"/>
  <c r="H162" i="8"/>
  <c r="G162" i="8"/>
  <c r="I161" i="8"/>
  <c r="H161" i="8"/>
  <c r="G161" i="8"/>
  <c r="I160" i="8"/>
  <c r="H160" i="8"/>
  <c r="G160" i="8"/>
  <c r="I159" i="8"/>
  <c r="H159" i="8"/>
  <c r="G159" i="8"/>
  <c r="I158" i="8"/>
  <c r="H158" i="8"/>
  <c r="G158" i="8"/>
  <c r="I157" i="8"/>
  <c r="H157" i="8"/>
  <c r="G157" i="8"/>
  <c r="I156" i="8"/>
  <c r="H156" i="8"/>
  <c r="G156" i="8"/>
  <c r="I155" i="8"/>
  <c r="H155" i="8"/>
  <c r="G155" i="8"/>
  <c r="I154" i="8"/>
  <c r="H154" i="8"/>
  <c r="G154" i="8"/>
  <c r="I153" i="8"/>
  <c r="H153" i="8"/>
  <c r="G153" i="8"/>
  <c r="H152" i="8"/>
  <c r="G152" i="8"/>
  <c r="H34" i="8"/>
  <c r="H35" i="8" s="1"/>
  <c r="I34" i="8"/>
  <c r="I35" i="8" s="1"/>
  <c r="G34" i="8"/>
  <c r="G35" i="8" s="1"/>
  <c r="G69" i="8"/>
  <c r="K74" i="2"/>
  <c r="G142" i="8"/>
  <c r="G143" i="8" s="1"/>
  <c r="H142" i="8"/>
  <c r="I142" i="8"/>
  <c r="H128" i="8"/>
  <c r="I128" i="8"/>
  <c r="G128" i="8"/>
  <c r="H119" i="8"/>
  <c r="G119" i="8"/>
  <c r="I101" i="8"/>
  <c r="I119" i="8" s="1"/>
  <c r="G100" i="8"/>
  <c r="H100" i="8"/>
  <c r="I100" i="8"/>
  <c r="G51" i="8"/>
  <c r="H69" i="8"/>
  <c r="I69" i="8"/>
  <c r="I152" i="8" l="1"/>
  <c r="G129" i="8"/>
  <c r="H129" i="8"/>
  <c r="I129" i="8"/>
  <c r="H51" i="8"/>
  <c r="H52" i="8" s="1"/>
  <c r="I51" i="8"/>
  <c r="I52" i="8" s="1"/>
  <c r="G52" i="8"/>
  <c r="I143" i="8" l="1"/>
  <c r="H143" i="8"/>
  <c r="J14" i="2"/>
  <c r="J18" i="2" s="1"/>
  <c r="I18" i="2"/>
  <c r="K18" i="2"/>
  <c r="L18" i="2"/>
  <c r="I24" i="2"/>
  <c r="J24" i="2"/>
  <c r="K24" i="2"/>
  <c r="L24" i="2"/>
  <c r="I25" i="2"/>
  <c r="I27" i="2" s="1"/>
  <c r="J27" i="2"/>
  <c r="K27" i="2"/>
  <c r="L27" i="2"/>
  <c r="I30" i="2"/>
  <c r="J30" i="2"/>
  <c r="K30" i="2"/>
  <c r="L30" i="2"/>
  <c r="I33" i="2"/>
  <c r="J33" i="2"/>
  <c r="K33" i="2"/>
  <c r="L33" i="2"/>
  <c r="I36" i="2"/>
  <c r="J36" i="2"/>
  <c r="K36" i="2"/>
  <c r="L36" i="2"/>
  <c r="I39" i="2"/>
  <c r="J39" i="2"/>
  <c r="K39" i="2"/>
  <c r="L39" i="2"/>
  <c r="K40" i="2"/>
  <c r="I57" i="2"/>
  <c r="J57" i="2"/>
  <c r="K57" i="2"/>
  <c r="L57" i="2"/>
  <c r="I58" i="2"/>
  <c r="J58" i="2"/>
  <c r="K58" i="2"/>
  <c r="L58" i="2"/>
  <c r="I74" i="2"/>
  <c r="J74" i="2"/>
  <c r="L74" i="2"/>
  <c r="I79" i="2"/>
  <c r="I158" i="2" s="1"/>
  <c r="I85" i="2"/>
  <c r="I86" i="2"/>
  <c r="I91" i="2"/>
  <c r="I100" i="2"/>
  <c r="I101" i="2"/>
  <c r="I160" i="2" s="1"/>
  <c r="I103" i="2"/>
  <c r="J106" i="2"/>
  <c r="K106" i="2"/>
  <c r="L106" i="2"/>
  <c r="I113" i="2"/>
  <c r="I115" i="2"/>
  <c r="J125" i="2"/>
  <c r="K125" i="2"/>
  <c r="L125" i="2"/>
  <c r="I130" i="2"/>
  <c r="I134" i="2" s="1"/>
  <c r="J134" i="2"/>
  <c r="K134" i="2"/>
  <c r="L134" i="2"/>
  <c r="I140" i="2"/>
  <c r="I147" i="2" s="1"/>
  <c r="I148" i="2" s="1"/>
  <c r="J147" i="2"/>
  <c r="J148" i="2" s="1"/>
  <c r="K147" i="2"/>
  <c r="L147" i="2"/>
  <c r="K148" i="2"/>
  <c r="L148" i="2"/>
  <c r="J157" i="2"/>
  <c r="K157" i="2"/>
  <c r="L157" i="2"/>
  <c r="J158" i="2"/>
  <c r="K158" i="2"/>
  <c r="L158" i="2"/>
  <c r="I159" i="2"/>
  <c r="K159" i="2"/>
  <c r="L159" i="2"/>
  <c r="J160" i="2"/>
  <c r="K160" i="2"/>
  <c r="L160" i="2"/>
  <c r="I161" i="2"/>
  <c r="J161" i="2"/>
  <c r="K161" i="2"/>
  <c r="L161" i="2"/>
  <c r="I162" i="2"/>
  <c r="J162" i="2"/>
  <c r="K162" i="2"/>
  <c r="L162" i="2"/>
  <c r="I163" i="2"/>
  <c r="J163" i="2"/>
  <c r="K163" i="2"/>
  <c r="L163" i="2"/>
  <c r="I164" i="2"/>
  <c r="J164" i="2"/>
  <c r="K164" i="2"/>
  <c r="L164" i="2"/>
  <c r="J165" i="2"/>
  <c r="K165" i="2"/>
  <c r="L165" i="2"/>
  <c r="I166" i="2"/>
  <c r="J166" i="2"/>
  <c r="K166" i="2"/>
  <c r="L166" i="2"/>
  <c r="J167" i="2"/>
  <c r="K167" i="2"/>
  <c r="L167" i="2"/>
  <c r="I169" i="2"/>
  <c r="J169" i="2"/>
  <c r="K169" i="2"/>
  <c r="L169" i="2"/>
  <c r="I170" i="2"/>
  <c r="J170" i="2"/>
  <c r="K170" i="2"/>
  <c r="L170" i="2"/>
  <c r="I171" i="2"/>
  <c r="J171" i="2"/>
  <c r="K171" i="2"/>
  <c r="L171" i="2"/>
  <c r="L40" i="2" l="1"/>
  <c r="J159" i="2"/>
  <c r="I157" i="2"/>
  <c r="I40" i="2"/>
  <c r="I165" i="2"/>
  <c r="K135" i="2"/>
  <c r="K149" i="2" s="1"/>
  <c r="K150" i="2" s="1"/>
  <c r="I106" i="2"/>
  <c r="I125" i="2"/>
  <c r="J135" i="2"/>
  <c r="J40" i="2"/>
  <c r="L135" i="2"/>
  <c r="L149" i="2" s="1"/>
  <c r="L150" i="2" s="1"/>
  <c r="I135" i="2"/>
  <c r="I149" i="2" s="1"/>
  <c r="I150" i="2" s="1"/>
  <c r="J168" i="2"/>
  <c r="J172" i="2" s="1"/>
  <c r="I168" i="2"/>
  <c r="L156" i="2"/>
  <c r="L155" i="2" s="1"/>
  <c r="I156" i="2"/>
  <c r="L168" i="2"/>
  <c r="L172" i="2" s="1"/>
  <c r="J156" i="2"/>
  <c r="J155" i="2" s="1"/>
  <c r="K156" i="2"/>
  <c r="K155" i="2" s="1"/>
  <c r="K168" i="2"/>
  <c r="H144" i="8"/>
  <c r="I144" i="8"/>
  <c r="G144" i="8"/>
  <c r="H163" i="8"/>
  <c r="G163" i="8"/>
  <c r="I163" i="8"/>
  <c r="H151" i="8"/>
  <c r="H150" i="8" s="1"/>
  <c r="G151" i="8"/>
  <c r="G150" i="8" s="1"/>
  <c r="I151" i="8"/>
  <c r="I150" i="8" s="1"/>
  <c r="K172" i="2"/>
  <c r="J149" i="2"/>
  <c r="J150" i="2" s="1"/>
  <c r="L139" i="7"/>
  <c r="M139" i="7" s="1"/>
  <c r="I139" i="7"/>
  <c r="M93" i="7"/>
  <c r="M92" i="7"/>
  <c r="M98" i="7" s="1"/>
  <c r="I155" i="2" l="1"/>
  <c r="I172" i="2" s="1"/>
  <c r="G145" i="8"/>
  <c r="I166" i="8"/>
  <c r="G166" i="8"/>
  <c r="H145" i="8"/>
  <c r="H166" i="8"/>
  <c r="I145" i="8"/>
  <c r="J93" i="7"/>
  <c r="J92" i="7"/>
  <c r="I130" i="7" l="1"/>
  <c r="J125" i="7"/>
  <c r="J79" i="7"/>
  <c r="J98" i="7" s="1"/>
  <c r="J31" i="7"/>
  <c r="H73" i="7" l="1"/>
  <c r="I73" i="7"/>
  <c r="O98" i="7" l="1"/>
  <c r="N98" i="7"/>
  <c r="K155" i="7"/>
  <c r="H76" i="7" l="1"/>
  <c r="H139" i="7"/>
  <c r="H142" i="7" l="1"/>
  <c r="J139" i="7"/>
  <c r="L66" i="7"/>
  <c r="I142" i="7" l="1"/>
  <c r="I76" i="7"/>
  <c r="J142" i="7" l="1"/>
  <c r="O165" i="7" l="1"/>
  <c r="N165" i="7"/>
  <c r="O164" i="7"/>
  <c r="N164" i="7"/>
  <c r="O163" i="7"/>
  <c r="N163" i="7"/>
  <c r="O161" i="7"/>
  <c r="N161" i="7"/>
  <c r="O160" i="7"/>
  <c r="N160" i="7"/>
  <c r="O159" i="7"/>
  <c r="N159" i="7"/>
  <c r="O158" i="7"/>
  <c r="N158" i="7"/>
  <c r="O157" i="7"/>
  <c r="N157" i="7"/>
  <c r="O156" i="7"/>
  <c r="N156" i="7"/>
  <c r="O155" i="7"/>
  <c r="N155" i="7"/>
  <c r="O154" i="7"/>
  <c r="N154" i="7"/>
  <c r="O153" i="7"/>
  <c r="N153" i="7"/>
  <c r="O152" i="7"/>
  <c r="N152" i="7"/>
  <c r="L165" i="7"/>
  <c r="K165" i="7"/>
  <c r="L164" i="7"/>
  <c r="K164" i="7"/>
  <c r="L163" i="7"/>
  <c r="K163" i="7"/>
  <c r="L161" i="7"/>
  <c r="K161" i="7"/>
  <c r="L160" i="7"/>
  <c r="K160" i="7"/>
  <c r="K158" i="7"/>
  <c r="L158" i="7"/>
  <c r="L159" i="7"/>
  <c r="L157" i="7"/>
  <c r="K157" i="7"/>
  <c r="L156" i="7"/>
  <c r="K156" i="7"/>
  <c r="L155" i="7"/>
  <c r="L154" i="7"/>
  <c r="K154" i="7"/>
  <c r="L153" i="7"/>
  <c r="K153" i="7"/>
  <c r="J153" i="7"/>
  <c r="I165" i="7"/>
  <c r="H165" i="7"/>
  <c r="I164" i="7"/>
  <c r="H164" i="7"/>
  <c r="I163" i="7"/>
  <c r="H163" i="7"/>
  <c r="I161" i="7"/>
  <c r="H161" i="7"/>
  <c r="I159" i="7"/>
  <c r="H159" i="7"/>
  <c r="H156" i="7"/>
  <c r="H157" i="7"/>
  <c r="I157" i="7"/>
  <c r="I155" i="7"/>
  <c r="H155" i="7"/>
  <c r="I154" i="7"/>
  <c r="H154" i="7"/>
  <c r="I152" i="7"/>
  <c r="H152" i="7"/>
  <c r="N142" i="7"/>
  <c r="N136" i="7"/>
  <c r="N130" i="7"/>
  <c r="N117" i="7"/>
  <c r="N66" i="7"/>
  <c r="N53" i="7"/>
  <c r="N54" i="7" s="1"/>
  <c r="N39" i="7"/>
  <c r="N36" i="7"/>
  <c r="N33" i="7"/>
  <c r="N30" i="7"/>
  <c r="N27" i="7"/>
  <c r="N20" i="7"/>
  <c r="O142" i="7"/>
  <c r="O136" i="7"/>
  <c r="O130" i="7"/>
  <c r="O117" i="7"/>
  <c r="O66" i="7"/>
  <c r="O53" i="7"/>
  <c r="O54" i="7" s="1"/>
  <c r="O39" i="7"/>
  <c r="O36" i="7"/>
  <c r="O33" i="7"/>
  <c r="O30" i="7"/>
  <c r="O27" i="7"/>
  <c r="O20" i="7"/>
  <c r="K159" i="7"/>
  <c r="K142" i="7"/>
  <c r="K136" i="7"/>
  <c r="K130" i="7"/>
  <c r="K117" i="7"/>
  <c r="K72" i="7"/>
  <c r="K98" i="7" s="1"/>
  <c r="K66" i="7"/>
  <c r="K53" i="7"/>
  <c r="K54" i="7" s="1"/>
  <c r="K39" i="7"/>
  <c r="K36" i="7"/>
  <c r="K33" i="7"/>
  <c r="K30" i="7"/>
  <c r="K27" i="7"/>
  <c r="K20" i="7"/>
  <c r="L142" i="7"/>
  <c r="L136" i="7"/>
  <c r="L130" i="7"/>
  <c r="L117" i="7"/>
  <c r="L72" i="7"/>
  <c r="L98" i="7" s="1"/>
  <c r="L53" i="7"/>
  <c r="L54" i="7" s="1"/>
  <c r="L39" i="7"/>
  <c r="L36" i="7"/>
  <c r="L33" i="7"/>
  <c r="L30" i="7"/>
  <c r="L27" i="7"/>
  <c r="L20" i="7"/>
  <c r="H136" i="7"/>
  <c r="H130" i="7"/>
  <c r="H117" i="7"/>
  <c r="H75" i="7"/>
  <c r="H98" i="7" s="1"/>
  <c r="H66" i="7"/>
  <c r="H53" i="7"/>
  <c r="H54" i="7" s="1"/>
  <c r="H39" i="7"/>
  <c r="H36" i="7"/>
  <c r="H33" i="7"/>
  <c r="H28" i="7"/>
  <c r="H160" i="7" s="1"/>
  <c r="H22" i="7"/>
  <c r="H27" i="7" s="1"/>
  <c r="H20" i="7"/>
  <c r="I156" i="7"/>
  <c r="I136" i="7"/>
  <c r="I117" i="7"/>
  <c r="I75" i="7"/>
  <c r="I98" i="7" s="1"/>
  <c r="I66" i="7"/>
  <c r="I53" i="7"/>
  <c r="I54" i="7" s="1"/>
  <c r="I39" i="7"/>
  <c r="I36" i="7"/>
  <c r="I33" i="7"/>
  <c r="I28" i="7"/>
  <c r="I30" i="7" s="1"/>
  <c r="I22" i="7"/>
  <c r="I27" i="7" s="1"/>
  <c r="I20" i="7"/>
  <c r="P165" i="7"/>
  <c r="M165" i="7"/>
  <c r="J165" i="7"/>
  <c r="P164" i="7"/>
  <c r="M164" i="7"/>
  <c r="J164" i="7"/>
  <c r="P163" i="7"/>
  <c r="M163" i="7"/>
  <c r="J163" i="7"/>
  <c r="P161" i="7"/>
  <c r="M161" i="7"/>
  <c r="J161" i="7"/>
  <c r="P160" i="7"/>
  <c r="M160" i="7"/>
  <c r="P159" i="7"/>
  <c r="M159" i="7"/>
  <c r="J159" i="7"/>
  <c r="P158" i="7"/>
  <c r="M158" i="7"/>
  <c r="P157" i="7"/>
  <c r="M157" i="7"/>
  <c r="J157" i="7"/>
  <c r="P156" i="7"/>
  <c r="M156" i="7"/>
  <c r="J156" i="7"/>
  <c r="P155" i="7"/>
  <c r="M155" i="7"/>
  <c r="J155" i="7"/>
  <c r="P154" i="7"/>
  <c r="M154" i="7"/>
  <c r="J154" i="7"/>
  <c r="P153" i="7"/>
  <c r="M153" i="7"/>
  <c r="P152" i="7"/>
  <c r="J152" i="7"/>
  <c r="P142" i="7"/>
  <c r="M142" i="7"/>
  <c r="P136" i="7"/>
  <c r="M136" i="7"/>
  <c r="J136" i="7"/>
  <c r="P130" i="7"/>
  <c r="M130" i="7"/>
  <c r="J130" i="7"/>
  <c r="P117" i="7"/>
  <c r="M117" i="7"/>
  <c r="J117" i="7"/>
  <c r="P98" i="7"/>
  <c r="M152" i="7"/>
  <c r="P66" i="7"/>
  <c r="M66" i="7"/>
  <c r="J66" i="7"/>
  <c r="P53" i="7"/>
  <c r="P54" i="7" s="1"/>
  <c r="M53" i="7"/>
  <c r="M54" i="7" s="1"/>
  <c r="J53" i="7"/>
  <c r="J54" i="7" s="1"/>
  <c r="P39" i="7"/>
  <c r="M39" i="7"/>
  <c r="J39" i="7"/>
  <c r="P36" i="7"/>
  <c r="M36" i="7"/>
  <c r="J36" i="7"/>
  <c r="P33" i="7"/>
  <c r="M33" i="7"/>
  <c r="J33" i="7"/>
  <c r="P30" i="7"/>
  <c r="M30" i="7"/>
  <c r="J160" i="7"/>
  <c r="P27" i="7"/>
  <c r="M27" i="7"/>
  <c r="J158" i="7"/>
  <c r="P20" i="7"/>
  <c r="M20" i="7"/>
  <c r="J20" i="7"/>
  <c r="L152" i="7" l="1"/>
  <c r="L151" i="7" s="1"/>
  <c r="L150" i="7" s="1"/>
  <c r="L131" i="7"/>
  <c r="K143" i="7"/>
  <c r="O143" i="7"/>
  <c r="H153" i="7"/>
  <c r="H151" i="7" s="1"/>
  <c r="K152" i="7"/>
  <c r="K151" i="7" s="1"/>
  <c r="H30" i="7"/>
  <c r="H40" i="7" s="1"/>
  <c r="L143" i="7"/>
  <c r="N143" i="7"/>
  <c r="I153" i="7"/>
  <c r="I151" i="7" s="1"/>
  <c r="H158" i="7"/>
  <c r="K131" i="7"/>
  <c r="I158" i="7"/>
  <c r="I160" i="7"/>
  <c r="O162" i="7"/>
  <c r="N162" i="7"/>
  <c r="L162" i="7"/>
  <c r="K162" i="7"/>
  <c r="H162" i="7"/>
  <c r="L40" i="7"/>
  <c r="H131" i="7"/>
  <c r="I143" i="7"/>
  <c r="I162" i="7"/>
  <c r="K40" i="7"/>
  <c r="O40" i="7"/>
  <c r="O131" i="7"/>
  <c r="O151" i="7"/>
  <c r="N40" i="7"/>
  <c r="N131" i="7"/>
  <c r="N151" i="7"/>
  <c r="N150" i="7" s="1"/>
  <c r="P143" i="7"/>
  <c r="H143" i="7"/>
  <c r="J151" i="7"/>
  <c r="J150" i="7" s="1"/>
  <c r="J162" i="7"/>
  <c r="I131" i="7"/>
  <c r="M151" i="7"/>
  <c r="M150" i="7" s="1"/>
  <c r="P151" i="7"/>
  <c r="P150" i="7" s="1"/>
  <c r="I40" i="7"/>
  <c r="J27" i="7"/>
  <c r="J30" i="7"/>
  <c r="J131" i="7"/>
  <c r="J143" i="7"/>
  <c r="M40" i="7"/>
  <c r="P131" i="7"/>
  <c r="P162" i="7"/>
  <c r="P40" i="7"/>
  <c r="M143" i="7"/>
  <c r="M162" i="7"/>
  <c r="M131" i="7"/>
  <c r="H150" i="7" l="1"/>
  <c r="H166" i="7" s="1"/>
  <c r="K150" i="7"/>
  <c r="K166" i="7" s="1"/>
  <c r="O150" i="7"/>
  <c r="O166" i="7" s="1"/>
  <c r="I150" i="7"/>
  <c r="I166" i="7" s="1"/>
  <c r="N144" i="7"/>
  <c r="N145" i="7" s="1"/>
  <c r="K144" i="7"/>
  <c r="K145" i="7" s="1"/>
  <c r="H144" i="7"/>
  <c r="H145" i="7" s="1"/>
  <c r="L144" i="7"/>
  <c r="L145" i="7" s="1"/>
  <c r="O144" i="7"/>
  <c r="O145" i="7" s="1"/>
  <c r="N166" i="7"/>
  <c r="I144" i="7"/>
  <c r="I145" i="7" s="1"/>
  <c r="L166" i="7"/>
  <c r="P166" i="7"/>
  <c r="M144" i="7"/>
  <c r="M145" i="7" s="1"/>
  <c r="J166" i="7"/>
  <c r="J40" i="7"/>
  <c r="J144" i="7" s="1"/>
  <c r="J145" i="7" s="1"/>
  <c r="M166" i="7"/>
  <c r="P144" i="7"/>
  <c r="P145" i="7" s="1"/>
</calcChain>
</file>

<file path=xl/comments1.xml><?xml version="1.0" encoding="utf-8"?>
<comments xmlns="http://schemas.openxmlformats.org/spreadsheetml/2006/main">
  <authors>
    <author>Audra Cepiene</author>
  </authors>
  <commentList>
    <comment ref="E19" authorId="0" shapeId="0">
      <text>
        <r>
          <rPr>
            <b/>
            <sz val="9"/>
            <color indexed="81"/>
            <rFont val="Tahoma"/>
            <family val="2"/>
            <charset val="186"/>
          </rPr>
          <t xml:space="preserve">Klaipėdos miesto savivaldybės 2013–2020 m. atliekų tvarkymo planas </t>
        </r>
        <r>
          <rPr>
            <sz val="9"/>
            <color indexed="81"/>
            <rFont val="Tahoma"/>
            <family val="2"/>
            <charset val="186"/>
          </rPr>
          <t xml:space="preserve">(2013-05-30, Nr. T2-130)
</t>
        </r>
      </text>
    </comment>
    <comment ref="E25" authorId="0" shapeId="0">
      <text>
        <r>
          <rPr>
            <b/>
            <sz val="9"/>
            <color indexed="81"/>
            <rFont val="Tahoma"/>
            <family val="2"/>
            <charset val="186"/>
          </rPr>
          <t xml:space="preserve">Klaipėdos miesto savivaldybės 2013–2020 m. atliekų tvarkymo planas </t>
        </r>
        <r>
          <rPr>
            <sz val="9"/>
            <color indexed="81"/>
            <rFont val="Tahoma"/>
            <family val="2"/>
            <charset val="186"/>
          </rPr>
          <t xml:space="preserve">(2013-05-30, Nr. T2-130)
</t>
        </r>
      </text>
    </comment>
    <comment ref="E28" authorId="0" shapeId="0">
      <text>
        <r>
          <rPr>
            <b/>
            <sz val="9"/>
            <color indexed="81"/>
            <rFont val="Tahoma"/>
            <family val="2"/>
            <charset val="186"/>
          </rPr>
          <t xml:space="preserve">Klaipėdos miesto savivaldybės 2013–2020 m. atliekų tvarkymo planas </t>
        </r>
        <r>
          <rPr>
            <sz val="9"/>
            <color indexed="81"/>
            <rFont val="Tahoma"/>
            <family val="2"/>
            <charset val="186"/>
          </rPr>
          <t xml:space="preserve">(2013-05-30, Nr. T2-130)
</t>
        </r>
      </text>
    </comment>
    <comment ref="E30" authorId="0" shapeId="0">
      <text>
        <r>
          <rPr>
            <b/>
            <sz val="9"/>
            <color indexed="81"/>
            <rFont val="Tahoma"/>
            <family val="2"/>
            <charset val="186"/>
          </rPr>
          <t>P (KSP) 2.1.3.17</t>
        </r>
        <r>
          <rPr>
            <sz val="9"/>
            <color indexed="81"/>
            <rFont val="Tahoma"/>
            <family val="2"/>
            <charset val="186"/>
          </rPr>
          <t xml:space="preserve"> Įrengti požemines ir pusiau požemines komunalinių atliekų ir antrinių žaliavų surinkimo konteinerių aikšteles
</t>
        </r>
      </text>
    </comment>
    <comment ref="D39" authorId="0" shapeId="0">
      <text>
        <r>
          <rPr>
            <sz val="9"/>
            <color indexed="81"/>
            <rFont val="Tahoma"/>
            <family val="2"/>
            <charset val="186"/>
          </rPr>
          <t>Pagal taryboje patvirtintą aplinkos monitoringo programą 2017-2021 m.</t>
        </r>
      </text>
    </comment>
    <comment ref="E39" authorId="0" shapeId="0">
      <text>
        <r>
          <rPr>
            <b/>
            <sz val="9"/>
            <color indexed="81"/>
            <rFont val="Tahoma"/>
            <family val="2"/>
            <charset val="186"/>
          </rPr>
          <t>P(KSP) 2.3.3.1.</t>
        </r>
        <r>
          <rPr>
            <sz val="9"/>
            <color indexed="81"/>
            <rFont val="Tahoma"/>
            <family val="2"/>
            <charset val="186"/>
          </rPr>
          <t xml:space="preserve"> Vykdyti prevencines priemones, siekiant neviršyti leistinų oro taršos kietosiomis dalelėmis (KD10) normatyvų,
</t>
        </r>
        <r>
          <rPr>
            <b/>
            <sz val="9"/>
            <color indexed="81"/>
            <rFont val="Tahoma"/>
            <family val="2"/>
            <charset val="186"/>
          </rPr>
          <t>P1, 1.1</t>
        </r>
        <r>
          <rPr>
            <sz val="9"/>
            <color indexed="81"/>
            <rFont val="Tahoma"/>
            <family val="2"/>
            <charset val="186"/>
          </rPr>
          <t xml:space="preserve">. Aplinkos oro kokybės valdymo plano parengimas ir oro kokybės mieste užtikrinimo priemonių įgyvendinimas
</t>
        </r>
      </text>
    </comment>
    <comment ref="E41" authorId="0" shapeId="0">
      <text>
        <r>
          <rPr>
            <b/>
            <sz val="9"/>
            <color indexed="81"/>
            <rFont val="Tahoma"/>
            <family val="2"/>
            <charset val="186"/>
          </rPr>
          <t xml:space="preserve">P(KSP) 2.3.3.2. </t>
        </r>
        <r>
          <rPr>
            <sz val="9"/>
            <color indexed="81"/>
            <rFont val="Tahoma"/>
            <family val="2"/>
            <charset val="186"/>
          </rPr>
          <t xml:space="preserve">Vykdyti visuomenės aplinkosauginį švietimą 
</t>
        </r>
      </text>
    </comment>
    <comment ref="E44" authorId="0" shapeId="0">
      <text>
        <r>
          <rPr>
            <sz val="9"/>
            <color indexed="81"/>
            <rFont val="Tahoma"/>
            <family val="2"/>
            <charset val="186"/>
          </rPr>
          <t>P1, 1.1. Aplinkos oro kokybės valdymo plano parengimas ir oro kokybės mieste užtikrinimo priemonių įgyvendinimas</t>
        </r>
      </text>
    </comment>
    <comment ref="E49" authorId="0" shapeId="0">
      <text>
        <r>
          <rPr>
            <sz val="9"/>
            <color indexed="81"/>
            <rFont val="Tahoma"/>
            <family val="2"/>
            <charset val="186"/>
          </rPr>
          <t>P1, 1.1. Aplinkos oro kokybės valdymo plano parengimas ir oro kokybės mieste užtikrinimo priemonių įgyvendinimas</t>
        </r>
      </text>
    </comment>
    <comment ref="E57" authorId="0" shapeId="0">
      <text>
        <r>
          <rPr>
            <sz val="9"/>
            <color indexed="81"/>
            <rFont val="Tahoma"/>
            <family val="2"/>
            <charset val="186"/>
          </rPr>
          <t>P(KSP) 2.3.1.4.
Išvalyti užterštus ir rekultivuoti apleistus vandens telkinius, vykdyti jų stebėseną</t>
        </r>
      </text>
    </comment>
    <comment ref="J57" authorId="0" shapeId="0">
      <text>
        <r>
          <rPr>
            <sz val="9"/>
            <color indexed="81"/>
            <rFont val="Tahoma"/>
            <family val="2"/>
            <charset val="186"/>
          </rPr>
          <t>periodiškumas  - trys kartai per savaitę 
Prižiūrima 17 vnt.  miesto vandens telkinių balandžio- spalio mėnesiais, vykdant atliekų šalinimą iš vandens telkinių 281957 m², atliekų šalinimą nuo žaliųjų plotų prie vandens telkinio iki 20 m nuo kranto 181893 m²</t>
        </r>
      </text>
    </comment>
    <comment ref="E59" authorId="0" shapeId="0">
      <text>
        <r>
          <rPr>
            <sz val="9"/>
            <color indexed="81"/>
            <rFont val="Tahoma"/>
            <family val="2"/>
            <charset val="186"/>
          </rPr>
          <t xml:space="preserve">KEPS 4.5.1. Išvalyti Danės upę, pastatyti ir išplėtoti mažus uostelius. </t>
        </r>
      </text>
    </comment>
    <comment ref="K61" authorId="0" shapeId="0">
      <text>
        <r>
          <rPr>
            <sz val="9"/>
            <color indexed="81"/>
            <rFont val="Tahoma"/>
            <family val="2"/>
            <charset val="186"/>
          </rPr>
          <t>Rengiama sutartis dėl Danės upės senvagės išvalymo. Vykdytojas – Klaipėdos universiteto Botanikos sodas</t>
        </r>
      </text>
    </comment>
    <comment ref="D66" authorId="0" shapeId="0">
      <text>
        <r>
          <rPr>
            <sz val="9"/>
            <color indexed="81"/>
            <rFont val="Tahoma"/>
            <family val="2"/>
            <charset val="186"/>
          </rPr>
          <t>2019-2020 m. planuojama parengti Smeltalės upės valymo poveikio aplinkai vertinimo atranką. Smeltalės upelio vaga yra užnešta smėliu ir sąnašomis, jos gylis stipriai sumažėjęs, dėl žole ir krūmais užžėlusių krantų, upelio vaga siaurėja, joje formuojasi smėlio salos. Toliau 2020 m. numatoma parengti techninį projektą ir 2021m. jį įgyvendinti.</t>
        </r>
      </text>
    </comment>
    <comment ref="F78" authorId="0" shapeId="0">
      <text>
        <r>
          <rPr>
            <sz val="9"/>
            <color indexed="81"/>
            <rFont val="Tahoma"/>
            <family val="2"/>
            <charset val="186"/>
          </rPr>
          <t>Laivų krovos AB „Klaipėdos Smeltė“, pagal 2013-04-26 partnerystės sutartį Nr. J9-470 pervedė 2016 m. - 22 734 Eur. Pagal sutartį toliau kasmet pervedinės  po 22 tūkst eur (nuo 2017 iki 2025 m.) Kadangi lėšos dar nebuvo panaudotos, tai 2018 m. planuojamas trejų metų nepanaudotų lėšų suma 66,7 tūkst. eur. (nuo 2016 m. iki 2018 m.)</t>
        </r>
      </text>
    </comment>
    <comment ref="E79" authorId="0" shapeId="0">
      <text>
        <r>
          <rPr>
            <b/>
            <sz val="9"/>
            <color indexed="81"/>
            <rFont val="Tahoma"/>
            <family val="2"/>
            <charset val="186"/>
          </rPr>
          <t>P1. 3.5.</t>
        </r>
        <r>
          <rPr>
            <sz val="9"/>
            <color indexed="81"/>
            <rFont val="Tahoma"/>
            <family val="2"/>
            <charset val="186"/>
          </rPr>
          <t xml:space="preserve"> Viešųjų erdvių ir pastatų pritaikymas pagal universalaus dizaino principus, </t>
        </r>
        <r>
          <rPr>
            <b/>
            <sz val="9"/>
            <color indexed="81"/>
            <rFont val="Tahoma"/>
            <family val="2"/>
            <charset val="186"/>
          </rPr>
          <t xml:space="preserve">3.5.1. </t>
        </r>
        <r>
          <rPr>
            <sz val="9"/>
            <color indexed="81"/>
            <rFont val="Tahoma"/>
            <family val="2"/>
            <charset val="186"/>
          </rPr>
          <t>Pritaikyta viešųjų erdvių, vnt.</t>
        </r>
      </text>
    </comment>
    <comment ref="E80" authorId="0" shapeId="0">
      <text>
        <r>
          <rPr>
            <sz val="9"/>
            <color indexed="81"/>
            <rFont val="Tahoma"/>
            <family val="2"/>
            <charset val="186"/>
          </rPr>
          <t xml:space="preserve">KEPS 3.1.13. Vystyti viešųjų erdvių gerinimo programas ir lokalius urbanistinės struktūros atgaivinimo projektus  </t>
        </r>
      </text>
    </comment>
    <comment ref="E81" authorId="0" shapeId="0">
      <text>
        <r>
          <rPr>
            <b/>
            <sz val="9"/>
            <color indexed="81"/>
            <rFont val="Tahoma"/>
            <family val="2"/>
            <charset val="186"/>
          </rPr>
          <t>KSP 2.3.1.1.</t>
        </r>
        <r>
          <rPr>
            <sz val="9"/>
            <color indexed="81"/>
            <rFont val="Tahoma"/>
            <family val="2"/>
            <charset val="186"/>
          </rPr>
          <t xml:space="preserve">
Planuoti ir įrengti apsauginius ir rekreacinius želdynus</t>
        </r>
      </text>
    </comment>
    <comment ref="E83" authorId="0" shapeId="0">
      <text>
        <r>
          <rPr>
            <b/>
            <sz val="9"/>
            <color indexed="81"/>
            <rFont val="Tahoma"/>
            <family val="2"/>
            <charset val="186"/>
          </rPr>
          <t>P1 1.2.1.</t>
        </r>
        <r>
          <rPr>
            <sz val="9"/>
            <color indexed="81"/>
            <rFont val="Tahoma"/>
            <family val="2"/>
            <charset val="186"/>
          </rPr>
          <t xml:space="preserve"> Parengtas ir įgyvendintas apsauginių želdinių įrengimo veiksmų planas siekiant apželdinti labiausiai taršos veikiamas teritorijas, vnt.</t>
        </r>
      </text>
    </comment>
    <comment ref="J85" authorId="0" shapeId="0">
      <text>
        <r>
          <rPr>
            <sz val="9"/>
            <color indexed="81"/>
            <rFont val="Tahoma"/>
            <family val="2"/>
            <charset val="186"/>
          </rPr>
          <t>Tvarkomos senos, pavienės tuopos prie daugiabučių gyvenamųjų namų, švietimo įstaigų teritorijose (vaikų lopšeliuose darželiuose, mokyklose)</t>
        </r>
      </text>
    </comment>
    <comment ref="E87" authorId="0" shapeId="0">
      <text>
        <r>
          <rPr>
            <b/>
            <sz val="9"/>
            <color indexed="81"/>
            <rFont val="Tahoma"/>
            <family val="2"/>
            <charset val="186"/>
          </rPr>
          <t xml:space="preserve">P1. 3.5. </t>
        </r>
        <r>
          <rPr>
            <sz val="9"/>
            <color indexed="81"/>
            <rFont val="Tahoma"/>
            <family val="2"/>
            <charset val="186"/>
          </rPr>
          <t xml:space="preserve">Viešųjų erdvių ir pastatų pritaikymas pagal universalaus dizaino principus, 3.5.1. Pritaikyta viešųjų erdvių, vnt.
</t>
        </r>
      </text>
    </comment>
    <comment ref="E88" authorId="0" shapeId="0">
      <text>
        <r>
          <rPr>
            <sz val="9"/>
            <color indexed="81"/>
            <rFont val="Tahoma"/>
            <family val="2"/>
            <charset val="186"/>
          </rPr>
          <t xml:space="preserve">KEPS 3.1.13. Vystyti viešųjų erdvių gerinimo programas ir lokalius urbanistinės struktūros atgaivinimo projektus  </t>
        </r>
      </text>
    </comment>
    <comment ref="E89" authorId="0" shapeId="0">
      <text>
        <r>
          <rPr>
            <b/>
            <sz val="9"/>
            <color indexed="81"/>
            <rFont val="Tahoma"/>
            <family val="2"/>
            <charset val="186"/>
          </rPr>
          <t>KSP 2.3.1.1.</t>
        </r>
        <r>
          <rPr>
            <sz val="9"/>
            <color indexed="81"/>
            <rFont val="Tahoma"/>
            <family val="2"/>
            <charset val="186"/>
          </rPr>
          <t xml:space="preserve">
Planuoti ir įrengti apsauginius ir rekreacinius želdynus</t>
        </r>
      </text>
    </comment>
    <comment ref="E90" authorId="0" shapeId="0">
      <text>
        <r>
          <rPr>
            <b/>
            <sz val="9"/>
            <color indexed="81"/>
            <rFont val="Tahoma"/>
            <family val="2"/>
            <charset val="186"/>
          </rPr>
          <t xml:space="preserve">P1. 3.5. </t>
        </r>
        <r>
          <rPr>
            <sz val="9"/>
            <color indexed="81"/>
            <rFont val="Tahoma"/>
            <family val="2"/>
            <charset val="186"/>
          </rPr>
          <t xml:space="preserve">Viešųjų erdvių ir pastatų pritaikymas pagal universalaus dizaino principus, 3.5.1. Pritaikyta viešųjų erdvių, vnt.
</t>
        </r>
      </text>
    </comment>
    <comment ref="E91" authorId="0" shapeId="0">
      <text>
        <r>
          <rPr>
            <sz val="9"/>
            <color indexed="81"/>
            <rFont val="Tahoma"/>
            <family val="2"/>
            <charset val="186"/>
          </rPr>
          <t xml:space="preserve">KEPS 3.1.13. Vystyti viešųjų erdvių gerinimo programas ir lokalius urbanistinės struktūros atgaivinimo projektus  </t>
        </r>
      </text>
    </comment>
    <comment ref="E92" authorId="0" shapeId="0">
      <text>
        <r>
          <rPr>
            <b/>
            <sz val="9"/>
            <color indexed="81"/>
            <rFont val="Tahoma"/>
            <family val="2"/>
            <charset val="186"/>
          </rPr>
          <t>KSP 2.4.2.2.</t>
        </r>
        <r>
          <rPr>
            <sz val="9"/>
            <color indexed="81"/>
            <rFont val="Tahoma"/>
            <family val="2"/>
            <charset val="186"/>
          </rPr>
          <t xml:space="preserve"> Atnaujinti gyvenamuosius kvartalus, kuriuos numatyta įgyvendinti pagal 2014–2020 metų integruotos teritorijos investicijų programą: teritorijos tarp Naikupės g., Taikos pr., Baltijos pr., Šilutės pl., Mokyklos g., Kapsų g., Žemaičių g., Joniškės g., Mokyklos g., Danės g. tęsinio, Artojo g., Liepų g., K. Donelaičio g., Vytauto g., Naujojo Sodo g., Šiaurinio rago, Naujojo Sodo g., Pilies teritorijos, Priešpilio g., Pilies g., Sausio 15-osios g., Taikos pr., Dubysos g., Minijos g. iki Naikupės g.</t>
        </r>
      </text>
    </comment>
    <comment ref="E94" authorId="0" shapeId="0">
      <text>
        <r>
          <rPr>
            <b/>
            <sz val="9"/>
            <color indexed="81"/>
            <rFont val="Tahoma"/>
            <family val="2"/>
            <charset val="186"/>
          </rPr>
          <t>KEPS 3.1.13.</t>
        </r>
        <r>
          <rPr>
            <sz val="9"/>
            <color indexed="81"/>
            <rFont val="Tahoma"/>
            <family val="2"/>
            <charset val="186"/>
          </rPr>
          <t xml:space="preserve"> Vystyti viešųjų erdvių gerinimo programas ir lokalius urbanistinės struktūros atgaivinimo projektus </t>
        </r>
      </text>
    </comment>
    <comment ref="J94" authorId="0" shapeId="0">
      <text>
        <r>
          <rPr>
            <sz val="9"/>
            <color indexed="81"/>
            <rFont val="Tahoma"/>
            <family val="2"/>
            <charset val="186"/>
          </rPr>
          <t>II-etapo teritorijos sutvarkymo darbai planuojami 2022 m.</t>
        </r>
      </text>
    </comment>
    <comment ref="E97" authorId="0" shapeId="0">
      <text>
        <r>
          <rPr>
            <b/>
            <sz val="9"/>
            <color indexed="81"/>
            <rFont val="Tahoma"/>
            <family val="2"/>
            <charset val="186"/>
          </rPr>
          <t>P1. 3.5.</t>
        </r>
        <r>
          <rPr>
            <sz val="9"/>
            <color indexed="81"/>
            <rFont val="Tahoma"/>
            <family val="2"/>
            <charset val="186"/>
          </rPr>
          <t xml:space="preserve"> Viešųjų erdvių ir pastatų pritaikymas pagal universalaus dizaino principus, </t>
        </r>
        <r>
          <rPr>
            <b/>
            <sz val="9"/>
            <color indexed="81"/>
            <rFont val="Tahoma"/>
            <family val="2"/>
            <charset val="186"/>
          </rPr>
          <t xml:space="preserve">3.5.1. </t>
        </r>
        <r>
          <rPr>
            <sz val="9"/>
            <color indexed="81"/>
            <rFont val="Tahoma"/>
            <family val="2"/>
            <charset val="186"/>
          </rPr>
          <t>Pritaikyta viešųjų erdvių, vnt.</t>
        </r>
      </text>
    </comment>
    <comment ref="E98" authorId="0" shapeId="0">
      <text>
        <r>
          <rPr>
            <b/>
            <sz val="9"/>
            <color indexed="81"/>
            <rFont val="Tahoma"/>
            <family val="2"/>
            <charset val="186"/>
          </rPr>
          <t>P(KSP) 2.3.1.1.</t>
        </r>
        <r>
          <rPr>
            <sz val="9"/>
            <color indexed="81"/>
            <rFont val="Tahoma"/>
            <family val="2"/>
            <charset val="186"/>
          </rPr>
          <t xml:space="preserve">
Planuoti ir įrengti apsauginius ir rekreacinius želdynus</t>
        </r>
      </text>
    </comment>
    <comment ref="E101" authorId="0" shapeId="0">
      <text>
        <r>
          <rPr>
            <b/>
            <sz val="9"/>
            <color indexed="81"/>
            <rFont val="Tahoma"/>
            <family val="2"/>
            <charset val="186"/>
          </rPr>
          <t xml:space="preserve">P6. </t>
        </r>
        <r>
          <rPr>
            <sz val="9"/>
            <color indexed="81"/>
            <rFont val="Tahoma"/>
            <family val="2"/>
            <charset val="186"/>
          </rPr>
          <t xml:space="preserve">Klaipėdos miesto ekonominės plėtros strategija ir įgyvendinimo veiksmų planas iki 2030 metų, 4.5.3. Gerinti dviračių infrastruktūrą „EuroVelo“ pajūrio trasose, kad atitiktų „EuroVelo“ reikalavimus
</t>
        </r>
      </text>
    </comment>
    <comment ref="E109" authorId="0" shapeId="0">
      <text>
        <r>
          <rPr>
            <b/>
            <sz val="9"/>
            <color indexed="81"/>
            <rFont val="Tahoma"/>
            <family val="2"/>
            <charset val="186"/>
          </rPr>
          <t xml:space="preserve">2.1.2.7. </t>
        </r>
        <r>
          <rPr>
            <sz val="9"/>
            <color indexed="81"/>
            <rFont val="Tahoma"/>
            <family val="2"/>
            <charset val="186"/>
          </rPr>
          <t xml:space="preserve">Vystyti dviračių, pėsčiųjų takų ir gatvių sistemą, didinant tinklo integralumą, rišlumą ir kokybę
</t>
        </r>
      </text>
    </comment>
    <comment ref="E121" authorId="0" shapeId="0">
      <text>
        <r>
          <rPr>
            <b/>
            <sz val="9"/>
            <color indexed="81"/>
            <rFont val="Tahoma"/>
            <family val="2"/>
            <charset val="186"/>
          </rPr>
          <t>KSP 2.3.1.2.</t>
        </r>
        <r>
          <rPr>
            <sz val="9"/>
            <color indexed="81"/>
            <rFont val="Tahoma"/>
            <family val="2"/>
            <charset val="186"/>
          </rPr>
          <t xml:space="preserve">
Užtikrinti gamtinių vertybių apsaugą kuriant ir atnaujinant infrastruktūrą pajūrio ruože</t>
        </r>
      </text>
    </comment>
    <comment ref="K121" authorId="0" shapeId="0">
      <text>
        <r>
          <rPr>
            <sz val="9"/>
            <color indexed="81"/>
            <rFont val="Tahoma"/>
            <family val="2"/>
            <charset val="186"/>
          </rPr>
          <t xml:space="preserve">0,3 m Melnragės parko takai
</t>
        </r>
      </text>
    </comment>
    <comment ref="E136" authorId="0" shapeId="0">
      <text>
        <r>
          <rPr>
            <b/>
            <sz val="9"/>
            <color indexed="81"/>
            <rFont val="Tahoma"/>
            <family val="2"/>
            <charset val="186"/>
          </rPr>
          <t xml:space="preserve">P1, </t>
        </r>
        <r>
          <rPr>
            <sz val="9"/>
            <color indexed="81"/>
            <rFont val="Tahoma"/>
            <family val="2"/>
            <charset val="186"/>
          </rPr>
          <t>1.1. Aplinkos oro kokybės valdymo plano parengimas ir oro kokybės mieste užtikrinimo priemonių įgyvendinimas</t>
        </r>
      </text>
    </comment>
    <comment ref="K139" authorId="0" shapeId="0">
      <text>
        <r>
          <rPr>
            <sz val="9"/>
            <color indexed="81"/>
            <rFont val="Tahoma"/>
            <family val="2"/>
            <charset val="186"/>
          </rPr>
          <t xml:space="preserve">KMST 2019-02-21 sprendimu Nr. T2-42 savivaldybės prisidėjimas 7,5 proc. </t>
        </r>
      </text>
    </comment>
    <comment ref="G151" authorId="0" shapeId="0">
      <text>
        <r>
          <rPr>
            <b/>
            <sz val="9"/>
            <color indexed="81"/>
            <rFont val="Tahoma"/>
            <family val="2"/>
            <charset val="186"/>
          </rPr>
          <t xml:space="preserve">biudžetas 8221,6
</t>
        </r>
        <r>
          <rPr>
            <sz val="9"/>
            <color indexed="81"/>
            <rFont val="Tahoma"/>
            <family val="2"/>
            <charset val="186"/>
          </rPr>
          <t xml:space="preserve">
</t>
        </r>
      </text>
    </comment>
    <comment ref="G153" authorId="0" shapeId="0">
      <text>
        <r>
          <rPr>
            <b/>
            <sz val="9"/>
            <color indexed="81"/>
            <rFont val="Tahoma"/>
            <family val="2"/>
            <charset val="186"/>
          </rPr>
          <t>472</t>
        </r>
        <r>
          <rPr>
            <sz val="9"/>
            <color indexed="81"/>
            <rFont val="Tahoma"/>
            <family val="2"/>
            <charset val="186"/>
          </rPr>
          <t xml:space="preserve">
</t>
        </r>
      </text>
    </comment>
    <comment ref="G158" authorId="0" shapeId="0">
      <text>
        <r>
          <rPr>
            <b/>
            <sz val="9"/>
            <color indexed="81"/>
            <rFont val="Tahoma"/>
            <family val="2"/>
            <charset val="186"/>
          </rPr>
          <t xml:space="preserve">513,6
</t>
        </r>
        <r>
          <rPr>
            <sz val="9"/>
            <color indexed="81"/>
            <rFont val="Tahoma"/>
            <family val="2"/>
            <charset val="186"/>
          </rPr>
          <t xml:space="preserve">
</t>
        </r>
      </text>
    </comment>
  </commentList>
</comments>
</file>

<file path=xl/comments2.xml><?xml version="1.0" encoding="utf-8"?>
<comments xmlns="http://schemas.openxmlformats.org/spreadsheetml/2006/main">
  <authors>
    <author>Audra Cepiene</author>
    <author>Indrė Butenienė</author>
  </authors>
  <commentList>
    <comment ref="M25" authorId="0" shapeId="0">
      <text>
        <r>
          <rPr>
            <sz val="9"/>
            <color indexed="81"/>
            <rFont val="Tahoma"/>
            <family val="2"/>
            <charset val="186"/>
          </rPr>
          <t>Pagal pasirašytas sutartis vykdomos atliekų tvarkymo švietimo priemonės - 1) Plakatų kūrimas, leidyba, eksploatavimas; 2) Edukacinio ekologinio ugdymo pamokos mokiniams; 3) viešinimo paslaugos per žiniasklaidos atstovus; 4) tušinukų gamyba; 6) pirkinių maišelių gamyba, 5) radiio žaidimai, viktorinos</t>
        </r>
      </text>
    </comment>
    <comment ref="N26" authorId="0" shapeId="0">
      <text>
        <r>
          <rPr>
            <sz val="9"/>
            <color indexed="81"/>
            <rFont val="Tahoma"/>
            <family val="2"/>
            <charset val="186"/>
          </rPr>
          <t xml:space="preserve">Sutartis (2019-04-19 Nr. J9-1411) sustabdyta, kol Klaipėdos miesto teritorijoje bus pradėti komunalinių atliekų pusiau požeminių konteinerių aikštelių įrengimo darbai pagal projektą </t>
        </r>
      </text>
    </comment>
    <comment ref="F28" authorId="0" shapeId="0">
      <text>
        <r>
          <rPr>
            <b/>
            <sz val="9"/>
            <color indexed="81"/>
            <rFont val="Tahoma"/>
            <family val="2"/>
            <charset val="186"/>
          </rPr>
          <t>P2.1.3.17</t>
        </r>
        <r>
          <rPr>
            <sz val="9"/>
            <color indexed="81"/>
            <rFont val="Tahoma"/>
            <family val="2"/>
            <charset val="186"/>
          </rPr>
          <t xml:space="preserve"> Įrengti požemines ir pusiau požemines komunalinių atliekų ir antrinių žaliavų surinkimo konteinerių aikšteles
</t>
        </r>
      </text>
    </comment>
    <comment ref="F37" authorId="0" shapeId="0">
      <text>
        <r>
          <rPr>
            <b/>
            <sz val="9"/>
            <color indexed="81"/>
            <rFont val="Tahoma"/>
            <family val="2"/>
            <charset val="186"/>
          </rPr>
          <t>P2.1.3.17</t>
        </r>
        <r>
          <rPr>
            <sz val="9"/>
            <color indexed="81"/>
            <rFont val="Tahoma"/>
            <family val="2"/>
            <charset val="186"/>
          </rPr>
          <t xml:space="preserve"> Įrengti požemines ir pusiau požemines komunalinių atliekų ir antrinių žaliavų surinkimo konteinerių aikšteles
</t>
        </r>
      </text>
    </comment>
    <comment ref="M37" authorId="0" shapeId="0">
      <text>
        <r>
          <rPr>
            <b/>
            <sz val="9"/>
            <color indexed="81"/>
            <rFont val="Tahoma"/>
            <family val="2"/>
            <charset val="186"/>
          </rPr>
          <t>išdalinta gyventojams</t>
        </r>
        <r>
          <rPr>
            <sz val="9"/>
            <color indexed="81"/>
            <rFont val="Tahoma"/>
            <family val="2"/>
            <charset val="186"/>
          </rPr>
          <t xml:space="preserve">
</t>
        </r>
      </text>
    </comment>
    <comment ref="E43" authorId="0" shapeId="0">
      <text>
        <r>
          <rPr>
            <sz val="9"/>
            <color indexed="81"/>
            <rFont val="Tahoma"/>
            <family val="2"/>
            <charset val="186"/>
          </rPr>
          <t>Pagal taryboje patvirtintą aplinkos monitoringo programą 2017-2021 m.</t>
        </r>
      </text>
    </comment>
    <comment ref="F43" authorId="0" shapeId="0">
      <text>
        <r>
          <rPr>
            <b/>
            <sz val="9"/>
            <color indexed="81"/>
            <rFont val="Tahoma"/>
            <family val="2"/>
            <charset val="186"/>
          </rPr>
          <t>P(KSP) 2.3.3.1.</t>
        </r>
        <r>
          <rPr>
            <sz val="9"/>
            <color indexed="81"/>
            <rFont val="Tahoma"/>
            <family val="2"/>
            <charset val="186"/>
          </rPr>
          <t xml:space="preserve"> Vykdyti prevencines priemones, siekiant neviršyti leistinų oro taršos kietosiomis dalelėmis (KD10) normatyvų,
</t>
        </r>
        <r>
          <rPr>
            <b/>
            <sz val="9"/>
            <color indexed="81"/>
            <rFont val="Tahoma"/>
            <family val="2"/>
            <charset val="186"/>
          </rPr>
          <t>P1, 1.1</t>
        </r>
        <r>
          <rPr>
            <sz val="9"/>
            <color indexed="81"/>
            <rFont val="Tahoma"/>
            <family val="2"/>
            <charset val="186"/>
          </rPr>
          <t xml:space="preserve">. Aplinkos oro kokybės valdymo plano parengimas ir oro kokybės mieste užtikrinimo priemonių įgyvendinimas
</t>
        </r>
      </text>
    </comment>
    <comment ref="O43" authorId="0" shapeId="0">
      <text>
        <r>
          <rPr>
            <sz val="9"/>
            <color indexed="81"/>
            <rFont val="Tahoma"/>
            <family val="2"/>
            <charset val="186"/>
          </rPr>
          <t xml:space="preserve">Oro, triukšmo ir dirvožemio monitoringai
</t>
        </r>
      </text>
    </comment>
    <comment ref="P43" authorId="0" shapeId="0">
      <text>
        <r>
          <rPr>
            <sz val="9"/>
            <color indexed="81"/>
            <rFont val="Tahoma"/>
            <family val="2"/>
            <charset val="186"/>
          </rPr>
          <t xml:space="preserve">Oro, triukšmo, paviršinių vandens telkinių, dirvožemio ir kraštovaizdžio monitoringai
</t>
        </r>
      </text>
    </comment>
    <comment ref="F45" authorId="0" shapeId="0">
      <text>
        <r>
          <rPr>
            <b/>
            <sz val="9"/>
            <color indexed="81"/>
            <rFont val="Tahoma"/>
            <family val="2"/>
            <charset val="186"/>
          </rPr>
          <t xml:space="preserve">P(KSP) 2.3.3.2. </t>
        </r>
        <r>
          <rPr>
            <sz val="9"/>
            <color indexed="81"/>
            <rFont val="Tahoma"/>
            <family val="2"/>
            <charset val="186"/>
          </rPr>
          <t xml:space="preserve">Vykdyti visuomenės aplinkosauginį švietimą 
</t>
        </r>
      </text>
    </comment>
    <comment ref="M45" authorId="0" shapeId="0">
      <text>
        <r>
          <rPr>
            <sz val="9"/>
            <color indexed="81"/>
            <rFont val="Tahoma"/>
            <family val="2"/>
            <charset val="186"/>
          </rPr>
          <t xml:space="preserve">1. leidinys "Žaliasis pasaulis" po 1 egz. 39 įstaigoms (mokykloms, BĮ);
4 privalomos veiklos vykdyti švietėjiškas veiklas dėl Mėlinosios vėliavos programos vykdymo
</t>
        </r>
      </text>
    </comment>
    <comment ref="F48" authorId="0" shapeId="0">
      <text>
        <r>
          <rPr>
            <sz val="9"/>
            <color indexed="81"/>
            <rFont val="Tahoma"/>
            <family val="2"/>
            <charset val="186"/>
          </rPr>
          <t>P1, 1.1. Aplinkos oro kokybės valdymo plano parengimas ir oro kokybės mieste užtikrinimo priemonių įgyvendinimas</t>
        </r>
      </text>
    </comment>
    <comment ref="F53" authorId="0" shapeId="0">
      <text>
        <r>
          <rPr>
            <sz val="9"/>
            <color indexed="81"/>
            <rFont val="Tahoma"/>
            <family val="2"/>
            <charset val="186"/>
          </rPr>
          <t>P1, 1.1. Aplinkos oro kokybės valdymo plano parengimas ir oro kokybės mieste užtikrinimo priemonių įgyvendinimas</t>
        </r>
      </text>
    </comment>
    <comment ref="M55" authorId="0" shapeId="0">
      <text>
        <r>
          <rPr>
            <sz val="9"/>
            <color indexed="81"/>
            <rFont val="Tahoma"/>
            <family val="2"/>
            <charset val="186"/>
          </rPr>
          <t xml:space="preserve">Klaipėdos miesto savivaldybės administracija 2017 m. gruodžio 11 d. Nr. J9-2786 sudarė sutartį su UAB „Infraplanas“, kurie rengia strateginius pagrindinių kelių, kelių ruožų, pagrindinių geležinkelių, geležinkelių ruožų ir pramonės veiklos zonoms triukšmo žemėlapius. </t>
        </r>
        <r>
          <rPr>
            <b/>
            <sz val="9"/>
            <color indexed="81"/>
            <rFont val="Tahoma"/>
            <family val="2"/>
            <charset val="186"/>
          </rPr>
          <t xml:space="preserve">Sutarties pabaiga 2018-12-31d. </t>
        </r>
      </text>
    </comment>
    <comment ref="F61" authorId="0" shapeId="0">
      <text>
        <r>
          <rPr>
            <b/>
            <sz val="9"/>
            <color indexed="81"/>
            <rFont val="Tahoma"/>
            <family val="2"/>
            <charset val="186"/>
          </rPr>
          <t>KSP 2.3.1.4.</t>
        </r>
        <r>
          <rPr>
            <sz val="9"/>
            <color indexed="81"/>
            <rFont val="Tahoma"/>
            <family val="2"/>
            <charset val="186"/>
          </rPr>
          <t xml:space="preserve">
Išvalyti užterštus ir rekultivuoti apleistus vandens telkinius, vykdyti jų stebėseną</t>
        </r>
      </text>
    </comment>
    <comment ref="M61" authorId="0" shapeId="0">
      <text>
        <r>
          <rPr>
            <sz val="9"/>
            <color indexed="81"/>
            <rFont val="Tahoma"/>
            <family val="2"/>
            <charset val="186"/>
          </rPr>
          <t>periodiškumas  - trys kartai per savaitę 
Prižiūrima 17 vnt.  miesto vandens telkinių balandžio- spalio mėnesiais, vykdant atliekų šalinimą iš vandens telkinių 281957 m², atliekų šalinimą nuo žaliųjų plotų prie vandens telkinio iki 20 m nuo kranto 181893 m²</t>
        </r>
      </text>
    </comment>
    <comment ref="F64" authorId="1" shapeId="0">
      <text>
        <r>
          <rPr>
            <b/>
            <sz val="9"/>
            <color indexed="81"/>
            <rFont val="Tahoma"/>
            <family val="2"/>
            <charset val="186"/>
          </rPr>
          <t xml:space="preserve">KEPS 4.5.1. Išvalyti Danės upę, pastatyti ir išplėtoti mažus uostelius. </t>
        </r>
        <r>
          <rPr>
            <sz val="9"/>
            <color indexed="81"/>
            <rFont val="Tahoma"/>
            <family val="2"/>
            <charset val="186"/>
          </rPr>
          <t xml:space="preserve">
</t>
        </r>
      </text>
    </comment>
    <comment ref="O65" authorId="0" shapeId="0">
      <text>
        <r>
          <rPr>
            <sz val="9"/>
            <color indexed="81"/>
            <rFont val="Tahoma"/>
            <family val="2"/>
            <charset val="186"/>
          </rPr>
          <t>Rengiama sutartis dėl Danės upės senvagės išvalymo. Vykdytojas – Klaipėdos universiteto Botanikos sodas</t>
        </r>
      </text>
    </comment>
    <comment ref="N69" authorId="0" shapeId="0">
      <text>
        <r>
          <rPr>
            <b/>
            <sz val="9"/>
            <color indexed="81"/>
            <rFont val="Tahoma"/>
            <family val="2"/>
            <charset val="186"/>
          </rPr>
          <t>Žardės mažojo telkinio sutvarkymo darbai, 190 tūkst. eur</t>
        </r>
        <r>
          <rPr>
            <sz val="9"/>
            <color indexed="81"/>
            <rFont val="Tahoma"/>
            <family val="2"/>
            <charset val="186"/>
          </rPr>
          <t xml:space="preserve">
Pagal parengtą projektą vandens telkinį (mažasis Žardės tvenkinys),  esantį parke tarp Statybininkų prospekto ir Smiltelės gatvės   numatoma išvalyti – iškirsti menkaverčių krūmų sąžalynus,  suformuoti tvenkinio dugną, krantus ir sutvarkyti gerbūvį. Atnaujinti želdinius apie telkinį.
Šiuo metu vandens telkinys yra visas apžėlęs menkaverčiais krūmais, ten gyvena asocialūs asmenys, pastoviai šiukšlinamas. Kadangi jis yra prie pagrindinių parko dviračių/pėsčiųjų takų, būtina sutvarkyti dėl saugumo.
</t>
        </r>
      </text>
    </comment>
    <comment ref="O69" authorId="0" shapeId="0">
      <text>
        <r>
          <rPr>
            <b/>
            <sz val="9"/>
            <color indexed="81"/>
            <rFont val="Tahoma"/>
            <family val="2"/>
            <charset val="186"/>
          </rPr>
          <t>Žardės mažojo telkinio sutvarkymo darbai, 190 tūkst. eur</t>
        </r>
        <r>
          <rPr>
            <sz val="9"/>
            <color indexed="81"/>
            <rFont val="Tahoma"/>
            <family val="2"/>
            <charset val="186"/>
          </rPr>
          <t xml:space="preserve">
Pagal parengtą projektą vandens telkinį (mažasis Žardės tvenkinys),  esantį parke tarp Statybininkų prospekto ir Smiltelės gatvės   numatoma išvalyti – iškirsti menkaverčių krūmų sąžalynus,  suformuoti tvenkinio dugną, krantus ir sutvarkyti gerbūvį. Atnaujinti želdinius apie telkinį.
Šiuo metu vandens telkinys yra visas apžėlęs menkaverčiais krūmais, ten gyvena asocialūs asmenys, pastoviai šiukšlinamas. Kadangi jis yra prie pagrindinių parko dviračių/pėsčiųjų takų, būtina sutvarkyti dėl saugumo.
</t>
        </r>
      </text>
    </comment>
    <comment ref="N70" authorId="0" shapeId="0">
      <text>
        <r>
          <rPr>
            <b/>
            <sz val="9"/>
            <color indexed="81"/>
            <rFont val="Tahoma"/>
            <family val="2"/>
            <charset val="186"/>
          </rPr>
          <t xml:space="preserve">2019 m. parengtas Žardės Kuncų piliakalnio telkinio projektas (10 tūkst. eur), </t>
        </r>
        <r>
          <rPr>
            <sz val="9"/>
            <color indexed="81"/>
            <rFont val="Tahoma"/>
            <family val="2"/>
            <charset val="186"/>
          </rPr>
          <t xml:space="preserve">nors planuota parengti  du – Danės upės senvagės sutvarkymo projektą ir Žardės Kuncų piliakalnio telkinio projektą </t>
        </r>
      </text>
    </comment>
    <comment ref="E71" authorId="0" shapeId="0">
      <text>
        <r>
          <rPr>
            <sz val="9"/>
            <color indexed="81"/>
            <rFont val="Tahoma"/>
            <family val="2"/>
            <charset val="186"/>
          </rPr>
          <t>2019-2020 m. planuojama parengti Smeltalės upės valymo poveikio aplinkai vertinimo atranką. Smeltalės upelio vaga yra užnešta smėliu ir sąnašomis, jos gylis stipriai sumažėjęs, dėl žole ir krūmais užžėlusių krantų, upelio vaga siaurėja, joje formuojasi smėlio salos. Toliau 2020 m. numatoma parengti techninį projektą ir 2021m. jį įgyvendinti.</t>
        </r>
      </text>
    </comment>
    <comment ref="F76" authorId="0" shapeId="0">
      <text>
        <r>
          <rPr>
            <b/>
            <sz val="9"/>
            <color indexed="81"/>
            <rFont val="Tahoma"/>
            <family val="2"/>
            <charset val="186"/>
          </rPr>
          <t>P1. 3.5.</t>
        </r>
        <r>
          <rPr>
            <sz val="9"/>
            <color indexed="81"/>
            <rFont val="Tahoma"/>
            <family val="2"/>
            <charset val="186"/>
          </rPr>
          <t xml:space="preserve"> Viešųjų erdvių ir pastatų pritaikymas pagal universalaus dizaino principus, </t>
        </r>
        <r>
          <rPr>
            <b/>
            <sz val="9"/>
            <color indexed="81"/>
            <rFont val="Tahoma"/>
            <family val="2"/>
            <charset val="186"/>
          </rPr>
          <t xml:space="preserve">3.5.1. </t>
        </r>
        <r>
          <rPr>
            <sz val="9"/>
            <color indexed="81"/>
            <rFont val="Tahoma"/>
            <family val="2"/>
            <charset val="186"/>
          </rPr>
          <t>Pritaikyta viešųjų erdvių, vnt.</t>
        </r>
      </text>
    </comment>
    <comment ref="F77" authorId="1" shapeId="0">
      <text>
        <r>
          <rPr>
            <b/>
            <sz val="9"/>
            <color indexed="81"/>
            <rFont val="Tahoma"/>
            <family val="2"/>
            <charset val="186"/>
          </rPr>
          <t>Indrė Butenienė:</t>
        </r>
        <r>
          <rPr>
            <sz val="9"/>
            <color indexed="81"/>
            <rFont val="Tahoma"/>
            <family val="2"/>
            <charset val="186"/>
          </rPr>
          <t xml:space="preserve">
</t>
        </r>
        <r>
          <rPr>
            <b/>
            <sz val="9"/>
            <color indexed="81"/>
            <rFont val="Tahoma"/>
            <family val="2"/>
            <charset val="186"/>
          </rPr>
          <t xml:space="preserve">KEPS 3.1.13. </t>
        </r>
        <r>
          <rPr>
            <sz val="9"/>
            <color indexed="81"/>
            <rFont val="Tahoma"/>
            <family val="2"/>
            <charset val="186"/>
          </rPr>
          <t xml:space="preserve">Vystyti viešųjų erdvių gerinimo programas ir lokalius urbanistinės struktūros atgaivinimo projektus  </t>
        </r>
      </text>
    </comment>
    <comment ref="F78" authorId="0" shapeId="0">
      <text>
        <r>
          <rPr>
            <b/>
            <sz val="9"/>
            <color indexed="81"/>
            <rFont val="Tahoma"/>
            <family val="2"/>
            <charset val="186"/>
          </rPr>
          <t>KSP 2.3.1.1.</t>
        </r>
        <r>
          <rPr>
            <sz val="9"/>
            <color indexed="81"/>
            <rFont val="Tahoma"/>
            <family val="2"/>
            <charset val="186"/>
          </rPr>
          <t xml:space="preserve">
Planuoti ir įrengti apsauginius ir rekreacinius želdynus</t>
        </r>
      </text>
    </comment>
    <comment ref="H78" authorId="0" shapeId="0">
      <text>
        <r>
          <rPr>
            <sz val="9"/>
            <color indexed="81"/>
            <rFont val="Tahoma"/>
            <family val="2"/>
            <charset val="186"/>
          </rPr>
          <t>Laivų krovos AB „Klaipėdos Smeltė“, pagal 2013-04-26 partnerystės sutartį Nr. J9-470 pervedė 2016 m. - 22 734 Eur. Pagal sutartį toliau kasmet pervedinės  po 22 tūkst eur (nuo 2017 iki 2025 m.) Kadangi lėšos dar nebuvo panaudotos, tai</t>
        </r>
        <r>
          <rPr>
            <b/>
            <sz val="9"/>
            <color indexed="81"/>
            <rFont val="Tahoma"/>
            <family val="2"/>
            <charset val="186"/>
          </rPr>
          <t xml:space="preserve"> 2018 m. planuojamas trejų metų nepanaudotų lėšų suma 66,7 tūkst. eur. (nuo 2016 m. iki 2018 m.)</t>
        </r>
      </text>
    </comment>
    <comment ref="F81" authorId="0" shapeId="0">
      <text>
        <r>
          <rPr>
            <b/>
            <sz val="9"/>
            <color indexed="81"/>
            <rFont val="Tahoma"/>
            <family val="2"/>
            <charset val="186"/>
          </rPr>
          <t>P1 1.2.1.</t>
        </r>
        <r>
          <rPr>
            <sz val="9"/>
            <color indexed="81"/>
            <rFont val="Tahoma"/>
            <family val="2"/>
            <charset val="186"/>
          </rPr>
          <t xml:space="preserve"> Parengtas ir įgyvendintas apsauginių želdinių įrengimo veiksmų planas siekiant apželdinti labiausiai taršos veikiamas teritorijas, vnt.</t>
        </r>
      </text>
    </comment>
    <comment ref="M83" authorId="0" shapeId="0">
      <text>
        <r>
          <rPr>
            <sz val="9"/>
            <color indexed="81"/>
            <rFont val="Tahoma"/>
            <family val="2"/>
            <charset val="186"/>
          </rPr>
          <t>Tvarkomos senos, pavienės tuopos prie daugiabučių gyvenamųjų namų, švietimo įstaigų teritorijose (vaikų lopšeliuose darželiuose, mokyklose)</t>
        </r>
      </text>
    </comment>
    <comment ref="F85" authorId="0" shapeId="0">
      <text>
        <r>
          <rPr>
            <b/>
            <sz val="9"/>
            <color indexed="81"/>
            <rFont val="Tahoma"/>
            <family val="2"/>
            <charset val="186"/>
          </rPr>
          <t>P1. 3.5.</t>
        </r>
        <r>
          <rPr>
            <sz val="9"/>
            <color indexed="81"/>
            <rFont val="Tahoma"/>
            <family val="2"/>
            <charset val="186"/>
          </rPr>
          <t xml:space="preserve"> Viešųjų erdvių ir pastatų pritaikymas pagal universalaus dizaino principus, </t>
        </r>
        <r>
          <rPr>
            <b/>
            <sz val="9"/>
            <color indexed="81"/>
            <rFont val="Tahoma"/>
            <family val="2"/>
            <charset val="186"/>
          </rPr>
          <t xml:space="preserve">3.5.1. </t>
        </r>
        <r>
          <rPr>
            <sz val="9"/>
            <color indexed="81"/>
            <rFont val="Tahoma"/>
            <family val="2"/>
            <charset val="186"/>
          </rPr>
          <t>Pritaikyta viešųjų erdvių, vnt.</t>
        </r>
      </text>
    </comment>
    <comment ref="O85" authorId="0" shapeId="0">
      <text>
        <r>
          <rPr>
            <sz val="9"/>
            <color indexed="81"/>
            <rFont val="Tahoma"/>
            <family val="2"/>
            <charset val="186"/>
          </rPr>
          <t>Rangos darbai nebevykdomi (II, III V etapai)  - šiai daliai negautas statybos leidimas dėl hidrometeorologonės stotelės apsauginės zonos - joje negalima jokia statyba, kol nebus iškelta stotelė, ta dalis nebus vykdoma (-132,9 tūkst. eur).</t>
        </r>
      </text>
    </comment>
    <comment ref="F86" authorId="1" shapeId="0">
      <text>
        <r>
          <rPr>
            <b/>
            <sz val="9"/>
            <color indexed="81"/>
            <rFont val="Tahoma"/>
            <family val="2"/>
            <charset val="186"/>
          </rPr>
          <t>Indrė Butenienė:</t>
        </r>
        <r>
          <rPr>
            <sz val="9"/>
            <color indexed="81"/>
            <rFont val="Tahoma"/>
            <family val="2"/>
            <charset val="186"/>
          </rPr>
          <t xml:space="preserve">
</t>
        </r>
        <r>
          <rPr>
            <b/>
            <sz val="9"/>
            <color indexed="81"/>
            <rFont val="Tahoma"/>
            <family val="2"/>
            <charset val="186"/>
          </rPr>
          <t xml:space="preserve">KEPS 3.1.13. </t>
        </r>
        <r>
          <rPr>
            <sz val="9"/>
            <color indexed="81"/>
            <rFont val="Tahoma"/>
            <family val="2"/>
            <charset val="186"/>
          </rPr>
          <t xml:space="preserve">Vystyti viešųjų erdvių gerinimo programas ir lokalius urbanistinės struktūros atgaivinimo projektus  </t>
        </r>
      </text>
    </comment>
    <comment ref="F87" authorId="0" shapeId="0">
      <text>
        <r>
          <rPr>
            <b/>
            <sz val="9"/>
            <color indexed="81"/>
            <rFont val="Tahoma"/>
            <family val="2"/>
            <charset val="186"/>
          </rPr>
          <t>KSP 2.3.1.2.</t>
        </r>
        <r>
          <rPr>
            <sz val="9"/>
            <color indexed="81"/>
            <rFont val="Tahoma"/>
            <family val="2"/>
            <charset val="186"/>
          </rPr>
          <t xml:space="preserve">
Užtikrinti gamtinių vertybių apsaugą kuriant ir atnaujinant infrastruktūrą pajūrio ruože</t>
        </r>
      </text>
    </comment>
    <comment ref="F91" authorId="0" shapeId="0">
      <text>
        <r>
          <rPr>
            <sz val="9"/>
            <color indexed="81"/>
            <rFont val="Tahoma"/>
            <family val="2"/>
            <charset val="186"/>
          </rPr>
          <t>P1. 3.5. Viešųjų erdvių ir pastatų pritaikymas pagal universalaus dizaino principus</t>
        </r>
      </text>
    </comment>
    <comment ref="F92" authorId="1" shapeId="0">
      <text>
        <r>
          <rPr>
            <b/>
            <sz val="9"/>
            <color indexed="81"/>
            <rFont val="Tahoma"/>
            <family val="2"/>
            <charset val="186"/>
          </rPr>
          <t>Indrė Butenienė:</t>
        </r>
        <r>
          <rPr>
            <sz val="9"/>
            <color indexed="81"/>
            <rFont val="Tahoma"/>
            <family val="2"/>
            <charset val="186"/>
          </rPr>
          <t xml:space="preserve">
</t>
        </r>
        <r>
          <rPr>
            <b/>
            <sz val="9"/>
            <color indexed="81"/>
            <rFont val="Tahoma"/>
            <family val="2"/>
            <charset val="186"/>
          </rPr>
          <t xml:space="preserve">KEPS 3.1.13. </t>
        </r>
        <r>
          <rPr>
            <sz val="9"/>
            <color indexed="81"/>
            <rFont val="Tahoma"/>
            <family val="2"/>
            <charset val="186"/>
          </rPr>
          <t xml:space="preserve">Vystyti viešųjų erdvių gerinimo programas ir lokalius urbanistinės struktūros atgaivinimo projektus  </t>
        </r>
      </text>
    </comment>
    <comment ref="F93" authorId="0" shapeId="0">
      <text>
        <r>
          <rPr>
            <b/>
            <sz val="9"/>
            <color indexed="81"/>
            <rFont val="Tahoma"/>
            <family val="2"/>
            <charset val="186"/>
          </rPr>
          <t>KSP 2.4.2.2.</t>
        </r>
        <r>
          <rPr>
            <sz val="9"/>
            <color indexed="81"/>
            <rFont val="Tahoma"/>
            <family val="2"/>
            <charset val="186"/>
          </rPr>
          <t xml:space="preserve"> Atnaujinti gyvenamuosius kvartalus, kuriuos numatyta įgyvendinti pagal 2014–2020 metų integruotos teritorijos investicijų programą: teritorijos tarp Naikupės g., Taikos pr., Baltijos pr., Šilutės pl., Mokyklos g., Kapsų g., Žemaičių g., Joniškės g., Mokyklos g., Danės g. tęsinio, Artojo g., Liepų g., K. Donelaičio g., Vytauto g., Naujojo Sodo g., Šiaurinio rago, Naujojo Sodo g., Pilies teritorijos, Priešpilio g., Pilies g., Sausio 15-osios g., Taikos pr., Dubysos g., Minijos g. iki Naikupės g.</t>
        </r>
      </text>
    </comment>
    <comment ref="F98" authorId="1" shapeId="0">
      <text>
        <r>
          <rPr>
            <b/>
            <sz val="9"/>
            <color indexed="81"/>
            <rFont val="Tahoma"/>
            <family val="2"/>
            <charset val="186"/>
          </rPr>
          <t>Indrė Butenienė:</t>
        </r>
        <r>
          <rPr>
            <sz val="9"/>
            <color indexed="81"/>
            <rFont val="Tahoma"/>
            <family val="2"/>
            <charset val="186"/>
          </rPr>
          <t xml:space="preserve">
</t>
        </r>
        <r>
          <rPr>
            <b/>
            <sz val="9"/>
            <color indexed="81"/>
            <rFont val="Tahoma"/>
            <family val="2"/>
            <charset val="186"/>
          </rPr>
          <t xml:space="preserve">KEPS 3.1.13. </t>
        </r>
        <r>
          <rPr>
            <sz val="9"/>
            <color indexed="81"/>
            <rFont val="Tahoma"/>
            <family val="2"/>
            <charset val="186"/>
          </rPr>
          <t xml:space="preserve">Vystyti viešųjų erdvių gerinimo programas ir lokalius urbanistinės struktūros atgaivinimo projektus  </t>
        </r>
      </text>
    </comment>
    <comment ref="M98" authorId="0" shapeId="0">
      <text>
        <r>
          <rPr>
            <sz val="9"/>
            <color indexed="81"/>
            <rFont val="Tahoma"/>
            <family val="2"/>
            <charset val="186"/>
          </rPr>
          <t>II-etapo teritorijos sutvarkymo darbai planuojami 2022 m.</t>
        </r>
      </text>
    </comment>
    <comment ref="F103" authorId="0" shapeId="0">
      <text>
        <r>
          <rPr>
            <sz val="9"/>
            <color indexed="81"/>
            <rFont val="Tahoma"/>
            <family val="2"/>
            <charset val="186"/>
          </rPr>
          <t>P1. 3.5. Viešųjų erdvių ir pastatų pritaikymas pagal universalaus dizaino principus</t>
        </r>
      </text>
    </comment>
    <comment ref="F104" authorId="0" shapeId="0">
      <text>
        <r>
          <rPr>
            <b/>
            <sz val="9"/>
            <color indexed="81"/>
            <rFont val="Tahoma"/>
            <family val="2"/>
            <charset val="186"/>
          </rPr>
          <t>KSP 2.3.1.1.</t>
        </r>
        <r>
          <rPr>
            <sz val="9"/>
            <color indexed="81"/>
            <rFont val="Tahoma"/>
            <family val="2"/>
            <charset val="186"/>
          </rPr>
          <t xml:space="preserve">
Planuoti ir įrengti apsauginius ir rekreacinius želdynus</t>
        </r>
      </text>
    </comment>
    <comment ref="F107" authorId="0" shapeId="0">
      <text>
        <r>
          <rPr>
            <b/>
            <sz val="9"/>
            <color indexed="81"/>
            <rFont val="Tahoma"/>
            <family val="2"/>
            <charset val="186"/>
          </rPr>
          <t>P6. Klaipėdos miesto ekonominės plėtros strategija ir įgyvendinimo veiksmų planas iki 2030 metų, 4.5.3. Gerinti dviračių infrastruktūrą „EuroVelo“ pajūrio trasose, kad atitiktų „EuroVelo“ reikalavimus</t>
        </r>
        <r>
          <rPr>
            <sz val="9"/>
            <color indexed="81"/>
            <rFont val="Tahoma"/>
            <family val="2"/>
            <charset val="186"/>
          </rPr>
          <t xml:space="preserve">
</t>
        </r>
      </text>
    </comment>
    <comment ref="F113" authorId="0" shapeId="0">
      <text>
        <r>
          <rPr>
            <b/>
            <sz val="9"/>
            <color indexed="81"/>
            <rFont val="Tahoma"/>
            <family val="2"/>
            <charset val="186"/>
          </rPr>
          <t xml:space="preserve">2.1.2.7. </t>
        </r>
        <r>
          <rPr>
            <sz val="9"/>
            <color indexed="81"/>
            <rFont val="Tahoma"/>
            <family val="2"/>
            <charset val="186"/>
          </rPr>
          <t xml:space="preserve">Vystyti dviračių, pėsčiųjų takų ir gatvių sistemą, didinant tinklo integralumą, rišlumą ir kokybę
</t>
        </r>
      </text>
    </comment>
    <comment ref="M118" authorId="0" shapeId="0">
      <text>
        <r>
          <rPr>
            <sz val="9"/>
            <color indexed="81"/>
            <rFont val="Tahoma"/>
            <family val="2"/>
            <charset val="186"/>
          </rPr>
          <t xml:space="preserve">Žemėtvarkos skyrius parengs  Žemės sklypo pertvarkymo ir formavimo projektą iš 1 programoje suplanuotų lėšų. Darbų pradžia </t>
        </r>
        <r>
          <rPr>
            <b/>
            <sz val="9"/>
            <color indexed="81"/>
            <rFont val="Tahoma"/>
            <family val="2"/>
            <charset val="186"/>
          </rPr>
          <t>2022 m.</t>
        </r>
      </text>
    </comment>
    <comment ref="F127" authorId="0" shapeId="0">
      <text>
        <r>
          <rPr>
            <b/>
            <sz val="9"/>
            <color indexed="81"/>
            <rFont val="Tahoma"/>
            <family val="2"/>
            <charset val="186"/>
          </rPr>
          <t>KSP 2.3.1.2.</t>
        </r>
        <r>
          <rPr>
            <sz val="9"/>
            <color indexed="81"/>
            <rFont val="Tahoma"/>
            <family val="2"/>
            <charset val="186"/>
          </rPr>
          <t xml:space="preserve">
Užtikrinti gamtinių vertybių apsaugą kuriant ir atnaujinant infrastruktūrą pajūrio ruože</t>
        </r>
      </text>
    </comment>
    <comment ref="O127" authorId="0" shapeId="0">
      <text>
        <r>
          <rPr>
            <b/>
            <sz val="9"/>
            <color indexed="81"/>
            <rFont val="Tahoma"/>
            <family val="2"/>
            <charset val="186"/>
          </rPr>
          <t>1100+300 kv.m.</t>
        </r>
        <r>
          <rPr>
            <sz val="9"/>
            <color indexed="81"/>
            <rFont val="Tahoma"/>
            <family val="2"/>
            <charset val="186"/>
          </rPr>
          <t xml:space="preserve">
Už 10 tūkst. kuriuos atiduodam iš Melnragės projekto turi nutiesti apie 312 m takų. Takų plotis 1 m, tai viso įrengiamų takų plotas - 312 m2. Šitie takai nepatenka į projekto teritoriją</t>
        </r>
      </text>
    </comment>
    <comment ref="F138" authorId="0" shapeId="0">
      <text>
        <r>
          <rPr>
            <b/>
            <sz val="9"/>
            <color indexed="81"/>
            <rFont val="Tahoma"/>
            <family val="2"/>
            <charset val="186"/>
          </rPr>
          <t xml:space="preserve">P1, </t>
        </r>
        <r>
          <rPr>
            <sz val="9"/>
            <color indexed="81"/>
            <rFont val="Tahoma"/>
            <family val="2"/>
            <charset val="186"/>
          </rPr>
          <t>1.1. Aplinkos oro kokybės valdymo plano parengimas ir oro kokybės mieste užtikrinimo priemonių įgyvendinimas</t>
        </r>
      </text>
    </comment>
    <comment ref="O144" authorId="0" shapeId="0">
      <text>
        <r>
          <rPr>
            <sz val="9"/>
            <color indexed="81"/>
            <rFont val="Tahoma"/>
            <family val="2"/>
            <charset val="186"/>
          </rPr>
          <t xml:space="preserve">KMST 2019-02-21 sprendimu Nr. T2-42 savivaldybės prisidėjimas 7,5 proc. </t>
        </r>
      </text>
    </comment>
    <comment ref="I156" authorId="0" shapeId="0">
      <text>
        <r>
          <rPr>
            <b/>
            <sz val="9"/>
            <color indexed="81"/>
            <rFont val="Tahoma"/>
            <family val="2"/>
            <charset val="186"/>
          </rPr>
          <t xml:space="preserve">7410,8 III biudžetas
</t>
        </r>
        <r>
          <rPr>
            <sz val="9"/>
            <color indexed="81"/>
            <rFont val="Tahoma"/>
            <family val="2"/>
            <charset val="186"/>
          </rPr>
          <t xml:space="preserve">
</t>
        </r>
      </text>
    </comment>
    <comment ref="J156" authorId="0" shapeId="0">
      <text>
        <r>
          <rPr>
            <b/>
            <sz val="9"/>
            <color indexed="81"/>
            <rFont val="Tahoma"/>
            <family val="2"/>
            <charset val="186"/>
          </rPr>
          <t xml:space="preserve">biudžetas 8221,6
</t>
        </r>
        <r>
          <rPr>
            <sz val="9"/>
            <color indexed="81"/>
            <rFont val="Tahoma"/>
            <family val="2"/>
            <charset val="186"/>
          </rPr>
          <t xml:space="preserve">
</t>
        </r>
      </text>
    </comment>
    <comment ref="J158" authorId="0" shapeId="0">
      <text>
        <r>
          <rPr>
            <b/>
            <sz val="9"/>
            <color indexed="81"/>
            <rFont val="Tahoma"/>
            <family val="2"/>
            <charset val="186"/>
          </rPr>
          <t>472</t>
        </r>
        <r>
          <rPr>
            <sz val="9"/>
            <color indexed="81"/>
            <rFont val="Tahoma"/>
            <family val="2"/>
            <charset val="186"/>
          </rPr>
          <t xml:space="preserve">
</t>
        </r>
      </text>
    </comment>
    <comment ref="J163" authorId="0" shapeId="0">
      <text>
        <r>
          <rPr>
            <b/>
            <sz val="9"/>
            <color indexed="81"/>
            <rFont val="Tahoma"/>
            <family val="2"/>
            <charset val="186"/>
          </rPr>
          <t xml:space="preserve">513,6
</t>
        </r>
        <r>
          <rPr>
            <sz val="9"/>
            <color indexed="81"/>
            <rFont val="Tahoma"/>
            <family val="2"/>
            <charset val="186"/>
          </rPr>
          <t xml:space="preserve">
</t>
        </r>
      </text>
    </comment>
  </commentList>
</comments>
</file>

<file path=xl/comments3.xml><?xml version="1.0" encoding="utf-8"?>
<comments xmlns="http://schemas.openxmlformats.org/spreadsheetml/2006/main">
  <authors>
    <author>Audra Cepiene</author>
  </authors>
  <commentList>
    <comment ref="E34" authorId="0" shapeId="0">
      <text>
        <r>
          <rPr>
            <b/>
            <sz val="9"/>
            <color indexed="81"/>
            <rFont val="Tahoma"/>
            <family val="2"/>
            <charset val="186"/>
          </rPr>
          <t>P2.1.3.17</t>
        </r>
        <r>
          <rPr>
            <sz val="9"/>
            <color indexed="81"/>
            <rFont val="Tahoma"/>
            <family val="2"/>
            <charset val="186"/>
          </rPr>
          <t xml:space="preserve"> Įrengti požemines ir pusiau požemines komunalinių atliekų ir antrinių žaliavų surinkimo konteinerių aikšteles
</t>
        </r>
      </text>
    </comment>
    <comment ref="E37" authorId="0" shapeId="0">
      <text>
        <r>
          <rPr>
            <b/>
            <sz val="9"/>
            <color indexed="81"/>
            <rFont val="Tahoma"/>
            <family val="2"/>
            <charset val="186"/>
          </rPr>
          <t>P2.1.3.17</t>
        </r>
        <r>
          <rPr>
            <sz val="9"/>
            <color indexed="81"/>
            <rFont val="Tahoma"/>
            <family val="2"/>
            <charset val="186"/>
          </rPr>
          <t xml:space="preserve"> Įrengti požemines ir pusiau požemines komunalinių atliekų ir antrinių žaliavų surinkimo konteinerių aikšteles
</t>
        </r>
      </text>
    </comment>
    <comment ref="D45" authorId="0" shapeId="0">
      <text>
        <r>
          <rPr>
            <sz val="9"/>
            <color indexed="81"/>
            <rFont val="Tahoma"/>
            <family val="2"/>
            <charset val="186"/>
          </rPr>
          <t>pagal taryboje patvirtintą 2017-2021 m. programą</t>
        </r>
      </text>
    </comment>
    <comment ref="E45" authorId="0" shapeId="0">
      <text>
        <r>
          <rPr>
            <b/>
            <sz val="9"/>
            <color indexed="81"/>
            <rFont val="Tahoma"/>
            <family val="2"/>
            <charset val="186"/>
          </rPr>
          <t>KSP 2.3.3.1.</t>
        </r>
        <r>
          <rPr>
            <sz val="9"/>
            <color indexed="81"/>
            <rFont val="Tahoma"/>
            <family val="2"/>
            <charset val="186"/>
          </rPr>
          <t xml:space="preserve"> Vykdyti prevencines priemones, siekiant neviršyti leistinų oro taršos kietosiomis dalelėmis (KD10) normatyvų
</t>
        </r>
      </text>
    </comment>
    <comment ref="E47" authorId="0" shapeId="0">
      <text>
        <r>
          <rPr>
            <b/>
            <sz val="9"/>
            <color indexed="81"/>
            <rFont val="Tahoma"/>
            <family val="2"/>
            <charset val="186"/>
          </rPr>
          <t xml:space="preserve">KSP 2.3.3.2. </t>
        </r>
        <r>
          <rPr>
            <sz val="9"/>
            <color indexed="81"/>
            <rFont val="Tahoma"/>
            <family val="2"/>
            <charset val="186"/>
          </rPr>
          <t xml:space="preserve">Vykdyti visuomenės aplinkosauginį švietimą 
</t>
        </r>
      </text>
    </comment>
    <comment ref="E59" authorId="0" shapeId="0">
      <text>
        <r>
          <rPr>
            <b/>
            <sz val="9"/>
            <color indexed="81"/>
            <rFont val="Tahoma"/>
            <family val="2"/>
            <charset val="186"/>
          </rPr>
          <t>KSP 2.3.1.4.</t>
        </r>
        <r>
          <rPr>
            <sz val="9"/>
            <color indexed="81"/>
            <rFont val="Tahoma"/>
            <family val="2"/>
            <charset val="186"/>
          </rPr>
          <t xml:space="preserve">
Išvalyti užterštus ir rekultivuoti apleistus vandens telkinius, vykdyti jų stebėseną</t>
        </r>
      </text>
    </comment>
    <comment ref="D65" authorId="0" shapeId="0">
      <text>
        <r>
          <rPr>
            <sz val="9"/>
            <color indexed="81"/>
            <rFont val="Tahoma"/>
            <family val="2"/>
            <charset val="186"/>
          </rPr>
          <t>2019 m. planuojama parengti Smeltalės upės valymo poveikio aplinkai vertinimo atranką. Smeltalės upelio vaga yra užnešta smėliu ir sąnašomis, jos gylis stipriai sumažėjęs, dėl žole ir krūmais užžėlusių krantų, upelio vaga siaurėja, joje formuojasi smėlio salos. Toliau 2020 m. numatoma parengti techninį projektą ir 2021m. jį įgyvendinti.</t>
        </r>
      </text>
    </comment>
    <comment ref="D67" authorId="0" shapeId="0">
      <text>
        <r>
          <rPr>
            <sz val="9"/>
            <color indexed="81"/>
            <rFont val="Tahoma"/>
            <family val="2"/>
            <charset val="186"/>
          </rPr>
          <t>KSP 2.3.1 uždavinys užtikrinti žaliųjų miesto plotų vystymą</t>
        </r>
      </text>
    </comment>
    <comment ref="G69" authorId="0" shapeId="0">
      <text>
        <r>
          <rPr>
            <sz val="9"/>
            <color indexed="81"/>
            <rFont val="Tahoma"/>
            <family val="2"/>
            <charset val="186"/>
          </rPr>
          <t>Laivų krovos AB „Klaipėdos Smeltė“, pagal 2013-04-26 partnerystės sutartį Nr. J9-470 pervedė 2016 m. - 22 734 Eur. Pagal sutartį toliau kasmet pervedinės  po 22 tūkst eur (nuo 2017 iki 2025 m.) Kadangi lėšos dar nebuvo panaudotos, tai</t>
        </r>
        <r>
          <rPr>
            <b/>
            <sz val="9"/>
            <color indexed="81"/>
            <rFont val="Tahoma"/>
            <family val="2"/>
            <charset val="186"/>
          </rPr>
          <t xml:space="preserve"> 2018 m. planuojamas trejų metų nepanaudotų lėšų suma 66,7 tūkst. eur. (nuo 2016 m. iki 2018 m.)</t>
        </r>
      </text>
    </comment>
    <comment ref="E79" authorId="0" shapeId="0">
      <text>
        <r>
          <rPr>
            <b/>
            <sz val="9"/>
            <color indexed="81"/>
            <rFont val="Tahoma"/>
            <family val="2"/>
            <charset val="186"/>
          </rPr>
          <t>KSP 2.3.1.1.</t>
        </r>
        <r>
          <rPr>
            <sz val="9"/>
            <color indexed="81"/>
            <rFont val="Tahoma"/>
            <family val="2"/>
            <charset val="186"/>
          </rPr>
          <t xml:space="preserve">
Planuoti ir įrengti apsauginius ir rekreacinius želdynus</t>
        </r>
      </text>
    </comment>
    <comment ref="E81" authorId="0" shapeId="0">
      <text>
        <r>
          <rPr>
            <b/>
            <sz val="9"/>
            <color indexed="81"/>
            <rFont val="Tahoma"/>
            <family val="2"/>
            <charset val="186"/>
          </rPr>
          <t>KSP 2.3.1.1.</t>
        </r>
        <r>
          <rPr>
            <sz val="9"/>
            <color indexed="81"/>
            <rFont val="Tahoma"/>
            <family val="2"/>
            <charset val="186"/>
          </rPr>
          <t xml:space="preserve">
Planuoti ir įrengti apsauginius ir rekreacinius želdynus</t>
        </r>
      </text>
    </comment>
    <comment ref="E86" authorId="0" shapeId="0">
      <text>
        <r>
          <rPr>
            <b/>
            <sz val="9"/>
            <color indexed="81"/>
            <rFont val="Tahoma"/>
            <family val="2"/>
            <charset val="186"/>
          </rPr>
          <t>KSP 2.3.1.2.</t>
        </r>
        <r>
          <rPr>
            <sz val="9"/>
            <color indexed="81"/>
            <rFont val="Tahoma"/>
            <family val="2"/>
            <charset val="186"/>
          </rPr>
          <t xml:space="preserve">
Užtikrinti gamtinių vertybių apsaugą kuriant ir atnaujinant infrastruktūrą pajūrio ruože</t>
        </r>
      </text>
    </comment>
    <comment ref="E90" authorId="0" shapeId="0">
      <text>
        <r>
          <rPr>
            <b/>
            <sz val="9"/>
            <color indexed="81"/>
            <rFont val="Tahoma"/>
            <family val="2"/>
            <charset val="186"/>
          </rPr>
          <t>KSP 2.4.2.2.</t>
        </r>
        <r>
          <rPr>
            <sz val="9"/>
            <color indexed="81"/>
            <rFont val="Tahoma"/>
            <family val="2"/>
            <charset val="186"/>
          </rPr>
          <t xml:space="preserve"> Atnaujinti gyvenamuosius kvartalus, kuriuos numatyta įgyvendinti pagal 2014–2020 metų integruotos teritorijos investicijų programą: teritorijos tarp Naikupės g., Taikos pr., Baltijos pr., Šilutės pl., Mokyklos g., Kapsų g., Žemaičių g., Joniškės g., Mokyklos g., Danės g. tęsinio, Artojo g., Liepų g., K. Donelaičio g., Vytauto g., Naujojo Sodo g., Šiaurinio rago, Naujojo Sodo g., Pilies teritorijos, Priešpilio g., Pilies g., Sausio 15-osios g., Taikos pr., Dubysos g., Minijos g. iki Naikupės g.</t>
        </r>
      </text>
    </comment>
    <comment ref="E93" authorId="0" shapeId="0">
      <text>
        <r>
          <rPr>
            <b/>
            <sz val="9"/>
            <color indexed="81"/>
            <rFont val="Tahoma"/>
            <family val="2"/>
            <charset val="186"/>
          </rPr>
          <t>KSP 2.3.1.2.</t>
        </r>
        <r>
          <rPr>
            <sz val="9"/>
            <color indexed="81"/>
            <rFont val="Tahoma"/>
            <family val="2"/>
            <charset val="186"/>
          </rPr>
          <t xml:space="preserve">
Užtikrinti gamtinių vertybių apsaugą kuriant ir atnaujinant infrastruktūrą pajūrio ruože</t>
        </r>
      </text>
    </comment>
    <comment ref="E96" authorId="0" shapeId="0">
      <text>
        <r>
          <rPr>
            <b/>
            <sz val="9"/>
            <color indexed="81"/>
            <rFont val="Tahoma"/>
            <family val="2"/>
            <charset val="186"/>
          </rPr>
          <t>KSP 2.3.1.2.</t>
        </r>
        <r>
          <rPr>
            <sz val="9"/>
            <color indexed="81"/>
            <rFont val="Tahoma"/>
            <family val="2"/>
            <charset val="186"/>
          </rPr>
          <t xml:space="preserve">
Užtikrinti gamtinių vertybių apsaugą kuriant ir atnaujinant infrastruktūrą pajūrio ruože</t>
        </r>
      </text>
    </comment>
    <comment ref="E99" authorId="0" shapeId="0">
      <text>
        <r>
          <rPr>
            <b/>
            <sz val="9"/>
            <color indexed="81"/>
            <rFont val="Tahoma"/>
            <family val="2"/>
            <charset val="186"/>
          </rPr>
          <t xml:space="preserve">P6. Klaipėdos miesto ekonominės plėtros strategija ir įgyvendinimo veiksmų planas iki 2030 metų, 4.5.3. priemonė </t>
        </r>
        <r>
          <rPr>
            <sz val="9"/>
            <color indexed="81"/>
            <rFont val="Tahoma"/>
            <family val="2"/>
            <charset val="186"/>
          </rPr>
          <t xml:space="preserve">
</t>
        </r>
      </text>
    </comment>
    <comment ref="E104" authorId="0" shapeId="0">
      <text>
        <r>
          <rPr>
            <b/>
            <sz val="9"/>
            <color indexed="81"/>
            <rFont val="Tahoma"/>
            <family val="2"/>
            <charset val="186"/>
          </rPr>
          <t xml:space="preserve">2.1.2.7. </t>
        </r>
        <r>
          <rPr>
            <sz val="9"/>
            <color indexed="81"/>
            <rFont val="Tahoma"/>
            <family val="2"/>
            <charset val="186"/>
          </rPr>
          <t xml:space="preserve">Vystyti dviračių, pėsčiųjų takų ir gatvių sistemą, didinant tinklo integralumą, rišlumą ir kokybę
</t>
        </r>
      </text>
    </comment>
    <comment ref="D113" authorId="0" shapeId="0">
      <text>
        <r>
          <rPr>
            <sz val="9"/>
            <color indexed="81"/>
            <rFont val="Tahoma"/>
            <family val="2"/>
            <charset val="186"/>
          </rPr>
          <t>(su galimybe restauruoti Klaipėdos geležinkelio stoties demontuotą pėsčiųjų tiltą (unikalus kodas Kultūros vertybių registre Nr. 32423))</t>
        </r>
      </text>
    </comment>
    <comment ref="E122" authorId="0" shapeId="0">
      <text>
        <r>
          <rPr>
            <b/>
            <sz val="9"/>
            <color indexed="81"/>
            <rFont val="Tahoma"/>
            <family val="2"/>
            <charset val="186"/>
          </rPr>
          <t>KSP 2.3.1.2.</t>
        </r>
        <r>
          <rPr>
            <sz val="9"/>
            <color indexed="81"/>
            <rFont val="Tahoma"/>
            <family val="2"/>
            <charset val="186"/>
          </rPr>
          <t xml:space="preserve">
Užtikrinti gamtinių vertybių apsaugą kuriant ir atnaujinant infrastruktūrą pajūrio ruože</t>
        </r>
      </text>
    </comment>
    <comment ref="I151" authorId="0" shapeId="0">
      <text>
        <r>
          <rPr>
            <b/>
            <sz val="9"/>
            <color indexed="81"/>
            <rFont val="Tahoma"/>
            <family val="2"/>
            <charset val="186"/>
          </rPr>
          <t xml:space="preserve">8448,8
</t>
        </r>
        <r>
          <rPr>
            <sz val="9"/>
            <color indexed="81"/>
            <rFont val="Tahoma"/>
            <family val="2"/>
            <charset val="186"/>
          </rPr>
          <t xml:space="preserve">
</t>
        </r>
      </text>
    </comment>
    <comment ref="I158" authorId="0" shapeId="0">
      <text>
        <r>
          <rPr>
            <b/>
            <sz val="9"/>
            <color indexed="81"/>
            <rFont val="Tahoma"/>
            <family val="2"/>
            <charset val="186"/>
          </rPr>
          <t xml:space="preserve">382 +4
</t>
        </r>
        <r>
          <rPr>
            <sz val="9"/>
            <color indexed="81"/>
            <rFont val="Tahoma"/>
            <family val="2"/>
            <charset val="186"/>
          </rPr>
          <t xml:space="preserve">
</t>
        </r>
      </text>
    </comment>
    <comment ref="I160" authorId="0" shapeId="0">
      <text>
        <r>
          <rPr>
            <b/>
            <sz val="9"/>
            <color indexed="81"/>
            <rFont val="Tahoma"/>
            <family val="2"/>
            <charset val="186"/>
          </rPr>
          <t xml:space="preserve">1235,5
</t>
        </r>
        <r>
          <rPr>
            <sz val="9"/>
            <color indexed="81"/>
            <rFont val="Tahoma"/>
            <family val="2"/>
            <charset val="186"/>
          </rPr>
          <t xml:space="preserve">
</t>
        </r>
      </text>
    </comment>
    <comment ref="I161" authorId="0" shapeId="0">
      <text>
        <r>
          <rPr>
            <sz val="9"/>
            <color indexed="81"/>
            <rFont val="Tahoma"/>
            <family val="2"/>
            <charset val="186"/>
          </rPr>
          <t xml:space="preserve">470
</t>
        </r>
      </text>
    </comment>
  </commentList>
</comments>
</file>

<file path=xl/sharedStrings.xml><?xml version="1.0" encoding="utf-8"?>
<sst xmlns="http://schemas.openxmlformats.org/spreadsheetml/2006/main" count="1015" uniqueCount="262">
  <si>
    <t>APLINKOS APSAUGOS PROGRAMOS (NR. 05)</t>
  </si>
  <si>
    <t xml:space="preserve"> TIKSLŲ, UŽDAVINIŲ, PRIEMONIŲ, PRIEMONIŲ IŠLAIDŲ IR PRODUKTO KRITERIJŲ SUVESTINĖ</t>
  </si>
  <si>
    <t>Veiklos plano tikslo kodas</t>
  </si>
  <si>
    <t>Uždavinio kodas</t>
  </si>
  <si>
    <t>Priemonės kodas</t>
  </si>
  <si>
    <t>Papriemonės kodas</t>
  </si>
  <si>
    <t>Pavadinimas</t>
  </si>
  <si>
    <t>Priemonės požymis</t>
  </si>
  <si>
    <t>Asignavimų valdytojo kodas</t>
  </si>
  <si>
    <t>Vykdytojas (skyrius / asmuo)</t>
  </si>
  <si>
    <t>Finansavimo šaltinis</t>
  </si>
  <si>
    <t>Produkto kriterijaus</t>
  </si>
  <si>
    <t>Strateginis tikslas 02. Kurti mieste patrauklią, švarią ir saugią gyvenamąją aplinką</t>
  </si>
  <si>
    <t>05 Aplinkos apsaugos programa</t>
  </si>
  <si>
    <t>01</t>
  </si>
  <si>
    <t>Siekti subalansuotos ir kokybiškos aplinkos Klaipėdos mieste</t>
  </si>
  <si>
    <t>Tobulinti atliekų tvarkymo sistemą</t>
  </si>
  <si>
    <t>Komunalinių atliekų tvarkymo organizavimas:</t>
  </si>
  <si>
    <t>P3</t>
  </si>
  <si>
    <t>05</t>
  </si>
  <si>
    <t>6</t>
  </si>
  <si>
    <t>Komunalinių atliekų surinkimas ir tvarkymas</t>
  </si>
  <si>
    <t>SB(VR)</t>
  </si>
  <si>
    <t>SB(VRL)</t>
  </si>
  <si>
    <t>Komunalinių atliekų surinkimas ir tvarkymas Lėbartų kapinėse</t>
  </si>
  <si>
    <t>Iš viso:</t>
  </si>
  <si>
    <t>02</t>
  </si>
  <si>
    <t>Atliekų, kurių turėtojo nustatyti neįmanoma arba kuris nebeegzistuoja, tvarkymas:</t>
  </si>
  <si>
    <t>SB(AA)</t>
  </si>
  <si>
    <t>Savavališkai užterštų teritorijų sutvarkymas</t>
  </si>
  <si>
    <t>Išvežta padangų, t</t>
  </si>
  <si>
    <t>Pavojingų atliekų šalinimas</t>
  </si>
  <si>
    <t>SB(AAL)</t>
  </si>
  <si>
    <t>03</t>
  </si>
  <si>
    <t xml:space="preserve">Visuomenės švietimo atliekų tvarkymo klausimais vykdymas </t>
  </si>
  <si>
    <t>04</t>
  </si>
  <si>
    <t>I</t>
  </si>
  <si>
    <t>P2.1.3.17</t>
  </si>
  <si>
    <t>ES</t>
  </si>
  <si>
    <t>SB</t>
  </si>
  <si>
    <t>Iš viso uždaviniui:</t>
  </si>
  <si>
    <t xml:space="preserve">Vykdyti gamtinės aplinkos stebėsenos ir gyventojų ekologinio švietimo priemones </t>
  </si>
  <si>
    <t xml:space="preserve">P5, P2.3.3.1. </t>
  </si>
  <si>
    <t>Klaipėdos miesto savivaldybės aplinkos monitoringo vykdymas</t>
  </si>
  <si>
    <t>Parengta ataskaitų, vnt.</t>
  </si>
  <si>
    <t>Visuomenės ekologinis švietimas</t>
  </si>
  <si>
    <t xml:space="preserve">Prižiūrėti, saugoti ir gausinti miesto poilsio zonų gamtinę aplinką </t>
  </si>
  <si>
    <t>Sanitarinis vandens telkinių valymas</t>
  </si>
  <si>
    <t>P2.3.1.4</t>
  </si>
  <si>
    <t>Helofitų (nendrių, švendrių) šalinimas iš vandens telkinių</t>
  </si>
  <si>
    <t>Miesto želdynų ir želdinių tvarkymas ir kūrimas:</t>
  </si>
  <si>
    <t>Naujų ir esamų želdynų tvarkymas ir kūrimas</t>
  </si>
  <si>
    <t>P.2.3.1.1.</t>
  </si>
  <si>
    <t>P2.1.2.7</t>
  </si>
  <si>
    <t>Pajūrio juostos priežiūra ir apsauga:</t>
  </si>
  <si>
    <t>P2.3.1.2</t>
  </si>
  <si>
    <t>SB(VB)</t>
  </si>
  <si>
    <t>Iš viso tikslui:</t>
  </si>
  <si>
    <t xml:space="preserve">Iš viso  programai: </t>
  </si>
  <si>
    <t>Finansavimo šaltinių suvestinė</t>
  </si>
  <si>
    <t>Finansavimo šaltiniai</t>
  </si>
  <si>
    <t>SAVIVALDYBĖS  LĖŠOS, IŠ VISO:</t>
  </si>
  <si>
    <t xml:space="preserve">Savivaldybės biudžetas, iš jo: </t>
  </si>
  <si>
    <r>
      <t xml:space="preserve">Savivaldybės biudžeto lėšos </t>
    </r>
    <r>
      <rPr>
        <b/>
        <sz val="10"/>
        <rFont val="Times New Roman"/>
        <family val="1"/>
        <charset val="186"/>
      </rPr>
      <t>SB</t>
    </r>
  </si>
  <si>
    <r>
      <t xml:space="preserve">Vietinių rinkliavų lėšos </t>
    </r>
    <r>
      <rPr>
        <b/>
        <sz val="10"/>
        <rFont val="Times New Roman"/>
        <family val="1"/>
        <charset val="186"/>
      </rPr>
      <t>SB(VR)</t>
    </r>
  </si>
  <si>
    <r>
      <t xml:space="preserve">Valstybės biudžeto specialiosios tikslinės dotacijos lėšos </t>
    </r>
    <r>
      <rPr>
        <b/>
        <sz val="10"/>
        <rFont val="Times New Roman"/>
        <family val="1"/>
        <charset val="186"/>
      </rPr>
      <t>SB(VB)</t>
    </r>
  </si>
  <si>
    <r>
      <t xml:space="preserve">Savivaldybės aplinkos apsaugos rėmimo specialiosios programos lėšų likutis </t>
    </r>
    <r>
      <rPr>
        <b/>
        <sz val="10"/>
        <rFont val="Times New Roman"/>
        <family val="1"/>
        <charset val="186"/>
      </rPr>
      <t>SB(AAL)</t>
    </r>
  </si>
  <si>
    <r>
      <t>Programų lėšų likučių laikinai laisvos lėšos</t>
    </r>
    <r>
      <rPr>
        <b/>
        <sz val="10"/>
        <rFont val="Times New Roman"/>
        <family val="1"/>
        <charset val="186"/>
      </rPr>
      <t xml:space="preserve"> SB(VRL) </t>
    </r>
    <r>
      <rPr>
        <sz val="10"/>
        <rFont val="Times New Roman"/>
        <family val="1"/>
        <charset val="186"/>
      </rPr>
      <t>- rinkliavos likutis</t>
    </r>
  </si>
  <si>
    <t>KITI ŠALTINIAI, IŠ VISO:</t>
  </si>
  <si>
    <r>
      <t xml:space="preserve">Europos Sąjungos paramos lėšos </t>
    </r>
    <r>
      <rPr>
        <b/>
        <sz val="10"/>
        <rFont val="Times New Roman"/>
        <family val="1"/>
        <charset val="186"/>
      </rPr>
      <t>ES</t>
    </r>
  </si>
  <si>
    <r>
      <t xml:space="preserve">Valstybės biudžeto lėšos </t>
    </r>
    <r>
      <rPr>
        <b/>
        <sz val="10"/>
        <rFont val="Times New Roman"/>
        <family val="1"/>
        <charset val="186"/>
      </rPr>
      <t>LRVB</t>
    </r>
  </si>
  <si>
    <r>
      <t xml:space="preserve">Kitos lėšos </t>
    </r>
    <r>
      <rPr>
        <b/>
        <sz val="10"/>
        <rFont val="Times New Roman"/>
        <family val="1"/>
        <charset val="186"/>
      </rPr>
      <t>Kt</t>
    </r>
  </si>
  <si>
    <t>IŠ VISO:</t>
  </si>
  <si>
    <t>tūkst. Eur</t>
  </si>
  <si>
    <t xml:space="preserve">Sąjūdžio parko reprezentacinės dalies ir prieigų sutvarkymas </t>
  </si>
  <si>
    <t>Atlikta techninio projekto korektūra, vnt.</t>
  </si>
  <si>
    <t>Miesto vandens telkinių priežiūra:</t>
  </si>
  <si>
    <t>Medinių laiptų ir takų, vedančių per apsauginį kopagūbrį, remontas</t>
  </si>
  <si>
    <t>P2.3.3.2</t>
  </si>
  <si>
    <t>Gamtinės aplinkos stebėsenos ir ekologinio švietimo vykdymas:</t>
  </si>
  <si>
    <t xml:space="preserve">Parengtas techninis projektas, vnt. </t>
  </si>
  <si>
    <t>2019-ieji metai</t>
  </si>
  <si>
    <t>Įsigyta valymo mašinų, vnt.</t>
  </si>
  <si>
    <t>Aiškinamojo rašto priedas Nr.3</t>
  </si>
  <si>
    <t>Pakeista Bendrojo plano (kraštovaizdžio dalies) sprendinių, proc.</t>
  </si>
  <si>
    <t>Priimta į sąvartyną atliekų, tūkst. t</t>
  </si>
  <si>
    <t>Valoma vandens telkinių, vnt.</t>
  </si>
  <si>
    <t>Parengtas techninis projektas, vnt.</t>
  </si>
  <si>
    <t>Įgyvendinta aplinkosauginių švietimo priemonių, vnt.</t>
  </si>
  <si>
    <t>Kt</t>
  </si>
  <si>
    <t>Dviračių ir pėsčiųjų tako nuo Paryžiaus Komunos g. iki Jono kalnelio tiltelio įrengimas</t>
  </si>
  <si>
    <t>Mažinti aplinkos taršą vykdant infrastruktūros plėtros priemones</t>
  </si>
  <si>
    <t>Parengta triukšmo (kelių, geležinkelių, pramonės veiklos zonų)  žemėlapių, kuriose bus renkami dienos, vakaro, nakties ir paros rodilkiai, vnt.</t>
  </si>
  <si>
    <t>Strateginio triukšmo žemėlapio parengimas (atnaujinimas)</t>
  </si>
  <si>
    <t>Sakurų parko įrengimas teritorijoje tarp Žvejų rūmų, Taikos pr., Naikupės g. ir įvažiuojamojo kelio į Žvejų rūmus</t>
  </si>
  <si>
    <t>SB(L)</t>
  </si>
  <si>
    <r>
      <t xml:space="preserve">Programų lėšų likučių laikinai laisvos lėšos </t>
    </r>
    <r>
      <rPr>
        <b/>
        <sz val="10"/>
        <rFont val="Times New Roman"/>
        <family val="1"/>
        <charset val="186"/>
      </rPr>
      <t>SB(L)</t>
    </r>
  </si>
  <si>
    <t>SB(ES)</t>
  </si>
  <si>
    <r>
      <t xml:space="preserve">Europos Sąjungos paramos lėšos, kurios įtrauktos į Savivaldybės biudžetą </t>
    </r>
    <r>
      <rPr>
        <b/>
        <sz val="10"/>
        <rFont val="Times New Roman"/>
        <family val="1"/>
        <charset val="186"/>
      </rPr>
      <t>SB(ES)</t>
    </r>
  </si>
  <si>
    <t>Sutvirtinta kopagūbrio, pinant tvoreles iš žabų, m.</t>
  </si>
  <si>
    <t>2020-ųjų metų lėšų projektas</t>
  </si>
  <si>
    <t>2020-ieji metai</t>
  </si>
  <si>
    <t>Atlikta parko (1,1 ha) įrengimo darbų. Užbaigtumas, proc.</t>
  </si>
  <si>
    <t>65</t>
  </si>
  <si>
    <t>Detalus (instrumentinis) medžio būklės vertinimas</t>
  </si>
  <si>
    <t>Ištirtų medžių kiekis, vnt.</t>
  </si>
  <si>
    <t>3,7</t>
  </si>
  <si>
    <t>SB(ŽPL)</t>
  </si>
  <si>
    <t>Pėsčiųjų ir dviračių takų Minijos g. nuo Baltijos pr., Pilies g., Naujojoje Uosto g. įrengimas</t>
  </si>
  <si>
    <t>Nutiesta dviračių tako. Užbaigtumas, proc.</t>
  </si>
  <si>
    <t>Dviračių ir pėsčiųjų takų  plėtra:</t>
  </si>
  <si>
    <t xml:space="preserve">Oro taršos kietosiomis dalelėmis mažinimas, atnaujinant gatvių priežiūros ir valymo technologijas </t>
  </si>
  <si>
    <t xml:space="preserve">Dviračių ir pėsčiųjų tako Danės upės slėnio teritorijoje nuo Klaipėdos g. tilto iki miesto ribos įrengimas </t>
  </si>
  <si>
    <t xml:space="preserve">Parengti tvarkymo aprašai (projektai), vnt. </t>
  </si>
  <si>
    <t xml:space="preserve">Ąžuolyno giraitės sutvarkymas, gerinant gamtinę aplinką ir skatinant aktyvų laisvalaikį ir lankytojų srautus  </t>
  </si>
  <si>
    <t>P2.4.2.2</t>
  </si>
  <si>
    <t xml:space="preserve">Atlikta viešosios erdvės (86 027 m²)  sutvarkymo darbų. Užbaigtumas, proc. </t>
  </si>
  <si>
    <t>06</t>
  </si>
  <si>
    <t>P.2.3.1.1</t>
  </si>
  <si>
    <t>Nutiesta dviračių tako (1,539 km). Užbaigtumas, proc.</t>
  </si>
  <si>
    <t>Pakeista medinių takų ir laiptų, tūkst. kv. m</t>
  </si>
  <si>
    <t>Padidintas AB „Klaipėdos vanduo“ įstatinis kapitalas, proc.</t>
  </si>
  <si>
    <r>
      <t xml:space="preserve">Europos Sąjungos paramos lėšos, kurios įtrauktos į savivaldybės biudžetą </t>
    </r>
    <r>
      <rPr>
        <b/>
        <sz val="10"/>
        <rFont val="Times New Roman"/>
        <family val="1"/>
        <charset val="186"/>
      </rPr>
      <t>SB(ES)</t>
    </r>
  </si>
  <si>
    <r>
      <t>Programų lėšų likučių laikinai laisvos lėšos</t>
    </r>
    <r>
      <rPr>
        <b/>
        <sz val="10"/>
        <rFont val="Times New Roman"/>
        <family val="1"/>
        <charset val="186"/>
      </rPr>
      <t xml:space="preserve"> SB(VRL) </t>
    </r>
    <r>
      <rPr>
        <sz val="10"/>
        <rFont val="Times New Roman"/>
        <family val="1"/>
        <charset val="186"/>
      </rPr>
      <t>– rinkliavos likutis</t>
    </r>
  </si>
  <si>
    <t>Skirtumas</t>
  </si>
  <si>
    <t>Planas</t>
  </si>
  <si>
    <t>Paaiškinimas</t>
  </si>
  <si>
    <t>Lyginamasis variantas</t>
  </si>
  <si>
    <t>Įrengta pusiau požeminių konteinerių aikštelių, vnt.</t>
  </si>
  <si>
    <t>Įrengta požeminių konteinerių aikštelių, vnt.</t>
  </si>
  <si>
    <t>Komunalinių atliekų tvarkymo infrastruktūros plėtra Klaipėdos miesto, Skuodo ir Kretingos rajonų bei Neringos savivaldybėse</t>
  </si>
  <si>
    <t>Pėsčiųjų ir dviračių tilto tarp Tauralaukio ir Žolynų kvartalo įrengimas</t>
  </si>
  <si>
    <t>SB(ESL)</t>
  </si>
  <si>
    <t>Siūlomas keisti 2020-ųjų metų  lėšų projektas</t>
  </si>
  <si>
    <t>Įrengta informacinių stendų prie atliekų surinkimo konteinerių aikštelių, vnt.</t>
  </si>
  <si>
    <t>Asbesto turinčių gaminių atliekų surinkimas apvažiavimo būdu, transportavimas ir šalinimas iš gyvenamųjų bei viešosios paskirties pastatų</t>
  </si>
  <si>
    <t>Sutvarkyta asbesto gaminių atliekų, t</t>
  </si>
  <si>
    <t>Sutvarkyta želdinių prie dviračių takų, vnt.</t>
  </si>
  <si>
    <t>2021-ųjų metų lėšų projektas</t>
  </si>
  <si>
    <t>2021-ieji metai</t>
  </si>
  <si>
    <t>Iškirsta tuopų ir keičiama naujais želdiniais, vnt.</t>
  </si>
  <si>
    <r>
      <t xml:space="preserve">Savivaldybės biudžeto apyvartos lėšos ES finansinės paramos programų laikinam lėšų stygiui dengti </t>
    </r>
    <r>
      <rPr>
        <b/>
        <sz val="10"/>
        <rFont val="Times New Roman"/>
        <family val="1"/>
        <charset val="186"/>
      </rPr>
      <t>SB(ESA)</t>
    </r>
  </si>
  <si>
    <r>
      <t>Europos Sąjungos paramos lėšos, kurios įtrauktos į Savivaldybės biudžetą, lėšų likučių lėšos</t>
    </r>
    <r>
      <rPr>
        <b/>
        <sz val="10"/>
        <rFont val="Times New Roman"/>
        <family val="1"/>
        <charset val="186"/>
      </rPr>
      <t xml:space="preserve"> SB(ESL)</t>
    </r>
  </si>
  <si>
    <t>2019-ųjų metų asignavimų planas</t>
  </si>
  <si>
    <t>2,5</t>
  </si>
  <si>
    <t>2,6</t>
  </si>
  <si>
    <t>2,7</t>
  </si>
  <si>
    <t>Išvežta statybinių, biologiškai skaidžių šiukšlių, t</t>
  </si>
  <si>
    <t>944</t>
  </si>
  <si>
    <t>Surinkta pavojingų atliekų, t</t>
  </si>
  <si>
    <t>3,4</t>
  </si>
  <si>
    <t>Žaliųjų atliekų surinkimo konteinerių įsigijimas</t>
  </si>
  <si>
    <t>Įsigyta žaliųjų atliekų surinkimo konteinerių, vnt.</t>
  </si>
  <si>
    <t>Įgyvendinta atliekų tvarkymo švietimo priemonių, vnt.</t>
  </si>
  <si>
    <t xml:space="preserve">Sutvarkyta vandens telkinių (2019 m.  Žardės mažasis telkinys), vnt.  </t>
  </si>
  <si>
    <t xml:space="preserve">Vandens telkinių dugno valymas ir aplinkos apželdinimas </t>
  </si>
  <si>
    <t>Parengta ataskaita, vnt.</t>
  </si>
  <si>
    <t>2130</t>
  </si>
  <si>
    <t>Parengtas aplinkos oro kokybės valdymo priemonių planas, vnt.</t>
  </si>
  <si>
    <t>1</t>
  </si>
  <si>
    <t>Klaipėdos miesto bendrojo plano kraštovaizdžio dalies keitimas ir Melnragės parko įrengimas</t>
  </si>
  <si>
    <t>Malūno parko teritorijos sutvarkymas, gerinant gamtinę aplinką ir skatinant lankytojų srautus (I etapas)</t>
  </si>
  <si>
    <t>Smeltalės upės valymo poveikio aplinkai vertinimo atrankos rengimas</t>
  </si>
  <si>
    <t>Pėsčiųjų tako nuo Melnragės pagrindinio įėjimo į paplūdimį iki Melnragės gelbėjimo stoties techninio projekto parengimas</t>
  </si>
  <si>
    <t>Dviračių ir pėsčiųjų takų bei jungčių Smiltynėje iki Naujosios Perkėlos įrengimas</t>
  </si>
  <si>
    <t>I, P6</t>
  </si>
  <si>
    <r>
      <t xml:space="preserve">Savivaldybės tikslinės lėšos, skirtos aplinkos apsaugai </t>
    </r>
    <r>
      <rPr>
        <b/>
        <sz val="10"/>
        <rFont val="Times New Roman"/>
        <family val="1"/>
        <charset val="186"/>
      </rPr>
      <t>SB(AA)</t>
    </r>
  </si>
  <si>
    <t>2019-ųjų metų asignavimų planas*</t>
  </si>
  <si>
    <t xml:space="preserve">2019–2021 M. KLAIPĖDOS MIESTO SAVIVALDYBĖS     </t>
  </si>
  <si>
    <t>priedas</t>
  </si>
  <si>
    <t>Atlikti parko įrengimo darbai. Užbaigtumas, proc. (darbų pradžia 2022 m.)</t>
  </si>
  <si>
    <t xml:space="preserve">Atlikta parko sutvarkymo darbų. Užbaigtumas, proc. </t>
  </si>
  <si>
    <t xml:space="preserve">Klaipėdos miesto savivaldybės aplinkos apsaugos programos (Nr. 05) aprašymo                                      
</t>
  </si>
  <si>
    <t>________________________________________</t>
  </si>
  <si>
    <r>
      <t>Europos Sąjungos paramos lėšos, kurios įtrauktos į savivaldybės biudžetą, lėšų likučių lėšos</t>
    </r>
    <r>
      <rPr>
        <b/>
        <sz val="10"/>
        <rFont val="Times New Roman"/>
        <family val="1"/>
        <charset val="186"/>
      </rPr>
      <t xml:space="preserve"> SB(ESL)</t>
    </r>
  </si>
  <si>
    <t>Parengta triukšmo (kelių, geležinkelių, pramonės veiklos zonų)  žemėlapių, kuriose bus renkami dienos, vakaro, nakties ir paros rodikliai, vnt.</t>
  </si>
  <si>
    <t>Pašalinta helofitų iš Žardės ir Draugystės vandens telkinių ploto, ha</t>
  </si>
  <si>
    <t xml:space="preserve">Atlikta I etapo teritorijos sutvarkymo darbų. Užbaigtumas, proc. </t>
  </si>
  <si>
    <t xml:space="preserve">AB „Klaipėdos vanduo“ įstatinio kapitalo didinimas įgyvendinant ES lėšomis finansuojamą projektą „Paviršinių nuotekų sistemų tvarkymas Klaipėdos mieste“ įgyvendinimas (projekto vykdytoja – AB „Klaipėdos vanduo“) </t>
  </si>
  <si>
    <t>Siūlomas keisti 2019-ųjų metų asignavimų planas</t>
  </si>
  <si>
    <t>Siūlomas keisti 2021-ųjų metų  lėšų projektas</t>
  </si>
  <si>
    <t>Siūlomas keisti 2019 metų  asignavimų planas</t>
  </si>
  <si>
    <t>Sutvirtinta kopagūbrio žabų klojiniais, tūkst. kv. m.</t>
  </si>
  <si>
    <t>Projekto „Aplinkos pritaikymo ir aplinkosauginių priemonių įgyvendinimas Baltijos jūros paplūdimių zonoje“ įgyvendinimas</t>
  </si>
  <si>
    <t xml:space="preserve">2019–2022 M. KLAIPĖDOS MIESTO SAVIVALDYBĖS     </t>
  </si>
  <si>
    <t>2020-ųjų metų asignavimų planas</t>
  </si>
  <si>
    <t>2022-ųjų metų lėšų projektas</t>
  </si>
  <si>
    <t>2022-ieji metai</t>
  </si>
  <si>
    <t>28</t>
  </si>
  <si>
    <t>Atnaujinta želdinių mieste, vnt.</t>
  </si>
  <si>
    <r>
      <rPr>
        <strike/>
        <sz val="10"/>
        <color rgb="FFFF0000"/>
        <rFont val="Times New Roman"/>
        <family val="1"/>
        <charset val="186"/>
      </rPr>
      <t>20</t>
    </r>
    <r>
      <rPr>
        <sz val="10"/>
        <color rgb="FFFF0000"/>
        <rFont val="Times New Roman"/>
        <family val="1"/>
        <charset val="186"/>
      </rPr>
      <t xml:space="preserve">   0</t>
    </r>
  </si>
  <si>
    <r>
      <rPr>
        <sz val="10"/>
        <color rgb="FFFF0000"/>
        <rFont val="Times New Roman"/>
        <family val="1"/>
        <charset val="186"/>
      </rPr>
      <t xml:space="preserve">Atnaujinta želdynų </t>
    </r>
    <r>
      <rPr>
        <strike/>
        <sz val="10"/>
        <color rgb="FFFF0000"/>
        <rFont val="Times New Roman"/>
        <family val="1"/>
        <charset val="186"/>
      </rPr>
      <t>prie magistralinių</t>
    </r>
    <r>
      <rPr>
        <sz val="10"/>
        <color rgb="FFFF0000"/>
        <rFont val="Times New Roman"/>
        <family val="1"/>
        <charset val="186"/>
      </rPr>
      <t xml:space="preserve"> mieste </t>
    </r>
    <r>
      <rPr>
        <strike/>
        <sz val="10"/>
        <color rgb="FFFF0000"/>
        <rFont val="Times New Roman"/>
        <family val="1"/>
        <charset val="186"/>
      </rPr>
      <t>o gatvių</t>
    </r>
    <r>
      <rPr>
        <sz val="10"/>
        <color rgb="FFFF0000"/>
        <rFont val="Times New Roman"/>
        <family val="1"/>
        <charset val="186"/>
      </rPr>
      <t xml:space="preserve">, vnt. </t>
    </r>
  </si>
  <si>
    <t>Siūloma didinti priemonės finansinę apimtį 2019 m. Viešųjų pirkimų konkursas dėl kopagūbrio tvirtinimo darbų buvo skelbtas 2 kartus, tačiau pasiūlymų nepateikė nei vienas tiekėjas. Atlikus rinkos analizę bei žodinę tiekėjų apklausą, paaiškėjo, kad šiems darbams atlikti reikalinga didesnė suma nei buvo planuota (trūksta 6,8 tūkst. eur sumos)</t>
  </si>
  <si>
    <t>Vykdant paslaugų sutartį, paaiškėjo, kad dėl asbesto turinčių atliekų sutvarkymo užsiregistravusių gyventojų buvo daugiau ir lėšų poreikis yra didesnis nei suplanuotas finansavimas. Siūloma planuoti 4 tūkst. Eur papildomą finansavimą priemonei ir koreguoti produkto kriterijų didinant reikšmę 20 t (iš viso 48 t)</t>
  </si>
  <si>
    <t>Siūloma mažinti papriemonės finansinę apimtį 6,8 tūkst. Eur, kadangi Sakurų parko įrengimo darbai 2019 m. nebus pradėti dėl užsitęsusio techninio projekto rengimo. Nors techninis projektas parengtas, atlikta bendroji statinio ekspertizė, 2019-07-03 gautas bendrosios ekspertizės aktas. Procesas užtruko, kadangi prireikė gauti sutikimus iš gretimų sklypų savininkų, užtruko svarstymas Lietuvos kraštovaizdžio architektų sąjungoje  ir proceso metu ekspertai pareikalavo specialiosios dendrologinės ekspertizės, kuri nebuvo numatyta jokiuose dokumentuose. Infostatybos sistemoje pateiktas prašymas išduoti statybą leidžiantį dokumentą. Leidimas neišduotas, pateiktos pastabos, pagal kurias bus koreguojami projekto sprendiniai ir teikiama pakartotinai.</t>
  </si>
  <si>
    <t>Siūloma patikslinti  produkto kriterijaus pavadinimą, nes rodiklis apima želdinių įsigijimą ir sodinimą ne tik prie magistralinių gatvių, bet ir viešose erdvėse, prie švietimo įstaigų</t>
  </si>
  <si>
    <t>40</t>
  </si>
  <si>
    <t>0</t>
  </si>
  <si>
    <t xml:space="preserve">Buvo koreguojamas techninis projektas dėl nenumatytų papildomų darbų (esamų elektros kabelių apsaugos). Projektas derinamas informacinėje sistemoje infostatyba.lt. Tam, kad iš Elektros skirstymo operatoriaus (ESO) būtų gautas pritarimas projekto sprendiniams, reikalinga apsaugoti kabelius. Darbus atliks ESO, tačiau Savivaldybės administracija turi prisidėti lėšomis. Planuojama, kad 2019 m. bus gautas statybą leidžianti dokumentas, o darbus ir finansines lėšas nukelti į 2020 m. </t>
  </si>
  <si>
    <t>Nebuvo pareikalautas avansas už įsigyjamą įrangą pagal pasirašytą sutartį, todėl lėšas siūloma perkelti galutiniam atsiskaitymui į 2020 m.</t>
  </si>
  <si>
    <t>4</t>
  </si>
  <si>
    <r>
      <rPr>
        <strike/>
        <sz val="10"/>
        <color rgb="FFFF0000"/>
        <rFont val="Times New Roman"/>
        <family val="1"/>
        <charset val="186"/>
      </rPr>
      <t xml:space="preserve">8 </t>
    </r>
    <r>
      <rPr>
        <sz val="10"/>
        <color rgb="FFFF0000"/>
        <rFont val="Times New Roman"/>
        <family val="1"/>
        <charset val="186"/>
      </rPr>
      <t xml:space="preserve">  4</t>
    </r>
  </si>
  <si>
    <t>60</t>
  </si>
  <si>
    <t>Želdynų ir želdinių inventorizavimo, apskaitos ir duomenų bazės tvarkymas</t>
  </si>
  <si>
    <t>650</t>
  </si>
  <si>
    <t>4,4</t>
  </si>
  <si>
    <t>Atlikta Danės upės senvagės sutvarkymo darbų. Užbaigtumas, proc.</t>
  </si>
  <si>
    <t>Atlikta Kretingos g. telkinio sutvarkymo darbų (2020 m. parengtas aprašas). Užbaigtumas, proc.</t>
  </si>
  <si>
    <t>1,1</t>
  </si>
  <si>
    <t>Sutvirtinta kopagūbrio šakų klojiniais, tūkst. kv. m.</t>
  </si>
  <si>
    <t>Parengta krantotvarkos programa, vnt.</t>
  </si>
  <si>
    <t xml:space="preserve">Atlikta rangos darbų. Užbaigtumas, proc. </t>
  </si>
  <si>
    <t>Aplinkos taršos infrastruktūros priemonių įgyvendinimas:</t>
  </si>
  <si>
    <t>P1</t>
  </si>
  <si>
    <t>Parengta programa, vnt.</t>
  </si>
  <si>
    <t>PI</t>
  </si>
  <si>
    <t>I, P1</t>
  </si>
  <si>
    <t xml:space="preserve">Atlikti parko įrengimo darbai. Užbaigtumas, proc. </t>
  </si>
  <si>
    <t>Parengtas planas, vnt.</t>
  </si>
  <si>
    <t>P6</t>
  </si>
  <si>
    <t>metai</t>
  </si>
  <si>
    <t>1,4</t>
  </si>
  <si>
    <t>Parengti tvarkymo aprašai (projektai), vnt. (darbai planauojamo 2023 m.)</t>
  </si>
  <si>
    <t>Smeltalės upės valymo darbai</t>
  </si>
  <si>
    <t>Sutvarkytas Žardės mažasis telkinys, vnt.</t>
  </si>
  <si>
    <t>Parengtas Smeltalės upės valymo darbų projektas (2022 m. darbų pradžia), vnt.</t>
  </si>
  <si>
    <t>Parengtas Danės upės valymo darbų projektas (2023 m. darbų pradžia), vnt.</t>
  </si>
  <si>
    <t xml:space="preserve"> Projektų skyrius</t>
  </si>
  <si>
    <t xml:space="preserve"> Projektų skyrius
</t>
  </si>
  <si>
    <t>Aplinkos kokybės sk.</t>
  </si>
  <si>
    <t>Kapinių priežiūros sk.</t>
  </si>
  <si>
    <t xml:space="preserve"> Miesto tvarkymo skyrius </t>
  </si>
  <si>
    <t>Projektų skyrius</t>
  </si>
  <si>
    <t xml:space="preserve">Miesto tvarkymo skyrius </t>
  </si>
  <si>
    <t xml:space="preserve">Miesto tvarkymo skyrius 
</t>
  </si>
  <si>
    <t xml:space="preserve">Statybos ir infrastruktūros plėtros skyrius
</t>
  </si>
  <si>
    <t>Statybos ir infrastruktūros plėtros skyrius</t>
  </si>
  <si>
    <t xml:space="preserve"> BĮ "Klaipėdos paplūdimiai" </t>
  </si>
  <si>
    <t xml:space="preserve">Atlikta įrengimo darbų. Užbaigtumas, proc. </t>
  </si>
  <si>
    <t>Ištirta teritorijų, kur rasta dirvožemio tarša Cr (chromu), vnt.</t>
  </si>
  <si>
    <t>Parengta užterštų teritorijų tvarkymo planų, vnt.</t>
  </si>
  <si>
    <t>Atlikta tvarkymo darbų (darbai bus tęsiami 2023 m.). Užbaigtumas, proc.</t>
  </si>
  <si>
    <t>Užterštos teritorijos šiaurinėje miesto dalyje ekogeologinių tyrimų atlikimas ir tvarkymo plano įgyvendinimas</t>
  </si>
  <si>
    <t>Atlikta inventorizacija. Užbaigtumas, proc.</t>
  </si>
  <si>
    <t>SB(VBL)</t>
  </si>
  <si>
    <r>
      <t xml:space="preserve">Valstybės biudžeto specialiosios tikslinės dotacijos likučių lėšos </t>
    </r>
    <r>
      <rPr>
        <b/>
        <sz val="10"/>
        <rFont val="Times New Roman"/>
        <family val="1"/>
        <charset val="186"/>
      </rPr>
      <t>SB(VBL)</t>
    </r>
  </si>
  <si>
    <t xml:space="preserve">2020–2022 M. KLAIPĖDOS MIESTO SAVIVALDYBĖS     </t>
  </si>
  <si>
    <t>P</t>
  </si>
  <si>
    <t>P, P1</t>
  </si>
  <si>
    <t>Atliekų tvarkymo sistemos tobulinimas</t>
  </si>
  <si>
    <t>Apsauginės paskirties želdynų ir želdinių įrengimo labiausiai taršos veikiamose teritorijose veiksmų plano  2020–2023 m. įgyvendinimas, proc.</t>
  </si>
  <si>
    <t>Apsauginės paskirties želdynų ir želdinių įrengimo labiausiai taršos veikiamose teritorijose veiksmų plano 2020–2023 m. įgyvendinimas, proc.</t>
  </si>
  <si>
    <t>Atliekų, kurių turėtojo nustatyti neįmanoma arba kuris nebeegzistuoja, tvarkymas (savavališkai užterštų teritorijų sutvarkymas)</t>
  </si>
  <si>
    <t>Klaipėdos miesto savivaldybės atliekų tvarkymo 2021–2027 m. plano parengimas</t>
  </si>
  <si>
    <t>Klaipėdos miesto savivaldybės atliekų tvarkymo  2021–2027 m. plano parengimas</t>
  </si>
  <si>
    <t>Klaipėdos miesto savivaldybės aplinkos monitoringo 2022–2026 m. programos parengimas</t>
  </si>
  <si>
    <t>Išvalyti helofitai iš Žardės ir Draugystės  vandens telkinių bei Danės krantinės ploto, ha</t>
  </si>
  <si>
    <t>Dviračių ir pėsčiųjų takų plėtra:</t>
  </si>
  <si>
    <t>Dviračių ir pėsčiųjų takų bei jungčių Smiltynėje iki Naujosios perkėlos įrengimas</t>
  </si>
  <si>
    <t>Triukšmo mažinimo priemonių geležinkeliuose įrengimas Klaipėdos miesto savivaldybėje (projektą įgyvendina AB „Lietuvos geležinkeliai“)</t>
  </si>
  <si>
    <t>_______________________________________</t>
  </si>
  <si>
    <t xml:space="preserve">*Pagal Klaipėdos miesto savivaldybės tarybos 2019-10-24 sprendimą Nr. T2-293
</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</si>
</sst>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3" formatCode="_-* #,##0.00\ _€_-;\-* #,##0.00\ _€_-;_-* &quot;-&quot;??\ _€_-;_-@_-"/>
    <numFmt numFmtId="164" formatCode="#,##0.0"/>
    <numFmt numFmtId="165" formatCode="[$-409]General"/>
  </numFmts>
  <fonts count="45" x14ac:knownFonts="1">
    <font>
      <sz val="11"/>
      <color theme="1"/>
      <name val="Calibri"/>
      <family val="2"/>
      <charset val="186"/>
      <scheme val="minor"/>
    </font>
    <font>
      <sz val="10"/>
      <name val="Times New Roman"/>
      <family val="1"/>
      <charset val="186"/>
    </font>
    <font>
      <b/>
      <sz val="10"/>
      <name val="Times New Roman"/>
      <family val="1"/>
      <charset val="186"/>
    </font>
    <font>
      <sz val="9"/>
      <name val="Times New Roman"/>
      <family val="1"/>
      <charset val="186"/>
    </font>
    <font>
      <sz val="10"/>
      <name val="Arial"/>
      <family val="2"/>
      <charset val="186"/>
    </font>
    <font>
      <b/>
      <sz val="10"/>
      <name val="Times New Roman"/>
      <family val="1"/>
      <charset val="204"/>
    </font>
    <font>
      <sz val="10"/>
      <name val="Times New Roman"/>
      <family val="1"/>
      <charset val="204"/>
    </font>
    <font>
      <sz val="8"/>
      <name val="Times New Roman"/>
      <family val="1"/>
      <charset val="186"/>
    </font>
    <font>
      <b/>
      <sz val="10"/>
      <name val="Times New Roman"/>
      <family val="1"/>
    </font>
    <font>
      <sz val="10"/>
      <name val="Times New Roman"/>
      <family val="1"/>
    </font>
    <font>
      <sz val="9"/>
      <color indexed="81"/>
      <name val="Tahoma"/>
      <family val="2"/>
      <charset val="186"/>
    </font>
    <font>
      <b/>
      <sz val="9"/>
      <color indexed="81"/>
      <name val="Tahoma"/>
      <family val="2"/>
      <charset val="186"/>
    </font>
    <font>
      <sz val="11"/>
      <name val="Calibri"/>
      <family val="2"/>
      <charset val="186"/>
      <scheme val="minor"/>
    </font>
    <font>
      <sz val="10"/>
      <color theme="1"/>
      <name val="Calibri"/>
      <family val="2"/>
      <charset val="186"/>
      <scheme val="minor"/>
    </font>
    <font>
      <sz val="10"/>
      <color theme="1"/>
      <name val="Times New Roman"/>
      <family val="1"/>
      <charset val="186"/>
    </font>
    <font>
      <sz val="10"/>
      <color rgb="FFFF0000"/>
      <name val="Times New Roman"/>
      <family val="1"/>
      <charset val="186"/>
    </font>
    <font>
      <sz val="10"/>
      <name val="Cambria"/>
      <family val="1"/>
      <charset val="186"/>
    </font>
    <font>
      <sz val="10"/>
      <name val="Calibri"/>
      <family val="2"/>
      <charset val="186"/>
      <scheme val="minor"/>
    </font>
    <font>
      <i/>
      <sz val="10"/>
      <name val="Times New Roman"/>
      <family val="1"/>
      <charset val="186"/>
    </font>
    <font>
      <strike/>
      <sz val="10"/>
      <color rgb="FFFF0000"/>
      <name val="Times New Roman"/>
      <family val="1"/>
      <charset val="186"/>
    </font>
    <font>
      <b/>
      <i/>
      <sz val="10"/>
      <name val="Times New Roman"/>
      <family val="1"/>
      <charset val="186"/>
    </font>
    <font>
      <i/>
      <sz val="10"/>
      <name val="Arial"/>
      <family val="2"/>
      <charset val="186"/>
    </font>
    <font>
      <sz val="11"/>
      <color theme="1"/>
      <name val="Calibri"/>
      <family val="2"/>
      <charset val="186"/>
      <scheme val="minor"/>
    </font>
    <font>
      <b/>
      <sz val="10"/>
      <color theme="1"/>
      <name val="Times New Roman"/>
      <family val="1"/>
      <charset val="186"/>
    </font>
    <font>
      <sz val="12"/>
      <name val="Times New Roman"/>
      <family val="1"/>
      <charset val="186"/>
    </font>
    <font>
      <b/>
      <sz val="12"/>
      <name val="Times New Roman"/>
      <family val="1"/>
      <charset val="186"/>
    </font>
    <font>
      <sz val="10"/>
      <color theme="3"/>
      <name val="Times New Roman"/>
      <family val="1"/>
      <charset val="186"/>
    </font>
    <font>
      <i/>
      <sz val="10"/>
      <name val="Calibri"/>
      <family val="2"/>
      <charset val="186"/>
      <scheme val="minor"/>
    </font>
    <font>
      <sz val="11"/>
      <color rgb="FF000000"/>
      <name val="Calibri"/>
      <family val="2"/>
      <charset val="186"/>
    </font>
    <font>
      <sz val="11"/>
      <name val="Times New Roman"/>
      <family val="1"/>
      <charset val="186"/>
    </font>
    <font>
      <sz val="10"/>
      <color rgb="FFFF0000"/>
      <name val="Calibri"/>
      <family val="2"/>
      <charset val="186"/>
      <scheme val="minor"/>
    </font>
    <font>
      <sz val="9"/>
      <name val="Calibri"/>
      <family val="2"/>
      <charset val="186"/>
      <scheme val="minor"/>
    </font>
    <font>
      <sz val="9"/>
      <color theme="1"/>
      <name val="Calibri"/>
      <family val="2"/>
      <charset val="186"/>
      <scheme val="minor"/>
    </font>
    <font>
      <sz val="12"/>
      <color theme="1"/>
      <name val="Calibri"/>
      <family val="2"/>
      <charset val="186"/>
      <scheme val="minor"/>
    </font>
    <font>
      <sz val="10"/>
      <color rgb="FFFF0000"/>
      <name val="Times New Roman"/>
      <family val="1"/>
    </font>
    <font>
      <b/>
      <i/>
      <sz val="11"/>
      <color theme="1"/>
      <name val="Times New Roman"/>
      <family val="1"/>
      <charset val="186"/>
    </font>
    <font>
      <strike/>
      <sz val="10"/>
      <color rgb="FFFF0000"/>
      <name val="Calibri"/>
      <family val="2"/>
      <charset val="186"/>
      <scheme val="minor"/>
    </font>
    <font>
      <b/>
      <sz val="10"/>
      <color rgb="FFFF0000"/>
      <name val="Times New Roman"/>
      <family val="1"/>
      <charset val="186"/>
    </font>
    <font>
      <i/>
      <sz val="10"/>
      <name val="Times New Roman"/>
      <family val="1"/>
    </font>
    <font>
      <i/>
      <sz val="9"/>
      <name val="Times New Roman"/>
      <family val="1"/>
      <charset val="186"/>
    </font>
    <font>
      <i/>
      <sz val="11"/>
      <color theme="1"/>
      <name val="Calibri"/>
      <family val="2"/>
      <charset val="186"/>
      <scheme val="minor"/>
    </font>
    <font>
      <b/>
      <sz val="9"/>
      <name val="Times New Roman"/>
      <family val="1"/>
      <charset val="186"/>
    </font>
    <font>
      <b/>
      <sz val="11"/>
      <color theme="1"/>
      <name val="Calibri"/>
      <family val="2"/>
      <charset val="186"/>
      <scheme val="minor"/>
    </font>
    <font>
      <b/>
      <sz val="10"/>
      <name val="Calibri"/>
      <family val="2"/>
      <charset val="186"/>
      <scheme val="minor"/>
    </font>
    <font>
      <b/>
      <sz val="9"/>
      <color theme="1"/>
      <name val="Calibri"/>
      <family val="2"/>
      <charset val="186"/>
      <scheme val="minor"/>
    </font>
  </fonts>
  <fills count="14">
    <fill>
      <patternFill patternType="none"/>
    </fill>
    <fill>
      <patternFill patternType="gray125"/>
    </fill>
    <fill>
      <patternFill patternType="solid">
        <fgColor rgb="FFFFCCFF"/>
        <bgColor indexed="64"/>
      </patternFill>
    </fill>
    <fill>
      <patternFill patternType="solid">
        <fgColor rgb="FFFFFF99"/>
        <bgColor indexed="64"/>
      </patternFill>
    </fill>
    <fill>
      <patternFill patternType="solid">
        <fgColor theme="3" tint="0.79998168889431442"/>
        <bgColor indexed="64"/>
      </patternFill>
    </fill>
    <fill>
      <patternFill patternType="solid">
        <fgColor indexed="42"/>
        <bgColor indexed="64"/>
      </patternFill>
    </fill>
    <fill>
      <patternFill patternType="solid">
        <fgColor theme="0"/>
        <bgColor indexed="64"/>
      </patternFill>
    </fill>
    <fill>
      <patternFill patternType="solid">
        <fgColor indexed="9"/>
        <bgColor indexed="64"/>
      </patternFill>
    </fill>
    <fill>
      <patternFill patternType="solid">
        <fgColor theme="0" tint="-0.14999847407452621"/>
        <bgColor indexed="64"/>
      </patternFill>
    </fill>
    <fill>
      <patternFill patternType="solid">
        <fgColor theme="0"/>
        <bgColor rgb="FFDBDBDB"/>
      </patternFill>
    </fill>
    <fill>
      <patternFill patternType="solid">
        <fgColor rgb="FFFFFF00"/>
        <bgColor indexed="64"/>
      </patternFill>
    </fill>
    <fill>
      <patternFill patternType="solid">
        <fgColor rgb="FFFFFFFF"/>
        <bgColor indexed="64"/>
      </patternFill>
    </fill>
    <fill>
      <patternFill patternType="solid">
        <fgColor rgb="FFFFFFCC"/>
        <bgColor indexed="64"/>
      </patternFill>
    </fill>
    <fill>
      <patternFill patternType="solid">
        <fgColor rgb="FF92D050"/>
        <bgColor indexed="64"/>
      </patternFill>
    </fill>
  </fills>
  <borders count="116">
    <border>
      <left/>
      <right/>
      <top/>
      <bottom/>
      <diagonal/>
    </border>
    <border>
      <left/>
      <right/>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top/>
      <bottom/>
      <diagonal/>
    </border>
    <border>
      <left style="medium">
        <color indexed="64"/>
      </left>
      <right/>
      <top/>
      <bottom/>
      <diagonal/>
    </border>
    <border>
      <left/>
      <right style="medium">
        <color indexed="64"/>
      </right>
      <top/>
      <bottom/>
      <diagonal/>
    </border>
    <border>
      <left style="medium">
        <color indexed="64"/>
      </left>
      <right style="medium">
        <color indexed="64"/>
      </right>
      <top/>
      <bottom/>
      <diagonal/>
    </border>
    <border>
      <left style="medium">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style="hair">
        <color indexed="64"/>
      </bottom>
      <diagonal/>
    </border>
    <border>
      <left style="medium">
        <color indexed="64"/>
      </left>
      <right style="medium">
        <color indexed="64"/>
      </right>
      <top style="thin">
        <color indexed="64"/>
      </top>
      <bottom style="hair">
        <color indexed="64"/>
      </bottom>
      <diagonal/>
    </border>
    <border>
      <left style="thin">
        <color indexed="64"/>
      </left>
      <right/>
      <top style="thin">
        <color indexed="64"/>
      </top>
      <bottom/>
      <diagonal/>
    </border>
    <border>
      <left style="medium">
        <color indexed="64"/>
      </left>
      <right/>
      <top/>
      <bottom style="thin">
        <color indexed="64"/>
      </bottom>
      <diagonal/>
    </border>
    <border>
      <left style="thin">
        <color indexed="64"/>
      </left>
      <right style="medium">
        <color indexed="64"/>
      </right>
      <top/>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bottom style="thin">
        <color indexed="64"/>
      </bottom>
      <diagonal/>
    </border>
    <border>
      <left/>
      <right style="thin">
        <color indexed="64"/>
      </right>
      <top/>
      <bottom style="thin">
        <color indexed="64"/>
      </bottom>
      <diagonal/>
    </border>
    <border>
      <left style="medium">
        <color indexed="64"/>
      </left>
      <right style="thin">
        <color indexed="64"/>
      </right>
      <top style="hair">
        <color indexed="64"/>
      </top>
      <bottom style="thin">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medium">
        <color indexed="64"/>
      </right>
      <top style="medium">
        <color indexed="64"/>
      </top>
      <bottom/>
      <diagonal/>
    </border>
    <border>
      <left/>
      <right style="thin">
        <color indexed="64"/>
      </right>
      <top/>
      <bottom/>
      <diagonal/>
    </border>
    <border>
      <left style="thin">
        <color indexed="64"/>
      </left>
      <right/>
      <top/>
      <bottom style="thin">
        <color indexed="64"/>
      </bottom>
      <diagonal/>
    </border>
    <border>
      <left/>
      <right style="medium">
        <color indexed="64"/>
      </right>
      <top/>
      <bottom style="thin">
        <color indexed="64"/>
      </bottom>
      <diagonal/>
    </border>
    <border>
      <left/>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top style="thin">
        <color indexed="64"/>
      </top>
      <bottom/>
      <diagonal/>
    </border>
    <border>
      <left style="medium">
        <color indexed="64"/>
      </left>
      <right style="medium">
        <color indexed="64"/>
      </right>
      <top style="thin">
        <color indexed="64"/>
      </top>
      <bottom/>
      <diagonal/>
    </border>
    <border>
      <left/>
      <right style="thin">
        <color indexed="64"/>
      </right>
      <top style="thin">
        <color indexed="64"/>
      </top>
      <bottom/>
      <diagonal/>
    </border>
    <border>
      <left/>
      <right/>
      <top style="thin">
        <color indexed="64"/>
      </top>
      <bottom/>
      <diagonal/>
    </border>
    <border>
      <left/>
      <right/>
      <top/>
      <bottom style="hair">
        <color indexed="64"/>
      </bottom>
      <diagonal/>
    </border>
    <border>
      <left/>
      <right/>
      <top style="medium">
        <color indexed="64"/>
      </top>
      <bottom/>
      <diagonal/>
    </border>
    <border>
      <left style="thin">
        <color indexed="64"/>
      </left>
      <right style="medium">
        <color indexed="64"/>
      </right>
      <top/>
      <bottom style="hair">
        <color indexed="64"/>
      </bottom>
      <diagonal/>
    </border>
    <border>
      <left/>
      <right style="thin">
        <color indexed="64"/>
      </right>
      <top style="medium">
        <color indexed="64"/>
      </top>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thin">
        <color indexed="64"/>
      </right>
      <top/>
      <bottom style="hair">
        <color indexed="64"/>
      </bottom>
      <diagonal/>
    </border>
    <border>
      <left style="thin">
        <color indexed="64"/>
      </left>
      <right style="thin">
        <color indexed="64"/>
      </right>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left/>
      <right style="medium">
        <color indexed="64"/>
      </right>
      <top style="thin">
        <color indexed="64"/>
      </top>
      <bottom/>
      <diagonal/>
    </border>
    <border>
      <left style="thin">
        <color indexed="64"/>
      </left>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diagonal/>
    </border>
    <border>
      <left style="thin">
        <color indexed="64"/>
      </left>
      <right style="medium">
        <color indexed="64"/>
      </right>
      <top style="thin">
        <color indexed="64"/>
      </top>
      <bottom style="hair">
        <color indexed="64"/>
      </bottom>
      <diagonal/>
    </border>
    <border>
      <left style="thin">
        <color indexed="64"/>
      </left>
      <right style="medium">
        <color indexed="64"/>
      </right>
      <top style="hair">
        <color indexed="64"/>
      </top>
      <bottom style="hair">
        <color indexed="64"/>
      </bottom>
      <diagonal/>
    </border>
    <border>
      <left style="thin">
        <color indexed="64"/>
      </left>
      <right style="medium">
        <color indexed="64"/>
      </right>
      <top style="hair">
        <color indexed="64"/>
      </top>
      <bottom/>
      <diagonal/>
    </border>
    <border>
      <left style="thin">
        <color indexed="64"/>
      </left>
      <right style="medium">
        <color indexed="64"/>
      </right>
      <top style="hair">
        <color indexed="64"/>
      </top>
      <bottom style="thin">
        <color indexed="64"/>
      </bottom>
      <diagonal/>
    </border>
    <border>
      <left style="medium">
        <color indexed="64"/>
      </left>
      <right style="medium">
        <color indexed="64"/>
      </right>
      <top style="hair">
        <color indexed="64"/>
      </top>
      <bottom style="thin">
        <color indexed="64"/>
      </bottom>
      <diagonal/>
    </border>
    <border>
      <left/>
      <right/>
      <top style="hair">
        <color indexed="64"/>
      </top>
      <bottom style="thin">
        <color indexed="64"/>
      </bottom>
      <diagonal/>
    </border>
    <border>
      <left style="medium">
        <color indexed="64"/>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style="medium">
        <color indexed="64"/>
      </left>
      <right/>
      <top/>
      <bottom style="hair">
        <color indexed="64"/>
      </bottom>
      <diagonal/>
    </border>
    <border>
      <left style="medium">
        <color indexed="64"/>
      </left>
      <right style="thin">
        <color indexed="64"/>
      </right>
      <top style="hair">
        <color indexed="64"/>
      </top>
      <bottom/>
      <diagonal/>
    </border>
    <border>
      <left style="thin">
        <color indexed="64"/>
      </left>
      <right/>
      <top style="hair">
        <color indexed="64"/>
      </top>
      <bottom/>
      <diagonal/>
    </border>
    <border>
      <left style="thin">
        <color indexed="64"/>
      </left>
      <right/>
      <top/>
      <bottom style="hair">
        <color indexed="64"/>
      </bottom>
      <diagonal/>
    </border>
    <border>
      <left/>
      <right style="medium">
        <color indexed="64"/>
      </right>
      <top/>
      <bottom style="hair">
        <color indexed="64"/>
      </bottom>
      <diagonal/>
    </border>
    <border>
      <left style="medium">
        <color indexed="64"/>
      </left>
      <right style="medium">
        <color indexed="64"/>
      </right>
      <top/>
      <bottom style="hair">
        <color indexed="64"/>
      </bottom>
      <diagonal/>
    </border>
    <border>
      <left style="thin">
        <color indexed="64"/>
      </left>
      <right style="thin">
        <color indexed="64"/>
      </right>
      <top style="medium">
        <color indexed="64"/>
      </top>
      <bottom style="hair">
        <color indexed="64"/>
      </bottom>
      <diagonal/>
    </border>
    <border>
      <left style="medium">
        <color indexed="64"/>
      </left>
      <right/>
      <top style="hair">
        <color indexed="64"/>
      </top>
      <bottom style="thin">
        <color indexed="64"/>
      </bottom>
      <diagonal/>
    </border>
    <border>
      <left style="medium">
        <color indexed="64"/>
      </left>
      <right/>
      <top style="hair">
        <color indexed="64"/>
      </top>
      <bottom/>
      <diagonal/>
    </border>
    <border>
      <left/>
      <right/>
      <top style="thin">
        <color indexed="64"/>
      </top>
      <bottom style="hair">
        <color indexed="64"/>
      </bottom>
      <diagonal/>
    </border>
    <border>
      <left/>
      <right/>
      <top style="medium">
        <color indexed="64"/>
      </top>
      <bottom style="hair">
        <color indexed="64"/>
      </bottom>
      <diagonal/>
    </border>
    <border>
      <left/>
      <right/>
      <top style="hair">
        <color indexed="64"/>
      </top>
      <bottom/>
      <diagonal/>
    </border>
    <border>
      <left style="thin">
        <color indexed="64"/>
      </left>
      <right style="medium">
        <color indexed="64"/>
      </right>
      <top style="medium">
        <color indexed="64"/>
      </top>
      <bottom style="hair">
        <color indexed="64"/>
      </bottom>
      <diagonal/>
    </border>
    <border>
      <left style="medium">
        <color indexed="64"/>
      </left>
      <right/>
      <top style="medium">
        <color indexed="64"/>
      </top>
      <bottom style="hair">
        <color indexed="64"/>
      </bottom>
      <diagonal/>
    </border>
    <border>
      <left style="medium">
        <color indexed="64"/>
      </left>
      <right style="medium">
        <color indexed="64"/>
      </right>
      <top style="hair">
        <color indexed="64"/>
      </top>
      <bottom/>
      <diagonal/>
    </border>
    <border>
      <left/>
      <right style="medium">
        <color indexed="64"/>
      </right>
      <top style="medium">
        <color indexed="64"/>
      </top>
      <bottom style="hair">
        <color indexed="64"/>
      </bottom>
      <diagonal/>
    </border>
    <border>
      <left/>
      <right style="medium">
        <color indexed="64"/>
      </right>
      <top style="hair">
        <color indexed="64"/>
      </top>
      <bottom/>
      <diagonal/>
    </border>
    <border>
      <left style="medium">
        <color indexed="64"/>
      </left>
      <right style="medium">
        <color indexed="64"/>
      </right>
      <top style="hair">
        <color indexed="64"/>
      </top>
      <bottom style="hair">
        <color indexed="64"/>
      </bottom>
      <diagonal/>
    </border>
    <border>
      <left style="medium">
        <color indexed="64"/>
      </left>
      <right/>
      <top style="hair">
        <color indexed="64"/>
      </top>
      <bottom style="hair">
        <color indexed="64"/>
      </bottom>
      <diagonal/>
    </border>
    <border>
      <left/>
      <right/>
      <top style="hair">
        <color indexed="64"/>
      </top>
      <bottom style="hair">
        <color indexed="64"/>
      </bottom>
      <diagonal/>
    </border>
  </borders>
  <cellStyleXfs count="4">
    <xf numFmtId="0" fontId="0" fillId="0" borderId="0"/>
    <xf numFmtId="0" fontId="4" fillId="0" borderId="0"/>
    <xf numFmtId="43" fontId="22" fillId="0" borderId="0" applyFont="0" applyFill="0" applyBorder="0" applyAlignment="0" applyProtection="0"/>
    <xf numFmtId="165" fontId="28" fillId="0" borderId="0" applyBorder="0" applyProtection="0"/>
  </cellStyleXfs>
  <cellXfs count="1594">
    <xf numFmtId="0" fontId="0" fillId="0" borderId="0" xfId="0"/>
    <xf numFmtId="3" fontId="1" fillId="0" borderId="0" xfId="0" applyNumberFormat="1" applyFont="1" applyAlignment="1">
      <alignment vertical="top"/>
    </xf>
    <xf numFmtId="3" fontId="2" fillId="0" borderId="0" xfId="0" applyNumberFormat="1" applyFont="1" applyAlignment="1">
      <alignment vertical="top"/>
    </xf>
    <xf numFmtId="3" fontId="4" fillId="0" borderId="0" xfId="0" applyNumberFormat="1" applyFont="1" applyBorder="1"/>
    <xf numFmtId="3" fontId="2" fillId="4" borderId="32" xfId="0" applyNumberFormat="1" applyFont="1" applyFill="1" applyBorder="1" applyAlignment="1">
      <alignment horizontal="center" vertical="top" wrapText="1"/>
    </xf>
    <xf numFmtId="3" fontId="2" fillId="4" borderId="32" xfId="0" applyNumberFormat="1" applyFont="1" applyFill="1" applyBorder="1" applyAlignment="1">
      <alignment horizontal="center" vertical="top"/>
    </xf>
    <xf numFmtId="3" fontId="2" fillId="5" borderId="33" xfId="0" applyNumberFormat="1" applyFont="1" applyFill="1" applyBorder="1" applyAlignment="1">
      <alignment horizontal="center" vertical="top"/>
    </xf>
    <xf numFmtId="3" fontId="2" fillId="4" borderId="11" xfId="0" applyNumberFormat="1" applyFont="1" applyFill="1" applyBorder="1" applyAlignment="1">
      <alignment vertical="top"/>
    </xf>
    <xf numFmtId="3" fontId="2" fillId="5" borderId="12" xfId="0" applyNumberFormat="1" applyFont="1" applyFill="1" applyBorder="1" applyAlignment="1">
      <alignment vertical="top"/>
    </xf>
    <xf numFmtId="3" fontId="2" fillId="6" borderId="13" xfId="0" applyNumberFormat="1" applyFont="1" applyFill="1" applyBorder="1" applyAlignment="1">
      <alignment vertical="top"/>
    </xf>
    <xf numFmtId="3" fontId="1" fillId="0" borderId="0" xfId="0" applyNumberFormat="1" applyFont="1" applyFill="1" applyBorder="1" applyAlignment="1">
      <alignment horizontal="center" vertical="top"/>
    </xf>
    <xf numFmtId="3" fontId="1" fillId="0" borderId="0" xfId="0" applyNumberFormat="1" applyFont="1" applyFill="1" applyBorder="1" applyAlignment="1">
      <alignment vertical="top"/>
    </xf>
    <xf numFmtId="3" fontId="2" fillId="4" borderId="23" xfId="0" applyNumberFormat="1" applyFont="1" applyFill="1" applyBorder="1" applyAlignment="1">
      <alignment vertical="top"/>
    </xf>
    <xf numFmtId="3" fontId="2" fillId="5" borderId="24" xfId="0" applyNumberFormat="1" applyFont="1" applyFill="1" applyBorder="1" applyAlignment="1">
      <alignment vertical="top"/>
    </xf>
    <xf numFmtId="3" fontId="1" fillId="0" borderId="39" xfId="0" applyNumberFormat="1" applyFont="1" applyFill="1" applyBorder="1" applyAlignment="1">
      <alignment horizontal="left" vertical="top" wrapText="1"/>
    </xf>
    <xf numFmtId="3" fontId="1" fillId="0" borderId="54" xfId="0" applyNumberFormat="1" applyFont="1" applyFill="1" applyBorder="1" applyAlignment="1">
      <alignment vertical="top" wrapText="1"/>
    </xf>
    <xf numFmtId="3" fontId="2" fillId="6" borderId="25" xfId="0" applyNumberFormat="1" applyFont="1" applyFill="1" applyBorder="1" applyAlignment="1">
      <alignment horizontal="center" vertical="top"/>
    </xf>
    <xf numFmtId="3" fontId="2" fillId="6" borderId="4" xfId="0" applyNumberFormat="1" applyFont="1" applyFill="1" applyBorder="1" applyAlignment="1">
      <alignment horizontal="center" vertical="top"/>
    </xf>
    <xf numFmtId="3" fontId="1" fillId="6" borderId="61" xfId="0" applyNumberFormat="1" applyFont="1" applyFill="1" applyBorder="1" applyAlignment="1">
      <alignment horizontal="center" vertical="top"/>
    </xf>
    <xf numFmtId="3" fontId="2" fillId="4" borderId="62" xfId="0" applyNumberFormat="1" applyFont="1" applyFill="1" applyBorder="1" applyAlignment="1">
      <alignment horizontal="center" vertical="top"/>
    </xf>
    <xf numFmtId="3" fontId="2" fillId="5" borderId="63" xfId="0" applyNumberFormat="1" applyFont="1" applyFill="1" applyBorder="1" applyAlignment="1">
      <alignment horizontal="center" vertical="top"/>
    </xf>
    <xf numFmtId="3" fontId="2" fillId="6" borderId="49" xfId="0" applyNumberFormat="1" applyFont="1" applyFill="1" applyBorder="1" applyAlignment="1">
      <alignment vertical="top" wrapText="1"/>
    </xf>
    <xf numFmtId="0" fontId="1" fillId="0" borderId="0" xfId="0" applyFont="1" applyBorder="1" applyAlignment="1">
      <alignment vertical="top"/>
    </xf>
    <xf numFmtId="3" fontId="2" fillId="4" borderId="67" xfId="0" applyNumberFormat="1" applyFont="1" applyFill="1" applyBorder="1" applyAlignment="1">
      <alignment horizontal="center" vertical="top"/>
    </xf>
    <xf numFmtId="3" fontId="2" fillId="6" borderId="38" xfId="0" applyNumberFormat="1" applyFont="1" applyFill="1" applyBorder="1" applyAlignment="1">
      <alignment horizontal="center" vertical="top"/>
    </xf>
    <xf numFmtId="3" fontId="1" fillId="0" borderId="5" xfId="0" applyNumberFormat="1" applyFont="1" applyFill="1" applyBorder="1" applyAlignment="1">
      <alignment vertical="top" wrapText="1"/>
    </xf>
    <xf numFmtId="3" fontId="2" fillId="0" borderId="51" xfId="0" applyNumberFormat="1" applyFont="1" applyBorder="1" applyAlignment="1">
      <alignment horizontal="center" vertical="top"/>
    </xf>
    <xf numFmtId="3" fontId="2" fillId="0" borderId="51" xfId="0" applyNumberFormat="1" applyFont="1" applyFill="1" applyBorder="1" applyAlignment="1">
      <alignment horizontal="left" vertical="top" wrapText="1"/>
    </xf>
    <xf numFmtId="3" fontId="2" fillId="4" borderId="2" xfId="0" applyNumberFormat="1" applyFont="1" applyFill="1" applyBorder="1" applyAlignment="1">
      <alignment horizontal="center" vertical="top" wrapText="1"/>
    </xf>
    <xf numFmtId="3" fontId="2" fillId="5" borderId="3" xfId="0" applyNumberFormat="1" applyFont="1" applyFill="1" applyBorder="1" applyAlignment="1">
      <alignment horizontal="center" vertical="top" wrapText="1"/>
    </xf>
    <xf numFmtId="3" fontId="2" fillId="6" borderId="49" xfId="0" applyNumberFormat="1" applyFont="1" applyFill="1" applyBorder="1" applyAlignment="1">
      <alignment horizontal="center" vertical="top" wrapText="1"/>
    </xf>
    <xf numFmtId="3" fontId="2" fillId="6" borderId="49" xfId="0" applyNumberFormat="1" applyFont="1" applyFill="1" applyBorder="1" applyAlignment="1">
      <alignment horizontal="left" vertical="top" wrapText="1"/>
    </xf>
    <xf numFmtId="3" fontId="2" fillId="3" borderId="62" xfId="0" applyNumberFormat="1" applyFont="1" applyFill="1" applyBorder="1" applyAlignment="1">
      <alignment horizontal="center" vertical="top"/>
    </xf>
    <xf numFmtId="3" fontId="1" fillId="7" borderId="0" xfId="0" applyNumberFormat="1" applyFont="1" applyFill="1" applyBorder="1" applyAlignment="1">
      <alignment vertical="top"/>
    </xf>
    <xf numFmtId="3" fontId="2" fillId="0" borderId="0" xfId="0" applyNumberFormat="1" applyFont="1" applyFill="1" applyBorder="1" applyAlignment="1">
      <alignment horizontal="center" vertical="top" wrapText="1"/>
    </xf>
    <xf numFmtId="3" fontId="1" fillId="0" borderId="0" xfId="0" applyNumberFormat="1" applyFont="1" applyFill="1" applyAlignment="1">
      <alignment vertical="top"/>
    </xf>
    <xf numFmtId="49" fontId="2" fillId="6" borderId="36" xfId="0" applyNumberFormat="1" applyFont="1" applyFill="1" applyBorder="1" applyAlignment="1">
      <alignment horizontal="center" vertical="top"/>
    </xf>
    <xf numFmtId="3" fontId="5" fillId="0" borderId="36" xfId="0" applyNumberFormat="1" applyFont="1" applyBorder="1" applyAlignment="1">
      <alignment vertical="top" wrapText="1"/>
    </xf>
    <xf numFmtId="164" fontId="1" fillId="6" borderId="0" xfId="0" applyNumberFormat="1" applyFont="1" applyFill="1" applyBorder="1" applyAlignment="1">
      <alignment horizontal="center" vertical="top"/>
    </xf>
    <xf numFmtId="164" fontId="1" fillId="6" borderId="16" xfId="0" applyNumberFormat="1" applyFont="1" applyFill="1" applyBorder="1" applyAlignment="1">
      <alignment horizontal="center" vertical="top"/>
    </xf>
    <xf numFmtId="164" fontId="2" fillId="8" borderId="46" xfId="0" applyNumberFormat="1" applyFont="1" applyFill="1" applyBorder="1" applyAlignment="1">
      <alignment horizontal="center" vertical="top"/>
    </xf>
    <xf numFmtId="164" fontId="2" fillId="8" borderId="55" xfId="0" applyNumberFormat="1" applyFont="1" applyFill="1" applyBorder="1" applyAlignment="1">
      <alignment horizontal="center" vertical="top"/>
    </xf>
    <xf numFmtId="164" fontId="1" fillId="6" borderId="70" xfId="0" applyNumberFormat="1" applyFont="1" applyFill="1" applyBorder="1" applyAlignment="1">
      <alignment horizontal="center" vertical="top"/>
    </xf>
    <xf numFmtId="164" fontId="1" fillId="6" borderId="52" xfId="0" applyNumberFormat="1" applyFont="1" applyFill="1" applyBorder="1" applyAlignment="1">
      <alignment horizontal="center" vertical="top"/>
    </xf>
    <xf numFmtId="164" fontId="1" fillId="6" borderId="14" xfId="0" applyNumberFormat="1" applyFont="1" applyFill="1" applyBorder="1" applyAlignment="1">
      <alignment horizontal="center" vertical="top"/>
    </xf>
    <xf numFmtId="164" fontId="2" fillId="5" borderId="64" xfId="0" applyNumberFormat="1" applyFont="1" applyFill="1" applyBorder="1" applyAlignment="1">
      <alignment horizontal="center" vertical="top"/>
    </xf>
    <xf numFmtId="164" fontId="1" fillId="6" borderId="42" xfId="0" applyNumberFormat="1" applyFont="1" applyFill="1" applyBorder="1" applyAlignment="1">
      <alignment horizontal="center" vertical="top"/>
    </xf>
    <xf numFmtId="164" fontId="2" fillId="5" borderId="28" xfId="0" applyNumberFormat="1" applyFont="1" applyFill="1" applyBorder="1" applyAlignment="1">
      <alignment horizontal="center" vertical="top"/>
    </xf>
    <xf numFmtId="164" fontId="2" fillId="4" borderId="66" xfId="0" applyNumberFormat="1" applyFont="1" applyFill="1" applyBorder="1" applyAlignment="1">
      <alignment horizontal="center" vertical="top"/>
    </xf>
    <xf numFmtId="164" fontId="2" fillId="3" borderId="66" xfId="0" applyNumberFormat="1" applyFont="1" applyFill="1" applyBorder="1" applyAlignment="1">
      <alignment horizontal="center" vertical="top"/>
    </xf>
    <xf numFmtId="164" fontId="2" fillId="3" borderId="34" xfId="0" applyNumberFormat="1" applyFont="1" applyFill="1" applyBorder="1" applyAlignment="1">
      <alignment horizontal="center" vertical="top" wrapText="1"/>
    </xf>
    <xf numFmtId="164" fontId="2" fillId="8" borderId="46" xfId="0" applyNumberFormat="1" applyFont="1" applyFill="1" applyBorder="1" applyAlignment="1">
      <alignment horizontal="center" vertical="top" wrapText="1"/>
    </xf>
    <xf numFmtId="3" fontId="1" fillId="6" borderId="41" xfId="0" applyNumberFormat="1" applyFont="1" applyFill="1" applyBorder="1" applyAlignment="1">
      <alignment vertical="top" wrapText="1"/>
    </xf>
    <xf numFmtId="164" fontId="1" fillId="6" borderId="11" xfId="0" applyNumberFormat="1" applyFont="1" applyFill="1" applyBorder="1" applyAlignment="1">
      <alignment horizontal="center" vertical="top"/>
    </xf>
    <xf numFmtId="164" fontId="1" fillId="6" borderId="35" xfId="0" applyNumberFormat="1" applyFont="1" applyFill="1" applyBorder="1" applyAlignment="1">
      <alignment horizontal="center" vertical="top"/>
    </xf>
    <xf numFmtId="164" fontId="2" fillId="8" borderId="34" xfId="0" applyNumberFormat="1" applyFont="1" applyFill="1" applyBorder="1" applyAlignment="1">
      <alignment horizontal="center" vertical="top" wrapText="1"/>
    </xf>
    <xf numFmtId="164" fontId="1" fillId="0" borderId="34" xfId="0" applyNumberFormat="1" applyFont="1" applyBorder="1" applyAlignment="1">
      <alignment horizontal="center" vertical="top" wrapText="1"/>
    </xf>
    <xf numFmtId="164" fontId="1" fillId="6" borderId="34" xfId="0" applyNumberFormat="1" applyFont="1" applyFill="1" applyBorder="1" applyAlignment="1">
      <alignment horizontal="center" vertical="top" wrapText="1"/>
    </xf>
    <xf numFmtId="164" fontId="1" fillId="8" borderId="34" xfId="0" applyNumberFormat="1" applyFont="1" applyFill="1" applyBorder="1" applyAlignment="1">
      <alignment horizontal="center" vertical="top" wrapText="1"/>
    </xf>
    <xf numFmtId="3" fontId="1" fillId="0" borderId="9" xfId="0" applyNumberFormat="1" applyFont="1" applyFill="1" applyBorder="1" applyAlignment="1">
      <alignment horizontal="left" vertical="top" wrapText="1"/>
    </xf>
    <xf numFmtId="164" fontId="2" fillId="6" borderId="48" xfId="0" applyNumberFormat="1" applyFont="1" applyFill="1" applyBorder="1" applyAlignment="1">
      <alignment horizontal="center" vertical="top"/>
    </xf>
    <xf numFmtId="164" fontId="2" fillId="5" borderId="66" xfId="0" applyNumberFormat="1" applyFont="1" applyFill="1" applyBorder="1" applyAlignment="1">
      <alignment horizontal="center" vertical="top"/>
    </xf>
    <xf numFmtId="49" fontId="2" fillId="6" borderId="38" xfId="0" applyNumberFormat="1" applyFont="1" applyFill="1" applyBorder="1" applyAlignment="1">
      <alignment horizontal="center" vertical="top"/>
    </xf>
    <xf numFmtId="164" fontId="2" fillId="6" borderId="9" xfId="0" applyNumberFormat="1" applyFont="1" applyFill="1" applyBorder="1" applyAlignment="1">
      <alignment horizontal="center" vertical="top"/>
    </xf>
    <xf numFmtId="164" fontId="1" fillId="6" borderId="72" xfId="0" applyNumberFormat="1" applyFont="1" applyFill="1" applyBorder="1" applyAlignment="1">
      <alignment horizontal="center" vertical="top"/>
    </xf>
    <xf numFmtId="164" fontId="1" fillId="6" borderId="61" xfId="0" applyNumberFormat="1" applyFont="1" applyFill="1" applyBorder="1" applyAlignment="1">
      <alignment horizontal="center" vertical="top"/>
    </xf>
    <xf numFmtId="164" fontId="1" fillId="6" borderId="69" xfId="0" applyNumberFormat="1" applyFont="1" applyFill="1" applyBorder="1" applyAlignment="1">
      <alignment horizontal="center" vertical="top"/>
    </xf>
    <xf numFmtId="164" fontId="2" fillId="8" borderId="45" xfId="0" applyNumberFormat="1" applyFont="1" applyFill="1" applyBorder="1" applyAlignment="1">
      <alignment horizontal="center" vertical="top"/>
    </xf>
    <xf numFmtId="164" fontId="1" fillId="6" borderId="34" xfId="0" applyNumberFormat="1" applyFont="1" applyFill="1" applyBorder="1" applyAlignment="1">
      <alignment horizontal="center" vertical="top"/>
    </xf>
    <xf numFmtId="164" fontId="1" fillId="6" borderId="48" xfId="0" applyNumberFormat="1" applyFont="1" applyFill="1" applyBorder="1" applyAlignment="1">
      <alignment horizontal="center" vertical="top"/>
    </xf>
    <xf numFmtId="3" fontId="1" fillId="6" borderId="52" xfId="0" applyNumberFormat="1" applyFont="1" applyFill="1" applyBorder="1" applyAlignment="1">
      <alignment horizontal="center" vertical="top"/>
    </xf>
    <xf numFmtId="164" fontId="1" fillId="6" borderId="83" xfId="0" applyNumberFormat="1" applyFont="1" applyFill="1" applyBorder="1" applyAlignment="1">
      <alignment horizontal="center" vertical="top"/>
    </xf>
    <xf numFmtId="3" fontId="1" fillId="6" borderId="13" xfId="0" applyNumberFormat="1" applyFont="1" applyFill="1" applyBorder="1" applyAlignment="1">
      <alignment vertical="top" wrapText="1"/>
    </xf>
    <xf numFmtId="164" fontId="1" fillId="6" borderId="8" xfId="0" applyNumberFormat="1" applyFont="1" applyFill="1" applyBorder="1" applyAlignment="1">
      <alignment horizontal="center" vertical="top"/>
    </xf>
    <xf numFmtId="164" fontId="9" fillId="6" borderId="14" xfId="0" applyNumberFormat="1" applyFont="1" applyFill="1" applyBorder="1" applyAlignment="1">
      <alignment horizontal="center" vertical="top"/>
    </xf>
    <xf numFmtId="0" fontId="1" fillId="0" borderId="78" xfId="0" applyFont="1" applyBorder="1" applyAlignment="1">
      <alignment horizontal="center" vertical="center" textRotation="90"/>
    </xf>
    <xf numFmtId="0" fontId="1" fillId="0" borderId="30" xfId="0" applyFont="1" applyBorder="1" applyAlignment="1">
      <alignment horizontal="center" vertical="center" textRotation="90"/>
    </xf>
    <xf numFmtId="3" fontId="1" fillId="0" borderId="51" xfId="0" applyNumberFormat="1" applyFont="1" applyFill="1" applyBorder="1" applyAlignment="1">
      <alignment horizontal="center" vertical="top"/>
    </xf>
    <xf numFmtId="3" fontId="1" fillId="0" borderId="84" xfId="0" applyNumberFormat="1" applyFont="1" applyFill="1" applyBorder="1" applyAlignment="1">
      <alignment horizontal="center" vertical="top"/>
    </xf>
    <xf numFmtId="3" fontId="1" fillId="6" borderId="13" xfId="0" applyNumberFormat="1" applyFont="1" applyFill="1" applyBorder="1" applyAlignment="1">
      <alignment horizontal="center" vertical="top"/>
    </xf>
    <xf numFmtId="3" fontId="1" fillId="6" borderId="15" xfId="0" applyNumberFormat="1" applyFont="1" applyFill="1" applyBorder="1" applyAlignment="1">
      <alignment horizontal="center" vertical="top"/>
    </xf>
    <xf numFmtId="3" fontId="1" fillId="0" borderId="49" xfId="0" applyNumberFormat="1" applyFont="1" applyFill="1" applyBorder="1" applyAlignment="1">
      <alignment horizontal="center" vertical="top"/>
    </xf>
    <xf numFmtId="3" fontId="1" fillId="0" borderId="85" xfId="0" applyNumberFormat="1" applyFont="1" applyFill="1" applyBorder="1" applyAlignment="1">
      <alignment horizontal="center" vertical="top"/>
    </xf>
    <xf numFmtId="3" fontId="1" fillId="6" borderId="12" xfId="0" applyNumberFormat="1" applyFont="1" applyFill="1" applyBorder="1" applyAlignment="1">
      <alignment horizontal="center" vertical="top"/>
    </xf>
    <xf numFmtId="3" fontId="1" fillId="6" borderId="24" xfId="0" applyNumberFormat="1" applyFont="1" applyFill="1" applyBorder="1" applyAlignment="1">
      <alignment horizontal="center" vertical="top"/>
    </xf>
    <xf numFmtId="3" fontId="1" fillId="6" borderId="3" xfId="0" applyNumberFormat="1" applyFont="1" applyFill="1" applyBorder="1" applyAlignment="1">
      <alignment horizontal="center" vertical="top"/>
    </xf>
    <xf numFmtId="3" fontId="1" fillId="0" borderId="4" xfId="0" applyNumberFormat="1" applyFont="1" applyFill="1" applyBorder="1" applyAlignment="1">
      <alignment vertical="top" wrapText="1"/>
    </xf>
    <xf numFmtId="3" fontId="1" fillId="0" borderId="49" xfId="0" applyNumberFormat="1" applyFont="1" applyFill="1" applyBorder="1" applyAlignment="1">
      <alignment horizontal="center" vertical="top" wrapText="1"/>
    </xf>
    <xf numFmtId="3" fontId="1" fillId="0" borderId="3" xfId="0" applyNumberFormat="1" applyFont="1" applyFill="1" applyBorder="1" applyAlignment="1">
      <alignment vertical="top" wrapText="1"/>
    </xf>
    <xf numFmtId="3" fontId="1" fillId="6" borderId="59" xfId="0" applyNumberFormat="1" applyFont="1" applyFill="1" applyBorder="1" applyAlignment="1">
      <alignment horizontal="center" vertical="top"/>
    </xf>
    <xf numFmtId="164" fontId="1" fillId="6" borderId="15" xfId="0" applyNumberFormat="1" applyFont="1" applyFill="1" applyBorder="1" applyAlignment="1">
      <alignment horizontal="center" vertical="top" wrapText="1"/>
    </xf>
    <xf numFmtId="3" fontId="1" fillId="6" borderId="86" xfId="0" applyNumberFormat="1" applyFont="1" applyFill="1" applyBorder="1" applyAlignment="1">
      <alignment horizontal="center" vertical="top"/>
    </xf>
    <xf numFmtId="3" fontId="1" fillId="6" borderId="36" xfId="0" applyNumberFormat="1" applyFont="1" applyFill="1" applyBorder="1" applyAlignment="1">
      <alignment horizontal="center" vertical="top"/>
    </xf>
    <xf numFmtId="3" fontId="1" fillId="0" borderId="49" xfId="0" applyNumberFormat="1" applyFont="1" applyFill="1" applyBorder="1" applyAlignment="1">
      <alignment horizontal="left" vertical="top" wrapText="1"/>
    </xf>
    <xf numFmtId="3" fontId="1" fillId="6" borderId="12" xfId="0" applyNumberFormat="1" applyFont="1" applyFill="1" applyBorder="1" applyAlignment="1">
      <alignment horizontal="center" vertical="center" wrapText="1"/>
    </xf>
    <xf numFmtId="164" fontId="1" fillId="6" borderId="12" xfId="0" applyNumberFormat="1" applyFont="1" applyFill="1" applyBorder="1" applyAlignment="1">
      <alignment horizontal="center" vertical="top" wrapText="1"/>
    </xf>
    <xf numFmtId="164" fontId="1" fillId="6" borderId="36" xfId="0" applyNumberFormat="1" applyFont="1" applyFill="1" applyBorder="1" applyAlignment="1">
      <alignment horizontal="center" vertical="top" wrapText="1"/>
    </xf>
    <xf numFmtId="49" fontId="1" fillId="6" borderId="38" xfId="0" applyNumberFormat="1" applyFont="1" applyFill="1" applyBorder="1" applyAlignment="1">
      <alignment horizontal="center" vertical="top"/>
    </xf>
    <xf numFmtId="49" fontId="1" fillId="6" borderId="36" xfId="0" applyNumberFormat="1" applyFont="1" applyFill="1" applyBorder="1" applyAlignment="1">
      <alignment horizontal="center" vertical="top"/>
    </xf>
    <xf numFmtId="164" fontId="1" fillId="6" borderId="38" xfId="0" applyNumberFormat="1" applyFont="1" applyFill="1" applyBorder="1" applyAlignment="1">
      <alignment horizontal="center" vertical="top"/>
    </xf>
    <xf numFmtId="164" fontId="1" fillId="6" borderId="36" xfId="0" applyNumberFormat="1" applyFont="1" applyFill="1" applyBorder="1" applyAlignment="1">
      <alignment horizontal="center" vertical="top"/>
    </xf>
    <xf numFmtId="3" fontId="1" fillId="7" borderId="23" xfId="0" applyNumberFormat="1" applyFont="1" applyFill="1" applyBorder="1" applyAlignment="1">
      <alignment horizontal="left" vertical="top"/>
    </xf>
    <xf numFmtId="164" fontId="1" fillId="6" borderId="12" xfId="0" applyNumberFormat="1" applyFont="1" applyFill="1" applyBorder="1" applyAlignment="1">
      <alignment horizontal="center" vertical="top"/>
    </xf>
    <xf numFmtId="164" fontId="1" fillId="6" borderId="7" xfId="0" applyNumberFormat="1" applyFont="1" applyFill="1" applyBorder="1" applyAlignment="1">
      <alignment horizontal="center" vertical="top"/>
    </xf>
    <xf numFmtId="164" fontId="9" fillId="6" borderId="15" xfId="0" applyNumberFormat="1" applyFont="1" applyFill="1" applyBorder="1" applyAlignment="1">
      <alignment horizontal="center" vertical="top"/>
    </xf>
    <xf numFmtId="164" fontId="9" fillId="6" borderId="12" xfId="0" applyNumberFormat="1" applyFont="1" applyFill="1" applyBorder="1" applyAlignment="1">
      <alignment horizontal="center" vertical="top"/>
    </xf>
    <xf numFmtId="3" fontId="1" fillId="6" borderId="89" xfId="0" applyNumberFormat="1" applyFont="1" applyFill="1" applyBorder="1" applyAlignment="1">
      <alignment horizontal="center" vertical="top"/>
    </xf>
    <xf numFmtId="3" fontId="1" fillId="6" borderId="37" xfId="0" applyNumberFormat="1" applyFont="1" applyFill="1" applyBorder="1" applyAlignment="1">
      <alignment horizontal="center" vertical="top"/>
    </xf>
    <xf numFmtId="3" fontId="1" fillId="6" borderId="90" xfId="0" applyNumberFormat="1" applyFont="1" applyFill="1" applyBorder="1" applyAlignment="1">
      <alignment horizontal="center" vertical="top"/>
    </xf>
    <xf numFmtId="3" fontId="1" fillId="6" borderId="75" xfId="0" applyNumberFormat="1" applyFont="1" applyFill="1" applyBorder="1" applyAlignment="1">
      <alignment horizontal="center" vertical="top"/>
    </xf>
    <xf numFmtId="3" fontId="1" fillId="0" borderId="47" xfId="0" applyNumberFormat="1" applyFont="1" applyFill="1" applyBorder="1" applyAlignment="1">
      <alignment horizontal="center" vertical="top"/>
    </xf>
    <xf numFmtId="3" fontId="1" fillId="0" borderId="91" xfId="0" applyNumberFormat="1" applyFont="1" applyFill="1" applyBorder="1" applyAlignment="1">
      <alignment horizontal="center" vertical="top"/>
    </xf>
    <xf numFmtId="0" fontId="1" fillId="6" borderId="20" xfId="0" applyFont="1" applyFill="1" applyBorder="1" applyAlignment="1">
      <alignment horizontal="center" vertical="top" wrapText="1"/>
    </xf>
    <xf numFmtId="0" fontId="1" fillId="6" borderId="37" xfId="0" applyFont="1" applyFill="1" applyBorder="1" applyAlignment="1">
      <alignment horizontal="center" vertical="top" wrapText="1"/>
    </xf>
    <xf numFmtId="3" fontId="1" fillId="0" borderId="8" xfId="0" applyNumberFormat="1" applyFont="1" applyFill="1" applyBorder="1" applyAlignment="1">
      <alignment horizontal="left" wrapText="1"/>
    </xf>
    <xf numFmtId="164" fontId="1" fillId="6" borderId="16" xfId="0" applyNumberFormat="1" applyFont="1" applyFill="1" applyBorder="1" applyAlignment="1">
      <alignment horizontal="center" vertical="top" wrapText="1"/>
    </xf>
    <xf numFmtId="164" fontId="1" fillId="6" borderId="14" xfId="0" applyNumberFormat="1" applyFont="1" applyFill="1" applyBorder="1" applyAlignment="1">
      <alignment horizontal="center" vertical="top" wrapText="1"/>
    </xf>
    <xf numFmtId="164" fontId="1" fillId="6" borderId="74" xfId="0" applyNumberFormat="1" applyFont="1" applyFill="1" applyBorder="1" applyAlignment="1">
      <alignment horizontal="center" vertical="top"/>
    </xf>
    <xf numFmtId="164" fontId="2" fillId="8" borderId="28" xfId="0" applyNumberFormat="1" applyFont="1" applyFill="1" applyBorder="1" applyAlignment="1">
      <alignment horizontal="center" vertical="top"/>
    </xf>
    <xf numFmtId="164" fontId="2" fillId="8" borderId="56" xfId="0" applyNumberFormat="1" applyFont="1" applyFill="1" applyBorder="1" applyAlignment="1">
      <alignment horizontal="center" vertical="top"/>
    </xf>
    <xf numFmtId="164" fontId="1" fillId="6" borderId="70" xfId="0" applyNumberFormat="1" applyFont="1" applyFill="1" applyBorder="1" applyAlignment="1">
      <alignment horizontal="center" vertical="top" wrapText="1"/>
    </xf>
    <xf numFmtId="164" fontId="1" fillId="6" borderId="92" xfId="0" applyNumberFormat="1" applyFont="1" applyFill="1" applyBorder="1" applyAlignment="1">
      <alignment horizontal="center" vertical="top"/>
    </xf>
    <xf numFmtId="3" fontId="9" fillId="6" borderId="16" xfId="0" applyNumberFormat="1" applyFont="1" applyFill="1" applyBorder="1" applyAlignment="1">
      <alignment horizontal="center" vertical="top"/>
    </xf>
    <xf numFmtId="164" fontId="2" fillId="8" borderId="77" xfId="0" applyNumberFormat="1" applyFont="1" applyFill="1" applyBorder="1" applyAlignment="1">
      <alignment horizontal="center" vertical="top"/>
    </xf>
    <xf numFmtId="3" fontId="1" fillId="6" borderId="0" xfId="0" applyNumberFormat="1" applyFont="1" applyFill="1" applyBorder="1" applyAlignment="1">
      <alignment horizontal="center" vertical="top"/>
    </xf>
    <xf numFmtId="3" fontId="1" fillId="6" borderId="43" xfId="0" applyNumberFormat="1" applyFont="1" applyFill="1" applyBorder="1" applyAlignment="1">
      <alignment horizontal="center" vertical="top"/>
    </xf>
    <xf numFmtId="3" fontId="1" fillId="6" borderId="41" xfId="0" applyNumberFormat="1" applyFont="1" applyFill="1" applyBorder="1" applyAlignment="1">
      <alignment horizontal="center" vertical="center" wrapText="1"/>
    </xf>
    <xf numFmtId="3" fontId="1" fillId="6" borderId="38" xfId="0" applyNumberFormat="1" applyFont="1" applyFill="1" applyBorder="1" applyAlignment="1">
      <alignment horizontal="center" vertical="center" wrapText="1"/>
    </xf>
    <xf numFmtId="3" fontId="1" fillId="6" borderId="7" xfId="0" applyNumberFormat="1" applyFont="1" applyFill="1" applyBorder="1" applyAlignment="1">
      <alignment horizontal="center" vertical="top" wrapText="1"/>
    </xf>
    <xf numFmtId="3" fontId="1" fillId="6" borderId="16" xfId="0" applyNumberFormat="1" applyFont="1" applyFill="1" applyBorder="1" applyAlignment="1">
      <alignment horizontal="center" vertical="top" wrapText="1"/>
    </xf>
    <xf numFmtId="3" fontId="1" fillId="6" borderId="52" xfId="0" applyNumberFormat="1" applyFont="1" applyFill="1" applyBorder="1" applyAlignment="1">
      <alignment horizontal="center" vertical="top" wrapText="1"/>
    </xf>
    <xf numFmtId="164" fontId="1" fillId="6" borderId="80" xfId="0" applyNumberFormat="1" applyFont="1" applyFill="1" applyBorder="1" applyAlignment="1">
      <alignment horizontal="center" vertical="top"/>
    </xf>
    <xf numFmtId="164" fontId="1" fillId="6" borderId="73" xfId="0" applyNumberFormat="1" applyFont="1" applyFill="1" applyBorder="1" applyAlignment="1">
      <alignment horizontal="center" vertical="top"/>
    </xf>
    <xf numFmtId="3" fontId="2" fillId="6" borderId="41" xfId="0" applyNumberFormat="1" applyFont="1" applyFill="1" applyBorder="1" applyAlignment="1">
      <alignment horizontal="center" vertical="top" wrapText="1"/>
    </xf>
    <xf numFmtId="3" fontId="2" fillId="6" borderId="13" xfId="0" applyNumberFormat="1" applyFont="1" applyFill="1" applyBorder="1" applyAlignment="1">
      <alignment horizontal="center" vertical="top" wrapText="1"/>
    </xf>
    <xf numFmtId="3" fontId="2" fillId="6" borderId="59" xfId="0" applyNumberFormat="1" applyFont="1" applyFill="1" applyBorder="1" applyAlignment="1">
      <alignment horizontal="center" vertical="top" wrapText="1"/>
    </xf>
    <xf numFmtId="49" fontId="2" fillId="6" borderId="41" xfId="0" applyNumberFormat="1" applyFont="1" applyFill="1" applyBorder="1" applyAlignment="1">
      <alignment horizontal="center" vertical="top"/>
    </xf>
    <xf numFmtId="49" fontId="2" fillId="6" borderId="13" xfId="0" applyNumberFormat="1" applyFont="1" applyFill="1" applyBorder="1" applyAlignment="1">
      <alignment horizontal="center" vertical="top" wrapText="1"/>
    </xf>
    <xf numFmtId="3" fontId="2" fillId="6" borderId="4" xfId="0" applyNumberFormat="1" applyFont="1" applyFill="1" applyBorder="1" applyAlignment="1">
      <alignment vertical="top" wrapText="1"/>
    </xf>
    <xf numFmtId="49" fontId="2" fillId="6" borderId="51" xfId="0" applyNumberFormat="1" applyFont="1" applyFill="1" applyBorder="1" applyAlignment="1">
      <alignment horizontal="center" vertical="top"/>
    </xf>
    <xf numFmtId="3" fontId="2" fillId="6" borderId="25" xfId="0" applyNumberFormat="1" applyFont="1" applyFill="1" applyBorder="1" applyAlignment="1">
      <alignment vertical="top"/>
    </xf>
    <xf numFmtId="3" fontId="2" fillId="6" borderId="12" xfId="0" applyNumberFormat="1" applyFont="1" applyFill="1" applyBorder="1" applyAlignment="1">
      <alignment vertical="top"/>
    </xf>
    <xf numFmtId="49" fontId="2" fillId="4" borderId="23" xfId="0" applyNumberFormat="1" applyFont="1" applyFill="1" applyBorder="1" applyAlignment="1">
      <alignment horizontal="center" vertical="top"/>
    </xf>
    <xf numFmtId="164" fontId="1" fillId="6" borderId="61" xfId="0" applyNumberFormat="1" applyFont="1" applyFill="1" applyBorder="1" applyAlignment="1">
      <alignment horizontal="center" vertical="top" wrapText="1"/>
    </xf>
    <xf numFmtId="164" fontId="1" fillId="6" borderId="60" xfId="0" applyNumberFormat="1" applyFont="1" applyFill="1" applyBorder="1" applyAlignment="1">
      <alignment horizontal="center" vertical="top"/>
    </xf>
    <xf numFmtId="164" fontId="2" fillId="8" borderId="26" xfId="0" applyNumberFormat="1" applyFont="1" applyFill="1" applyBorder="1" applyAlignment="1">
      <alignment horizontal="center" vertical="top"/>
    </xf>
    <xf numFmtId="49" fontId="1" fillId="6" borderId="12" xfId="0" applyNumberFormat="1" applyFont="1" applyFill="1" applyBorder="1" applyAlignment="1">
      <alignment horizontal="center" vertical="top"/>
    </xf>
    <xf numFmtId="3" fontId="18" fillId="6" borderId="23" xfId="0" applyNumberFormat="1" applyFont="1" applyFill="1" applyBorder="1" applyAlignment="1">
      <alignment horizontal="left" vertical="top" wrapText="1"/>
    </xf>
    <xf numFmtId="0" fontId="1" fillId="7" borderId="0" xfId="0" applyFont="1" applyFill="1" applyAlignment="1">
      <alignment vertical="top"/>
    </xf>
    <xf numFmtId="164" fontId="1" fillId="6" borderId="5" xfId="0" applyNumberFormat="1" applyFont="1" applyFill="1" applyBorder="1" applyAlignment="1">
      <alignment horizontal="center" vertical="top"/>
    </xf>
    <xf numFmtId="0" fontId="1" fillId="0" borderId="0" xfId="0" applyFont="1" applyFill="1" applyAlignment="1">
      <alignment vertical="top"/>
    </xf>
    <xf numFmtId="3" fontId="1" fillId="6" borderId="33" xfId="0" applyNumberFormat="1" applyFont="1" applyFill="1" applyBorder="1" applyAlignment="1">
      <alignment horizontal="center" vertical="top"/>
    </xf>
    <xf numFmtId="164" fontId="1" fillId="6" borderId="15" xfId="0" applyNumberFormat="1" applyFont="1" applyFill="1" applyBorder="1" applyAlignment="1">
      <alignment horizontal="center" vertical="top"/>
    </xf>
    <xf numFmtId="3" fontId="1" fillId="6" borderId="41" xfId="0" applyNumberFormat="1" applyFont="1" applyFill="1" applyBorder="1" applyAlignment="1">
      <alignment horizontal="center" vertical="top" wrapText="1"/>
    </xf>
    <xf numFmtId="3" fontId="19" fillId="6" borderId="96" xfId="0" applyNumberFormat="1" applyFont="1" applyFill="1" applyBorder="1" applyAlignment="1">
      <alignment vertical="top" wrapText="1"/>
    </xf>
    <xf numFmtId="3" fontId="19" fillId="6" borderId="80" xfId="0" applyNumberFormat="1" applyFont="1" applyFill="1" applyBorder="1" applyAlignment="1">
      <alignment horizontal="center" vertical="top" wrapText="1"/>
    </xf>
    <xf numFmtId="3" fontId="1" fillId="6" borderId="69" xfId="0" applyNumberFormat="1" applyFont="1" applyFill="1" applyBorder="1" applyAlignment="1">
      <alignment vertical="top" wrapText="1"/>
    </xf>
    <xf numFmtId="49" fontId="1" fillId="0" borderId="0" xfId="0" applyNumberFormat="1" applyFont="1" applyAlignment="1">
      <alignment vertical="top"/>
    </xf>
    <xf numFmtId="49" fontId="1" fillId="0" borderId="0" xfId="0" applyNumberFormat="1" applyFont="1" applyAlignment="1">
      <alignment horizontal="center" vertical="top"/>
    </xf>
    <xf numFmtId="3" fontId="1" fillId="0" borderId="0" xfId="0" applyNumberFormat="1" applyFont="1" applyAlignment="1">
      <alignment horizontal="center" vertical="center" wrapText="1"/>
    </xf>
    <xf numFmtId="3" fontId="1" fillId="0" borderId="0" xfId="0" applyNumberFormat="1" applyFont="1" applyAlignment="1">
      <alignment horizontal="center" vertical="top"/>
    </xf>
    <xf numFmtId="164" fontId="1" fillId="0" borderId="0" xfId="0" applyNumberFormat="1" applyFont="1" applyAlignment="1">
      <alignment horizontal="center" vertical="top"/>
    </xf>
    <xf numFmtId="164" fontId="1" fillId="0" borderId="0" xfId="0" applyNumberFormat="1" applyFont="1" applyAlignment="1">
      <alignment vertical="top"/>
    </xf>
    <xf numFmtId="3" fontId="1" fillId="6" borderId="16" xfId="0" applyNumberFormat="1" applyFont="1" applyFill="1" applyBorder="1" applyAlignment="1">
      <alignment horizontal="center" vertical="top"/>
    </xf>
    <xf numFmtId="3" fontId="1" fillId="6" borderId="20" xfId="0" applyNumberFormat="1" applyFont="1" applyFill="1" applyBorder="1" applyAlignment="1">
      <alignment horizontal="center" vertical="top"/>
    </xf>
    <xf numFmtId="164" fontId="1" fillId="6" borderId="100" xfId="0" applyNumberFormat="1" applyFont="1" applyFill="1" applyBorder="1" applyAlignment="1">
      <alignment horizontal="center" vertical="top"/>
    </xf>
    <xf numFmtId="0" fontId="1" fillId="6" borderId="14" xfId="0" applyFont="1" applyFill="1" applyBorder="1" applyAlignment="1">
      <alignment horizontal="left" vertical="top" wrapText="1"/>
    </xf>
    <xf numFmtId="0" fontId="1" fillId="6" borderId="12" xfId="0" applyFont="1" applyFill="1" applyBorder="1" applyAlignment="1">
      <alignment horizontal="center" vertical="top" wrapText="1"/>
    </xf>
    <xf numFmtId="3" fontId="1" fillId="6" borderId="38" xfId="0" applyNumberFormat="1" applyFont="1" applyFill="1" applyBorder="1" applyAlignment="1">
      <alignment horizontal="center" vertical="top"/>
    </xf>
    <xf numFmtId="49" fontId="1" fillId="0" borderId="82" xfId="0" applyNumberFormat="1" applyFont="1" applyBorder="1" applyAlignment="1">
      <alignment horizontal="center" vertical="top"/>
    </xf>
    <xf numFmtId="3" fontId="1" fillId="0" borderId="25" xfId="0" applyNumberFormat="1" applyFont="1" applyFill="1" applyBorder="1" applyAlignment="1">
      <alignment horizontal="center" vertical="top" wrapText="1"/>
    </xf>
    <xf numFmtId="49" fontId="1" fillId="7" borderId="20" xfId="0" applyNumberFormat="1" applyFont="1" applyFill="1" applyBorder="1" applyAlignment="1">
      <alignment horizontal="center" vertical="top"/>
    </xf>
    <xf numFmtId="49" fontId="1" fillId="7" borderId="43" xfId="0" applyNumberFormat="1" applyFont="1" applyFill="1" applyBorder="1" applyAlignment="1">
      <alignment horizontal="center" vertical="top"/>
    </xf>
    <xf numFmtId="3" fontId="1" fillId="7" borderId="29" xfId="0" applyNumberFormat="1" applyFont="1" applyFill="1" applyBorder="1" applyAlignment="1">
      <alignment horizontal="center" vertical="top"/>
    </xf>
    <xf numFmtId="3" fontId="1" fillId="6" borderId="29" xfId="0" applyNumberFormat="1" applyFont="1" applyFill="1" applyBorder="1" applyAlignment="1">
      <alignment horizontal="center" vertical="top"/>
    </xf>
    <xf numFmtId="3" fontId="1" fillId="0" borderId="29" xfId="0" applyNumberFormat="1" applyFont="1" applyFill="1" applyBorder="1" applyAlignment="1">
      <alignment horizontal="center" vertical="top" wrapText="1"/>
    </xf>
    <xf numFmtId="49" fontId="1" fillId="7" borderId="41" xfId="0" applyNumberFormat="1" applyFont="1" applyFill="1" applyBorder="1" applyAlignment="1">
      <alignment horizontal="center" vertical="top"/>
    </xf>
    <xf numFmtId="49" fontId="1" fillId="7" borderId="13" xfId="0" applyNumberFormat="1" applyFont="1" applyFill="1" applyBorder="1" applyAlignment="1">
      <alignment horizontal="center" vertical="top"/>
    </xf>
    <xf numFmtId="3" fontId="1" fillId="7" borderId="25" xfId="0" applyNumberFormat="1" applyFont="1" applyFill="1" applyBorder="1" applyAlignment="1">
      <alignment horizontal="center" vertical="top"/>
    </xf>
    <xf numFmtId="3" fontId="1" fillId="6" borderId="25" xfId="0" applyNumberFormat="1" applyFont="1" applyFill="1" applyBorder="1" applyAlignment="1">
      <alignment horizontal="center" vertical="top"/>
    </xf>
    <xf numFmtId="3" fontId="1" fillId="6" borderId="76" xfId="0" applyNumberFormat="1" applyFont="1" applyFill="1" applyBorder="1" applyAlignment="1">
      <alignment horizontal="center" vertical="top"/>
    </xf>
    <xf numFmtId="49" fontId="1" fillId="0" borderId="81" xfId="0" applyNumberFormat="1" applyFont="1" applyBorder="1" applyAlignment="1">
      <alignment horizontal="center" vertical="top"/>
    </xf>
    <xf numFmtId="3" fontId="1" fillId="6" borderId="0" xfId="0" applyNumberFormat="1" applyFont="1" applyFill="1" applyBorder="1" applyAlignment="1">
      <alignment horizontal="center" vertical="top" wrapText="1"/>
    </xf>
    <xf numFmtId="164" fontId="2" fillId="5" borderId="67" xfId="0" applyNumberFormat="1" applyFont="1" applyFill="1" applyBorder="1" applyAlignment="1">
      <alignment horizontal="center" vertical="top"/>
    </xf>
    <xf numFmtId="164" fontId="1" fillId="6" borderId="14" xfId="1" applyNumberFormat="1" applyFont="1" applyFill="1" applyBorder="1" applyAlignment="1">
      <alignment horizontal="center" vertical="top"/>
    </xf>
    <xf numFmtId="3" fontId="1" fillId="6" borderId="72" xfId="0" applyNumberFormat="1" applyFont="1" applyFill="1" applyBorder="1" applyAlignment="1">
      <alignment horizontal="center" vertical="top" wrapText="1"/>
    </xf>
    <xf numFmtId="49" fontId="2" fillId="8" borderId="25" xfId="0" applyNumberFormat="1" applyFont="1" applyFill="1" applyBorder="1" applyAlignment="1">
      <alignment horizontal="center" vertical="top"/>
    </xf>
    <xf numFmtId="3" fontId="2" fillId="8" borderId="25" xfId="0" applyNumberFormat="1" applyFont="1" applyFill="1" applyBorder="1" applyAlignment="1">
      <alignment horizontal="center" vertical="top"/>
    </xf>
    <xf numFmtId="3" fontId="2" fillId="8" borderId="1" xfId="0" applyNumberFormat="1" applyFont="1" applyFill="1" applyBorder="1" applyAlignment="1">
      <alignment horizontal="center" vertical="top"/>
    </xf>
    <xf numFmtId="3" fontId="18" fillId="8" borderId="1" xfId="0" applyNumberFormat="1" applyFont="1" applyFill="1" applyBorder="1" applyAlignment="1">
      <alignment vertical="top" wrapText="1"/>
    </xf>
    <xf numFmtId="49" fontId="2" fillId="6" borderId="18" xfId="0" applyNumberFormat="1" applyFont="1" applyFill="1" applyBorder="1" applyAlignment="1">
      <alignment horizontal="center" vertical="top"/>
    </xf>
    <xf numFmtId="3" fontId="1" fillId="6" borderId="18" xfId="0" applyNumberFormat="1" applyFont="1" applyFill="1" applyBorder="1" applyAlignment="1">
      <alignment vertical="top" wrapText="1"/>
    </xf>
    <xf numFmtId="3" fontId="18" fillId="8" borderId="26" xfId="0" applyNumberFormat="1" applyFont="1" applyFill="1" applyBorder="1" applyAlignment="1">
      <alignment horizontal="left" wrapText="1"/>
    </xf>
    <xf numFmtId="3" fontId="1" fillId="6" borderId="18" xfId="0" applyNumberFormat="1" applyFont="1" applyFill="1" applyBorder="1" applyAlignment="1">
      <alignment horizontal="center" vertical="top" wrapText="1"/>
    </xf>
    <xf numFmtId="3" fontId="1" fillId="6" borderId="33" xfId="0" applyNumberFormat="1" applyFont="1" applyFill="1" applyBorder="1" applyAlignment="1">
      <alignment horizontal="center" vertical="top" wrapText="1"/>
    </xf>
    <xf numFmtId="3" fontId="2" fillId="8" borderId="12" xfId="0" applyNumberFormat="1" applyFont="1" applyFill="1" applyBorder="1" applyAlignment="1">
      <alignment vertical="top"/>
    </xf>
    <xf numFmtId="49" fontId="2" fillId="6" borderId="12" xfId="0" applyNumberFormat="1" applyFont="1" applyFill="1" applyBorder="1" applyAlignment="1">
      <alignment horizontal="left" vertical="top" wrapText="1"/>
    </xf>
    <xf numFmtId="49" fontId="2" fillId="8" borderId="55" xfId="0" applyNumberFormat="1" applyFont="1" applyFill="1" applyBorder="1" applyAlignment="1">
      <alignment horizontal="left" vertical="top" wrapText="1"/>
    </xf>
    <xf numFmtId="3" fontId="1" fillId="8" borderId="1" xfId="0" applyNumberFormat="1" applyFont="1" applyFill="1" applyBorder="1" applyAlignment="1">
      <alignment horizontal="left" vertical="center" textRotation="90" wrapText="1"/>
    </xf>
    <xf numFmtId="3" fontId="1" fillId="6" borderId="61" xfId="0" applyNumberFormat="1" applyFont="1" applyFill="1" applyBorder="1" applyAlignment="1">
      <alignment horizontal="center" vertical="center" wrapText="1"/>
    </xf>
    <xf numFmtId="3" fontId="2" fillId="8" borderId="3" xfId="0" applyNumberFormat="1" applyFont="1" applyFill="1" applyBorder="1" applyAlignment="1">
      <alignment horizontal="center" vertical="top" wrapText="1"/>
    </xf>
    <xf numFmtId="49" fontId="2" fillId="6" borderId="59" xfId="0" applyNumberFormat="1" applyFont="1" applyFill="1" applyBorder="1" applyAlignment="1">
      <alignment horizontal="center" vertical="top" wrapText="1"/>
    </xf>
    <xf numFmtId="0" fontId="1" fillId="0" borderId="32" xfId="0" applyFont="1" applyBorder="1" applyAlignment="1">
      <alignment vertical="top" wrapText="1"/>
    </xf>
    <xf numFmtId="164" fontId="2" fillId="8" borderId="1" xfId="0" applyNumberFormat="1" applyFont="1" applyFill="1" applyBorder="1" applyAlignment="1">
      <alignment horizontal="center" vertical="top"/>
    </xf>
    <xf numFmtId="3" fontId="1" fillId="6" borderId="41" xfId="0" applyNumberFormat="1" applyFont="1" applyFill="1" applyBorder="1" applyAlignment="1">
      <alignment horizontal="center" vertical="top"/>
    </xf>
    <xf numFmtId="3" fontId="1" fillId="6" borderId="99" xfId="0" applyNumberFormat="1" applyFont="1" applyFill="1" applyBorder="1" applyAlignment="1">
      <alignment horizontal="center" vertical="top"/>
    </xf>
    <xf numFmtId="49" fontId="1" fillId="6" borderId="59" xfId="0" applyNumberFormat="1" applyFont="1" applyFill="1" applyBorder="1" applyAlignment="1">
      <alignment horizontal="center" vertical="top"/>
    </xf>
    <xf numFmtId="3" fontId="1" fillId="6" borderId="87" xfId="0" applyNumberFormat="1" applyFont="1" applyFill="1" applyBorder="1" applyAlignment="1">
      <alignment horizontal="center" vertical="top" wrapText="1"/>
    </xf>
    <xf numFmtId="164" fontId="2" fillId="4" borderId="11" xfId="0" applyNumberFormat="1" applyFont="1" applyFill="1" applyBorder="1" applyAlignment="1">
      <alignment horizontal="center" vertical="top"/>
    </xf>
    <xf numFmtId="164" fontId="2" fillId="5" borderId="13" xfId="0" applyNumberFormat="1" applyFont="1" applyFill="1" applyBorder="1" applyAlignment="1">
      <alignment horizontal="center" vertical="top"/>
    </xf>
    <xf numFmtId="164" fontId="2" fillId="6" borderId="12" xfId="0" applyNumberFormat="1" applyFont="1" applyFill="1" applyBorder="1" applyAlignment="1">
      <alignment horizontal="center" vertical="center" wrapText="1"/>
    </xf>
    <xf numFmtId="164" fontId="1" fillId="0" borderId="0" xfId="0" applyNumberFormat="1" applyFont="1" applyBorder="1" applyAlignment="1">
      <alignment vertical="top"/>
    </xf>
    <xf numFmtId="164" fontId="1" fillId="6" borderId="12" xfId="0" applyNumberFormat="1" applyFont="1" applyFill="1" applyBorder="1" applyAlignment="1">
      <alignment horizontal="center" vertical="center" textRotation="90" wrapText="1"/>
    </xf>
    <xf numFmtId="49" fontId="2" fillId="6" borderId="59" xfId="0" applyNumberFormat="1" applyFont="1" applyFill="1" applyBorder="1" applyAlignment="1">
      <alignment vertical="top"/>
    </xf>
    <xf numFmtId="164" fontId="2" fillId="8" borderId="12" xfId="0" applyNumberFormat="1" applyFont="1" applyFill="1" applyBorder="1" applyAlignment="1">
      <alignment horizontal="center" vertical="top"/>
    </xf>
    <xf numFmtId="164" fontId="14" fillId="6" borderId="11" xfId="0" applyNumberFormat="1" applyFont="1" applyFill="1" applyBorder="1" applyAlignment="1">
      <alignment vertical="top" wrapText="1"/>
    </xf>
    <xf numFmtId="3" fontId="14" fillId="6" borderId="13" xfId="0" applyNumberFormat="1" applyFont="1" applyFill="1" applyBorder="1" applyAlignment="1">
      <alignment horizontal="center" vertical="top" wrapText="1"/>
    </xf>
    <xf numFmtId="3" fontId="2" fillId="6" borderId="38" xfId="0" applyNumberFormat="1" applyFont="1" applyFill="1" applyBorder="1" applyAlignment="1">
      <alignment horizontal="center" vertical="center" wrapText="1"/>
    </xf>
    <xf numFmtId="3" fontId="9" fillId="6" borderId="70" xfId="0" applyNumberFormat="1" applyFont="1" applyFill="1" applyBorder="1" applyAlignment="1">
      <alignment horizontal="center" vertical="top"/>
    </xf>
    <xf numFmtId="164" fontId="1" fillId="6" borderId="43" xfId="0" applyNumberFormat="1" applyFont="1" applyFill="1" applyBorder="1" applyAlignment="1">
      <alignment horizontal="center" vertical="top" wrapText="1"/>
    </xf>
    <xf numFmtId="3" fontId="2" fillId="6" borderId="13" xfId="2" applyNumberFormat="1" applyFont="1" applyFill="1" applyBorder="1" applyAlignment="1">
      <alignment horizontal="center" vertical="top"/>
    </xf>
    <xf numFmtId="3" fontId="1" fillId="6" borderId="70" xfId="0" applyNumberFormat="1" applyFont="1" applyFill="1" applyBorder="1" applyAlignment="1">
      <alignment horizontal="center" vertical="top"/>
    </xf>
    <xf numFmtId="0" fontId="1" fillId="0" borderId="0" xfId="0" applyFont="1" applyAlignment="1">
      <alignment vertical="top"/>
    </xf>
    <xf numFmtId="49" fontId="2" fillId="4" borderId="11" xfId="0" applyNumberFormat="1" applyFont="1" applyFill="1" applyBorder="1" applyAlignment="1">
      <alignment vertical="top"/>
    </xf>
    <xf numFmtId="49" fontId="2" fillId="5" borderId="12" xfId="0" applyNumberFormat="1" applyFont="1" applyFill="1" applyBorder="1" applyAlignment="1">
      <alignment vertical="top"/>
    </xf>
    <xf numFmtId="3" fontId="1" fillId="6" borderId="4" xfId="0" applyNumberFormat="1" applyFont="1" applyFill="1" applyBorder="1" applyAlignment="1">
      <alignment horizontal="center" vertical="top"/>
    </xf>
    <xf numFmtId="164" fontId="2" fillId="6" borderId="13" xfId="0" applyNumberFormat="1" applyFont="1" applyFill="1" applyBorder="1" applyAlignment="1">
      <alignment horizontal="center" vertical="top"/>
    </xf>
    <xf numFmtId="49" fontId="2" fillId="6" borderId="59" xfId="0" applyNumberFormat="1" applyFont="1" applyFill="1" applyBorder="1" applyAlignment="1">
      <alignment horizontal="center" vertical="top"/>
    </xf>
    <xf numFmtId="3" fontId="1" fillId="6" borderId="61" xfId="0" applyNumberFormat="1" applyFont="1" applyFill="1" applyBorder="1" applyAlignment="1">
      <alignment horizontal="center" vertical="top" wrapText="1"/>
    </xf>
    <xf numFmtId="3" fontId="1" fillId="6" borderId="36" xfId="0" applyNumberFormat="1" applyFont="1" applyFill="1" applyBorder="1" applyAlignment="1">
      <alignment horizontal="center" vertical="top" wrapText="1"/>
    </xf>
    <xf numFmtId="164" fontId="2" fillId="8" borderId="24" xfId="0" applyNumberFormat="1" applyFont="1" applyFill="1" applyBorder="1" applyAlignment="1">
      <alignment horizontal="center" vertical="top"/>
    </xf>
    <xf numFmtId="0" fontId="1" fillId="6" borderId="43" xfId="0" applyFont="1" applyFill="1" applyBorder="1" applyAlignment="1">
      <alignment horizontal="center" vertical="top" wrapText="1"/>
    </xf>
    <xf numFmtId="164" fontId="15" fillId="6" borderId="14" xfId="0" applyNumberFormat="1" applyFont="1" applyFill="1" applyBorder="1" applyAlignment="1">
      <alignment horizontal="center" vertical="top"/>
    </xf>
    <xf numFmtId="3" fontId="15" fillId="6" borderId="61" xfId="0" applyNumberFormat="1" applyFont="1" applyFill="1" applyBorder="1" applyAlignment="1">
      <alignment horizontal="center" vertical="top" wrapText="1"/>
    </xf>
    <xf numFmtId="3" fontId="2" fillId="6" borderId="13" xfId="0" applyNumberFormat="1" applyFont="1" applyFill="1" applyBorder="1" applyAlignment="1">
      <alignment horizontal="center" vertical="top"/>
    </xf>
    <xf numFmtId="3" fontId="1" fillId="6" borderId="12" xfId="0" applyNumberFormat="1" applyFont="1" applyFill="1" applyBorder="1" applyAlignment="1">
      <alignment horizontal="center" vertical="top" wrapText="1"/>
    </xf>
    <xf numFmtId="3" fontId="1" fillId="6" borderId="24" xfId="0" applyNumberFormat="1" applyFont="1" applyFill="1" applyBorder="1" applyAlignment="1">
      <alignment horizontal="center" vertical="top" wrapText="1"/>
    </xf>
    <xf numFmtId="3" fontId="1" fillId="0" borderId="0" xfId="0" applyNumberFormat="1" applyFont="1" applyBorder="1" applyAlignment="1">
      <alignment vertical="top"/>
    </xf>
    <xf numFmtId="164" fontId="2" fillId="5" borderId="26" xfId="0" applyNumberFormat="1" applyFont="1" applyFill="1" applyBorder="1" applyAlignment="1">
      <alignment horizontal="center" vertical="top"/>
    </xf>
    <xf numFmtId="164" fontId="2" fillId="4" borderId="67" xfId="0" applyNumberFormat="1" applyFont="1" applyFill="1" applyBorder="1" applyAlignment="1">
      <alignment horizontal="center" vertical="top"/>
    </xf>
    <xf numFmtId="164" fontId="2" fillId="3" borderId="67" xfId="0" applyNumberFormat="1" applyFont="1" applyFill="1" applyBorder="1" applyAlignment="1">
      <alignment horizontal="center" vertical="top"/>
    </xf>
    <xf numFmtId="49" fontId="2" fillId="6" borderId="58" xfId="0" applyNumberFormat="1" applyFont="1" applyFill="1" applyBorder="1" applyAlignment="1">
      <alignment vertical="top"/>
    </xf>
    <xf numFmtId="3" fontId="6" fillId="6" borderId="3" xfId="0" applyNumberFormat="1" applyFont="1" applyFill="1" applyBorder="1" applyAlignment="1">
      <alignment horizontal="center" vertical="top" wrapText="1"/>
    </xf>
    <xf numFmtId="3" fontId="6" fillId="6" borderId="12" xfId="0" applyNumberFormat="1" applyFont="1" applyFill="1" applyBorder="1" applyAlignment="1">
      <alignment horizontal="center" vertical="top" wrapText="1"/>
    </xf>
    <xf numFmtId="3" fontId="1" fillId="6" borderId="57" xfId="0" applyNumberFormat="1" applyFont="1" applyFill="1" applyBorder="1" applyAlignment="1">
      <alignment horizontal="center" vertical="top"/>
    </xf>
    <xf numFmtId="49" fontId="1" fillId="6" borderId="41" xfId="0" applyNumberFormat="1" applyFont="1" applyFill="1" applyBorder="1" applyAlignment="1">
      <alignment horizontal="center" vertical="top"/>
    </xf>
    <xf numFmtId="3" fontId="1" fillId="6" borderId="7" xfId="0" applyNumberFormat="1" applyFont="1" applyFill="1" applyBorder="1" applyAlignment="1">
      <alignment horizontal="center" vertical="top"/>
    </xf>
    <xf numFmtId="3" fontId="1" fillId="6" borderId="14" xfId="0" applyNumberFormat="1" applyFont="1" applyFill="1" applyBorder="1" applyAlignment="1">
      <alignment vertical="top" wrapText="1"/>
    </xf>
    <xf numFmtId="3" fontId="1" fillId="6" borderId="5" xfId="0" applyNumberFormat="1" applyFont="1" applyFill="1" applyBorder="1" applyAlignment="1">
      <alignment vertical="top" wrapText="1"/>
    </xf>
    <xf numFmtId="3" fontId="1" fillId="6" borderId="4" xfId="0" applyNumberFormat="1" applyFont="1" applyFill="1" applyBorder="1" applyAlignment="1">
      <alignment horizontal="center" vertical="top" wrapText="1"/>
    </xf>
    <xf numFmtId="3" fontId="1" fillId="6" borderId="3" xfId="0" applyNumberFormat="1" applyFont="1" applyFill="1" applyBorder="1" applyAlignment="1">
      <alignment horizontal="center" vertical="top" wrapText="1"/>
    </xf>
    <xf numFmtId="3" fontId="1" fillId="6" borderId="42" xfId="0" applyNumberFormat="1" applyFont="1" applyFill="1" applyBorder="1" applyAlignment="1">
      <alignment vertical="top" wrapText="1"/>
    </xf>
    <xf numFmtId="3" fontId="1" fillId="6" borderId="59" xfId="0" applyNumberFormat="1" applyFont="1" applyFill="1" applyBorder="1" applyAlignment="1">
      <alignment horizontal="center" vertical="top" wrapText="1"/>
    </xf>
    <xf numFmtId="0" fontId="1" fillId="6" borderId="17" xfId="0" applyFont="1" applyFill="1" applyBorder="1" applyAlignment="1">
      <alignment vertical="top" wrapText="1"/>
    </xf>
    <xf numFmtId="164" fontId="2" fillId="6" borderId="12" xfId="0" applyNumberFormat="1" applyFont="1" applyFill="1" applyBorder="1" applyAlignment="1">
      <alignment horizontal="center" vertical="top"/>
    </xf>
    <xf numFmtId="3" fontId="2" fillId="6" borderId="13" xfId="0" applyNumberFormat="1" applyFont="1" applyFill="1" applyBorder="1" applyAlignment="1">
      <alignment vertical="top" wrapText="1"/>
    </xf>
    <xf numFmtId="49" fontId="1" fillId="6" borderId="13" xfId="0" applyNumberFormat="1" applyFont="1" applyFill="1" applyBorder="1" applyAlignment="1">
      <alignment horizontal="center" vertical="top"/>
    </xf>
    <xf numFmtId="3" fontId="2" fillId="6" borderId="13" xfId="0" applyNumberFormat="1" applyFont="1" applyFill="1" applyBorder="1" applyAlignment="1">
      <alignment horizontal="left" vertical="top" wrapText="1"/>
    </xf>
    <xf numFmtId="3" fontId="1" fillId="6" borderId="95" xfId="0" applyNumberFormat="1" applyFont="1" applyFill="1" applyBorder="1" applyAlignment="1">
      <alignment horizontal="center" vertical="top"/>
    </xf>
    <xf numFmtId="164" fontId="1" fillId="6" borderId="0" xfId="1" applyNumberFormat="1" applyFont="1" applyFill="1" applyBorder="1" applyAlignment="1">
      <alignment horizontal="center" vertical="top"/>
    </xf>
    <xf numFmtId="3" fontId="1" fillId="6" borderId="0" xfId="0" applyNumberFormat="1" applyFont="1" applyFill="1" applyBorder="1" applyAlignment="1">
      <alignment horizontal="left" vertical="top" wrapText="1"/>
    </xf>
    <xf numFmtId="49" fontId="2" fillId="6" borderId="43" xfId="0" applyNumberFormat="1" applyFont="1" applyFill="1" applyBorder="1" applyAlignment="1">
      <alignment horizontal="center" vertical="top" wrapText="1"/>
    </xf>
    <xf numFmtId="3" fontId="1" fillId="6" borderId="74" xfId="0" applyNumberFormat="1" applyFont="1" applyFill="1" applyBorder="1" applyAlignment="1">
      <alignment horizontal="left" vertical="top" wrapText="1"/>
    </xf>
    <xf numFmtId="49" fontId="1" fillId="7" borderId="12" xfId="0" applyNumberFormat="1" applyFont="1" applyFill="1" applyBorder="1" applyAlignment="1">
      <alignment horizontal="center" vertical="top" wrapText="1"/>
    </xf>
    <xf numFmtId="3" fontId="2" fillId="8" borderId="46" xfId="0" applyNumberFormat="1" applyFont="1" applyFill="1" applyBorder="1" applyAlignment="1">
      <alignment horizontal="center" vertical="top"/>
    </xf>
    <xf numFmtId="3" fontId="2" fillId="8" borderId="28" xfId="0" applyNumberFormat="1" applyFont="1" applyFill="1" applyBorder="1" applyAlignment="1">
      <alignment horizontal="center" vertical="top"/>
    </xf>
    <xf numFmtId="164" fontId="9" fillId="6" borderId="6" xfId="0" applyNumberFormat="1" applyFont="1" applyFill="1" applyBorder="1" applyAlignment="1">
      <alignment horizontal="center" vertical="top"/>
    </xf>
    <xf numFmtId="3" fontId="2" fillId="8" borderId="34" xfId="0" applyNumberFormat="1" applyFont="1" applyFill="1" applyBorder="1" applyAlignment="1">
      <alignment horizontal="center" vertical="top"/>
    </xf>
    <xf numFmtId="3" fontId="1" fillId="6" borderId="36" xfId="0" applyNumberFormat="1" applyFont="1" applyFill="1" applyBorder="1" applyAlignment="1">
      <alignment horizontal="center" vertical="top" textRotation="90" wrapText="1"/>
    </xf>
    <xf numFmtId="3" fontId="1" fillId="0" borderId="16" xfId="0" applyNumberFormat="1" applyFont="1" applyFill="1" applyBorder="1" applyAlignment="1">
      <alignment horizontal="center" vertical="top"/>
    </xf>
    <xf numFmtId="3" fontId="1" fillId="6" borderId="33" xfId="0" applyNumberFormat="1" applyFont="1" applyFill="1" applyBorder="1" applyAlignment="1">
      <alignment horizontal="center" vertical="top" textRotation="90" wrapText="1"/>
    </xf>
    <xf numFmtId="3" fontId="1" fillId="6" borderId="38" xfId="0" applyNumberFormat="1" applyFont="1" applyFill="1" applyBorder="1" applyAlignment="1">
      <alignment horizontal="center" vertical="top" textRotation="90" wrapText="1"/>
    </xf>
    <xf numFmtId="3" fontId="1" fillId="0" borderId="52" xfId="0" applyNumberFormat="1" applyFont="1" applyFill="1" applyBorder="1" applyAlignment="1">
      <alignment horizontal="center" vertical="top"/>
    </xf>
    <xf numFmtId="3" fontId="1" fillId="6" borderId="24" xfId="0" applyNumberFormat="1" applyFont="1" applyFill="1" applyBorder="1" applyAlignment="1">
      <alignment horizontal="center" vertical="top" textRotation="90" wrapText="1"/>
    </xf>
    <xf numFmtId="3" fontId="17" fillId="6" borderId="13" xfId="0" applyNumberFormat="1" applyFont="1" applyFill="1" applyBorder="1" applyAlignment="1">
      <alignment horizontal="center" vertical="center" textRotation="90" wrapText="1"/>
    </xf>
    <xf numFmtId="3" fontId="1" fillId="6" borderId="14" xfId="1" applyNumberFormat="1" applyFont="1" applyFill="1" applyBorder="1" applyAlignment="1">
      <alignment horizontal="center" vertical="top"/>
    </xf>
    <xf numFmtId="3" fontId="1" fillId="6" borderId="42" xfId="1" applyNumberFormat="1" applyFont="1" applyFill="1" applyBorder="1" applyAlignment="1">
      <alignment horizontal="center" vertical="top"/>
    </xf>
    <xf numFmtId="3" fontId="17" fillId="6" borderId="12" xfId="0" applyNumberFormat="1" applyFont="1" applyFill="1" applyBorder="1" applyAlignment="1">
      <alignment wrapText="1"/>
    </xf>
    <xf numFmtId="3" fontId="1" fillId="0" borderId="7" xfId="0" applyNumberFormat="1" applyFont="1" applyFill="1" applyBorder="1" applyAlignment="1">
      <alignment horizontal="center" vertical="top"/>
    </xf>
    <xf numFmtId="49" fontId="17" fillId="0" borderId="24" xfId="0" applyNumberFormat="1" applyFont="1" applyBorder="1" applyAlignment="1">
      <alignment horizontal="center" vertical="top" textRotation="91" wrapText="1"/>
    </xf>
    <xf numFmtId="164" fontId="17" fillId="0" borderId="0" xfId="0" applyNumberFormat="1" applyFont="1"/>
    <xf numFmtId="0" fontId="17" fillId="0" borderId="0" xfId="0" applyFont="1"/>
    <xf numFmtId="3" fontId="1" fillId="6" borderId="104" xfId="0" applyNumberFormat="1" applyFont="1" applyFill="1" applyBorder="1" applyAlignment="1">
      <alignment vertical="top"/>
    </xf>
    <xf numFmtId="3" fontId="1" fillId="6" borderId="14" xfId="0" applyNumberFormat="1" applyFont="1" applyFill="1" applyBorder="1" applyAlignment="1">
      <alignment vertical="top"/>
    </xf>
    <xf numFmtId="3" fontId="1" fillId="6" borderId="13" xfId="0" applyNumberFormat="1" applyFont="1" applyFill="1" applyBorder="1" applyAlignment="1">
      <alignment horizontal="center" vertical="top" wrapText="1"/>
    </xf>
    <xf numFmtId="3" fontId="1" fillId="6" borderId="0" xfId="0" applyNumberFormat="1" applyFont="1" applyFill="1" applyBorder="1" applyAlignment="1">
      <alignment horizontal="center" vertical="center" wrapText="1"/>
    </xf>
    <xf numFmtId="0" fontId="1" fillId="6" borderId="70" xfId="0" applyFont="1" applyFill="1" applyBorder="1" applyAlignment="1">
      <alignment horizontal="center" vertical="top" wrapText="1"/>
    </xf>
    <xf numFmtId="0" fontId="1" fillId="6" borderId="16" xfId="0" applyFont="1" applyFill="1" applyBorder="1" applyAlignment="1">
      <alignment horizontal="center" vertical="top" wrapText="1"/>
    </xf>
    <xf numFmtId="0" fontId="1" fillId="6" borderId="52" xfId="0" applyFont="1" applyFill="1" applyBorder="1" applyAlignment="1">
      <alignment horizontal="center" vertical="top" wrapText="1"/>
    </xf>
    <xf numFmtId="0" fontId="1" fillId="6" borderId="13" xfId="0" applyFont="1" applyFill="1" applyBorder="1" applyAlignment="1">
      <alignment horizontal="center" vertical="top" wrapText="1"/>
    </xf>
    <xf numFmtId="0" fontId="18" fillId="6" borderId="35" xfId="1" applyFont="1" applyFill="1" applyBorder="1" applyAlignment="1">
      <alignment vertical="top" wrapText="1"/>
    </xf>
    <xf numFmtId="0" fontId="1" fillId="6" borderId="59" xfId="0" applyFont="1" applyFill="1" applyBorder="1" applyAlignment="1">
      <alignment horizontal="center" vertical="top" wrapText="1"/>
    </xf>
    <xf numFmtId="3" fontId="1" fillId="6" borderId="81" xfId="0" applyNumberFormat="1" applyFont="1" applyFill="1" applyBorder="1" applyAlignment="1">
      <alignment horizontal="center" vertical="top" wrapText="1"/>
    </xf>
    <xf numFmtId="164" fontId="2" fillId="8" borderId="27" xfId="0" applyNumberFormat="1" applyFont="1" applyFill="1" applyBorder="1" applyAlignment="1">
      <alignment horizontal="center" vertical="top"/>
    </xf>
    <xf numFmtId="0" fontId="23" fillId="0" borderId="48" xfId="0" applyFont="1" applyBorder="1" applyAlignment="1">
      <alignment horizontal="center" vertical="center" wrapText="1"/>
    </xf>
    <xf numFmtId="3" fontId="1" fillId="6" borderId="58" xfId="0" applyNumberFormat="1" applyFont="1" applyFill="1" applyBorder="1" applyAlignment="1">
      <alignment horizontal="center" vertical="top"/>
    </xf>
    <xf numFmtId="164" fontId="1" fillId="0" borderId="16" xfId="0" applyNumberFormat="1" applyFont="1" applyFill="1" applyBorder="1" applyAlignment="1">
      <alignment horizontal="center" vertical="top"/>
    </xf>
    <xf numFmtId="164" fontId="1" fillId="0" borderId="40" xfId="0" applyNumberFormat="1" applyFont="1" applyFill="1" applyBorder="1" applyAlignment="1">
      <alignment horizontal="center" vertical="top"/>
    </xf>
    <xf numFmtId="3" fontId="1" fillId="6" borderId="74" xfId="0" applyNumberFormat="1" applyFont="1" applyFill="1" applyBorder="1" applyAlignment="1">
      <alignment horizontal="center" vertical="top" wrapText="1"/>
    </xf>
    <xf numFmtId="164" fontId="1" fillId="6" borderId="6" xfId="0" applyNumberFormat="1" applyFont="1" applyFill="1" applyBorder="1" applyAlignment="1">
      <alignment horizontal="center" vertical="top"/>
    </xf>
    <xf numFmtId="3" fontId="1" fillId="6" borderId="3" xfId="0" applyNumberFormat="1" applyFont="1" applyFill="1" applyBorder="1" applyAlignment="1">
      <alignment vertical="center" textRotation="90"/>
    </xf>
    <xf numFmtId="3" fontId="1" fillId="6" borderId="5" xfId="0" applyNumberFormat="1" applyFont="1" applyFill="1" applyBorder="1" applyAlignment="1">
      <alignment horizontal="left" wrapText="1"/>
    </xf>
    <xf numFmtId="3" fontId="9" fillId="8" borderId="1" xfId="0" applyNumberFormat="1" applyFont="1" applyFill="1" applyBorder="1" applyAlignment="1">
      <alignment horizontal="left" vertical="top" wrapText="1"/>
    </xf>
    <xf numFmtId="3" fontId="4" fillId="8" borderId="27" xfId="0" applyNumberFormat="1" applyFont="1" applyFill="1" applyBorder="1" applyAlignment="1">
      <alignment horizontal="center" vertical="top" wrapText="1"/>
    </xf>
    <xf numFmtId="3" fontId="1" fillId="7" borderId="43" xfId="0" applyNumberFormat="1" applyFont="1" applyFill="1" applyBorder="1" applyAlignment="1">
      <alignment horizontal="center" vertical="top" wrapText="1"/>
    </xf>
    <xf numFmtId="3" fontId="1" fillId="0" borderId="0" xfId="0" applyNumberFormat="1" applyFont="1" applyAlignment="1">
      <alignment horizontal="left" vertical="top" wrapText="1"/>
    </xf>
    <xf numFmtId="3" fontId="14" fillId="0" borderId="57" xfId="0" applyNumberFormat="1" applyFont="1" applyBorder="1" applyAlignment="1">
      <alignment vertical="top"/>
    </xf>
    <xf numFmtId="0" fontId="1" fillId="0" borderId="78" xfId="0" applyFont="1" applyBorder="1" applyAlignment="1">
      <alignment horizontal="center" vertical="center" textRotation="90" wrapText="1"/>
    </xf>
    <xf numFmtId="3" fontId="14" fillId="0" borderId="29" xfId="0" applyNumberFormat="1" applyFont="1" applyBorder="1" applyAlignment="1">
      <alignment vertical="top"/>
    </xf>
    <xf numFmtId="3" fontId="1" fillId="7" borderId="0" xfId="0" applyNumberFormat="1" applyFont="1" applyFill="1" applyBorder="1" applyAlignment="1">
      <alignment horizontal="center" vertical="top"/>
    </xf>
    <xf numFmtId="3" fontId="1" fillId="7" borderId="13" xfId="0" applyNumberFormat="1" applyFont="1" applyFill="1" applyBorder="1" applyAlignment="1">
      <alignment horizontal="center" vertical="top" wrapText="1"/>
    </xf>
    <xf numFmtId="3" fontId="1" fillId="6" borderId="74" xfId="0" applyNumberFormat="1" applyFont="1" applyFill="1" applyBorder="1" applyAlignment="1">
      <alignment horizontal="center" vertical="top"/>
    </xf>
    <xf numFmtId="3" fontId="1" fillId="6" borderId="1" xfId="0" applyNumberFormat="1" applyFont="1" applyFill="1" applyBorder="1" applyAlignment="1">
      <alignment horizontal="center" vertical="top"/>
    </xf>
    <xf numFmtId="3" fontId="1" fillId="6" borderId="0" xfId="0" applyNumberFormat="1" applyFont="1" applyFill="1" applyBorder="1" applyAlignment="1">
      <alignment vertical="top" wrapText="1"/>
    </xf>
    <xf numFmtId="0" fontId="1" fillId="6" borderId="72" xfId="0" applyFont="1" applyFill="1" applyBorder="1" applyAlignment="1">
      <alignment horizontal="center" vertical="top" wrapText="1"/>
    </xf>
    <xf numFmtId="0" fontId="1" fillId="0" borderId="0" xfId="0" applyFont="1" applyAlignment="1">
      <alignment vertical="center"/>
    </xf>
    <xf numFmtId="0" fontId="1" fillId="0" borderId="0" xfId="0" applyNumberFormat="1" applyFont="1" applyAlignment="1">
      <alignment vertical="top"/>
    </xf>
    <xf numFmtId="0" fontId="1" fillId="0" borderId="0" xfId="0" applyFont="1" applyAlignment="1">
      <alignment horizontal="center" vertical="top"/>
    </xf>
    <xf numFmtId="0" fontId="24" fillId="0" borderId="0" xfId="0" applyFont="1" applyAlignment="1">
      <alignment horizontal="left" vertical="top" wrapText="1"/>
    </xf>
    <xf numFmtId="0" fontId="0" fillId="0" borderId="0" xfId="0" applyAlignment="1">
      <alignment horizontal="left" vertical="top"/>
    </xf>
    <xf numFmtId="0" fontId="2" fillId="0" borderId="0" xfId="0" applyFont="1" applyBorder="1" applyAlignment="1">
      <alignment horizontal="right" vertical="top"/>
    </xf>
    <xf numFmtId="164" fontId="1" fillId="6" borderId="3" xfId="0" applyNumberFormat="1" applyFont="1" applyFill="1" applyBorder="1" applyAlignment="1">
      <alignment horizontal="center" vertical="top"/>
    </xf>
    <xf numFmtId="164" fontId="2" fillId="5" borderId="63" xfId="0" applyNumberFormat="1" applyFont="1" applyFill="1" applyBorder="1" applyAlignment="1">
      <alignment horizontal="center" vertical="top"/>
    </xf>
    <xf numFmtId="164" fontId="15" fillId="6" borderId="0" xfId="0" applyNumberFormat="1" applyFont="1" applyFill="1" applyBorder="1" applyAlignment="1">
      <alignment horizontal="center" vertical="top"/>
    </xf>
    <xf numFmtId="164" fontId="1" fillId="6" borderId="12" xfId="1" applyNumberFormat="1" applyFont="1" applyFill="1" applyBorder="1" applyAlignment="1">
      <alignment horizontal="center" vertical="top"/>
    </xf>
    <xf numFmtId="164" fontId="15" fillId="6" borderId="12" xfId="0" applyNumberFormat="1" applyFont="1" applyFill="1" applyBorder="1" applyAlignment="1">
      <alignment horizontal="center" vertical="top"/>
    </xf>
    <xf numFmtId="164" fontId="2" fillId="5" borderId="24" xfId="0" applyNumberFormat="1" applyFont="1" applyFill="1" applyBorder="1" applyAlignment="1">
      <alignment horizontal="center" vertical="top"/>
    </xf>
    <xf numFmtId="164" fontId="2" fillId="4" borderId="63" xfId="0" applyNumberFormat="1" applyFont="1" applyFill="1" applyBorder="1" applyAlignment="1">
      <alignment horizontal="center" vertical="top"/>
    </xf>
    <xf numFmtId="164" fontId="2" fillId="3" borderId="63" xfId="0" applyNumberFormat="1" applyFont="1" applyFill="1" applyBorder="1" applyAlignment="1">
      <alignment horizontal="center" vertical="top"/>
    </xf>
    <xf numFmtId="3" fontId="1" fillId="7" borderId="20" xfId="0" applyNumberFormat="1" applyFont="1" applyFill="1" applyBorder="1" applyAlignment="1">
      <alignment horizontal="center" vertical="top"/>
    </xf>
    <xf numFmtId="3" fontId="1" fillId="7" borderId="43" xfId="0" applyNumberFormat="1" applyFont="1" applyFill="1" applyBorder="1" applyAlignment="1">
      <alignment horizontal="center" vertical="top"/>
    </xf>
    <xf numFmtId="49" fontId="1" fillId="6" borderId="43" xfId="0" applyNumberFormat="1" applyFont="1" applyFill="1" applyBorder="1" applyAlignment="1">
      <alignment horizontal="center" vertical="top"/>
    </xf>
    <xf numFmtId="3" fontId="1" fillId="6" borderId="57" xfId="0" applyNumberFormat="1" applyFont="1" applyFill="1" applyBorder="1" applyAlignment="1">
      <alignment horizontal="center" vertical="top" wrapText="1"/>
    </xf>
    <xf numFmtId="0" fontId="14" fillId="0" borderId="67" xfId="0" applyFont="1" applyBorder="1" applyAlignment="1">
      <alignment horizontal="center" vertical="center" wrapText="1"/>
    </xf>
    <xf numFmtId="0" fontId="1" fillId="0" borderId="63" xfId="0" applyFont="1" applyBorder="1" applyAlignment="1">
      <alignment horizontal="center" vertical="center" wrapText="1"/>
    </xf>
    <xf numFmtId="0" fontId="1" fillId="0" borderId="65" xfId="0" applyFont="1" applyBorder="1" applyAlignment="1">
      <alignment horizontal="center" vertical="center" wrapText="1"/>
    </xf>
    <xf numFmtId="164" fontId="2" fillId="3" borderId="49" xfId="0" applyNumberFormat="1" applyFont="1" applyFill="1" applyBorder="1" applyAlignment="1">
      <alignment horizontal="center" vertical="top" wrapText="1"/>
    </xf>
    <xf numFmtId="164" fontId="2" fillId="8" borderId="33" xfId="0" applyNumberFormat="1" applyFont="1" applyFill="1" applyBorder="1" applyAlignment="1">
      <alignment horizontal="center" vertical="top" wrapText="1"/>
    </xf>
    <xf numFmtId="164" fontId="1" fillId="0" borderId="33" xfId="0" applyNumberFormat="1" applyFont="1" applyBorder="1" applyAlignment="1">
      <alignment horizontal="center" vertical="top" wrapText="1"/>
    </xf>
    <xf numFmtId="164" fontId="1" fillId="6" borderId="33" xfId="0" applyNumberFormat="1" applyFont="1" applyFill="1" applyBorder="1" applyAlignment="1">
      <alignment horizontal="center" vertical="top" wrapText="1"/>
    </xf>
    <xf numFmtId="164" fontId="1" fillId="8" borderId="33" xfId="0" applyNumberFormat="1" applyFont="1" applyFill="1" applyBorder="1" applyAlignment="1">
      <alignment horizontal="center" vertical="top" wrapText="1"/>
    </xf>
    <xf numFmtId="164" fontId="2" fillId="3" borderId="33" xfId="0" applyNumberFormat="1" applyFont="1" applyFill="1" applyBorder="1" applyAlignment="1">
      <alignment horizontal="center" vertical="top" wrapText="1"/>
    </xf>
    <xf numFmtId="164" fontId="2" fillId="8" borderId="77" xfId="0" applyNumberFormat="1" applyFont="1" applyFill="1" applyBorder="1" applyAlignment="1">
      <alignment horizontal="center" vertical="top" wrapText="1"/>
    </xf>
    <xf numFmtId="3" fontId="1" fillId="6" borderId="43" xfId="0" applyNumberFormat="1" applyFont="1" applyFill="1" applyBorder="1" applyAlignment="1">
      <alignment vertical="top" wrapText="1"/>
    </xf>
    <xf numFmtId="3" fontId="1" fillId="0" borderId="43" xfId="0" applyNumberFormat="1" applyFont="1" applyFill="1" applyBorder="1" applyAlignment="1">
      <alignment horizontal="center" vertical="top" wrapText="1"/>
    </xf>
    <xf numFmtId="49" fontId="1" fillId="6" borderId="43" xfId="0" applyNumberFormat="1" applyFont="1" applyFill="1" applyBorder="1" applyAlignment="1">
      <alignment horizontal="center" vertical="top" wrapText="1"/>
    </xf>
    <xf numFmtId="3" fontId="1" fillId="6" borderId="43" xfId="0" applyNumberFormat="1" applyFont="1" applyFill="1" applyBorder="1" applyAlignment="1">
      <alignment horizontal="left" vertical="top" wrapText="1"/>
    </xf>
    <xf numFmtId="3" fontId="1" fillId="6" borderId="43" xfId="0" applyNumberFormat="1" applyFont="1" applyFill="1" applyBorder="1" applyAlignment="1">
      <alignment horizontal="center" vertical="center" wrapText="1"/>
    </xf>
    <xf numFmtId="3" fontId="1" fillId="6" borderId="97" xfId="0" applyNumberFormat="1" applyFont="1" applyFill="1" applyBorder="1" applyAlignment="1">
      <alignment horizontal="left" vertical="top" wrapText="1"/>
    </xf>
    <xf numFmtId="3" fontId="1" fillId="6" borderId="13" xfId="0" applyNumberFormat="1" applyFont="1" applyFill="1" applyBorder="1" applyAlignment="1">
      <alignment horizontal="center" vertical="center" wrapText="1"/>
    </xf>
    <xf numFmtId="164" fontId="2" fillId="8" borderId="22" xfId="0" applyNumberFormat="1" applyFont="1" applyFill="1" applyBorder="1" applyAlignment="1">
      <alignment horizontal="center" vertical="top" wrapText="1"/>
    </xf>
    <xf numFmtId="164" fontId="2" fillId="5" borderId="65" xfId="0" applyNumberFormat="1" applyFont="1" applyFill="1" applyBorder="1" applyAlignment="1">
      <alignment horizontal="center" vertical="top"/>
    </xf>
    <xf numFmtId="164" fontId="1" fillId="6" borderId="53" xfId="0" applyNumberFormat="1" applyFont="1" applyFill="1" applyBorder="1" applyAlignment="1">
      <alignment horizontal="center" vertical="top"/>
    </xf>
    <xf numFmtId="164" fontId="2" fillId="4" borderId="65" xfId="0" applyNumberFormat="1" applyFont="1" applyFill="1" applyBorder="1" applyAlignment="1">
      <alignment horizontal="center" vertical="top"/>
    </xf>
    <xf numFmtId="164" fontId="2" fillId="3" borderId="65" xfId="0" applyNumberFormat="1" applyFont="1" applyFill="1" applyBorder="1" applyAlignment="1">
      <alignment horizontal="center" vertical="top"/>
    </xf>
    <xf numFmtId="164" fontId="1" fillId="8" borderId="22" xfId="0" applyNumberFormat="1" applyFont="1" applyFill="1" applyBorder="1" applyAlignment="1">
      <alignment horizontal="center" vertical="top" wrapText="1"/>
    </xf>
    <xf numFmtId="164" fontId="2" fillId="3" borderId="22" xfId="0" applyNumberFormat="1" applyFont="1" applyFill="1" applyBorder="1" applyAlignment="1">
      <alignment horizontal="center" vertical="top" wrapText="1"/>
    </xf>
    <xf numFmtId="164" fontId="1" fillId="0" borderId="22" xfId="0" applyNumberFormat="1" applyFont="1" applyBorder="1" applyAlignment="1">
      <alignment horizontal="center" vertical="top" wrapText="1"/>
    </xf>
    <xf numFmtId="164" fontId="2" fillId="8" borderId="55" xfId="0" applyNumberFormat="1" applyFont="1" applyFill="1" applyBorder="1" applyAlignment="1">
      <alignment horizontal="center" vertical="top" wrapText="1"/>
    </xf>
    <xf numFmtId="164" fontId="2" fillId="8" borderId="56" xfId="0" applyNumberFormat="1" applyFont="1" applyFill="1" applyBorder="1" applyAlignment="1">
      <alignment horizontal="center" vertical="top" wrapText="1"/>
    </xf>
    <xf numFmtId="164" fontId="1" fillId="6" borderId="22" xfId="0" applyNumberFormat="1" applyFont="1" applyFill="1" applyBorder="1" applyAlignment="1">
      <alignment horizontal="center" vertical="top" wrapText="1"/>
    </xf>
    <xf numFmtId="3" fontId="2" fillId="4" borderId="11" xfId="0" applyNumberFormat="1" applyFont="1" applyFill="1" applyBorder="1" applyAlignment="1">
      <alignment horizontal="center" vertical="top"/>
    </xf>
    <xf numFmtId="3" fontId="2" fillId="5" borderId="12" xfId="0" applyNumberFormat="1" applyFont="1" applyFill="1" applyBorder="1" applyAlignment="1">
      <alignment horizontal="center" vertical="top"/>
    </xf>
    <xf numFmtId="3" fontId="2" fillId="5" borderId="24" xfId="0" applyNumberFormat="1" applyFont="1" applyFill="1" applyBorder="1" applyAlignment="1">
      <alignment horizontal="center" vertical="top"/>
    </xf>
    <xf numFmtId="3" fontId="2" fillId="4" borderId="23" xfId="0" applyNumberFormat="1" applyFont="1" applyFill="1" applyBorder="1" applyAlignment="1">
      <alignment horizontal="center" vertical="top"/>
    </xf>
    <xf numFmtId="49" fontId="2" fillId="5" borderId="24" xfId="0" applyNumberFormat="1" applyFont="1" applyFill="1" applyBorder="1" applyAlignment="1">
      <alignment horizontal="center" vertical="top"/>
    </xf>
    <xf numFmtId="164" fontId="1" fillId="8" borderId="31" xfId="0" applyNumberFormat="1" applyFont="1" applyFill="1" applyBorder="1" applyAlignment="1">
      <alignment horizontal="center" vertical="top" wrapText="1"/>
    </xf>
    <xf numFmtId="164" fontId="2" fillId="3" borderId="31" xfId="0" applyNumberFormat="1" applyFont="1" applyFill="1" applyBorder="1" applyAlignment="1">
      <alignment horizontal="center" vertical="top" wrapText="1"/>
    </xf>
    <xf numFmtId="164" fontId="1" fillId="0" borderId="31" xfId="0" applyNumberFormat="1" applyFont="1" applyBorder="1" applyAlignment="1">
      <alignment horizontal="center" vertical="top" wrapText="1"/>
    </xf>
    <xf numFmtId="3" fontId="2" fillId="8" borderId="12" xfId="0" applyNumberFormat="1" applyFont="1" applyFill="1" applyBorder="1" applyAlignment="1">
      <alignment horizontal="center" vertical="top"/>
    </xf>
    <xf numFmtId="164" fontId="2" fillId="8" borderId="45" xfId="0" applyNumberFormat="1" applyFont="1" applyFill="1" applyBorder="1" applyAlignment="1">
      <alignment horizontal="center" vertical="top" wrapText="1"/>
    </xf>
    <xf numFmtId="164" fontId="1" fillId="6" borderId="31" xfId="0" applyNumberFormat="1" applyFont="1" applyFill="1" applyBorder="1" applyAlignment="1">
      <alignment horizontal="center" vertical="top" wrapText="1"/>
    </xf>
    <xf numFmtId="3" fontId="1" fillId="0" borderId="0" xfId="0" applyNumberFormat="1" applyFont="1" applyFill="1" applyBorder="1" applyAlignment="1">
      <alignment horizontal="left" vertical="top" wrapText="1"/>
    </xf>
    <xf numFmtId="164" fontId="2" fillId="3" borderId="8" xfId="0" applyNumberFormat="1" applyFont="1" applyFill="1" applyBorder="1" applyAlignment="1">
      <alignment horizontal="center" vertical="top" wrapText="1"/>
    </xf>
    <xf numFmtId="164" fontId="2" fillId="8" borderId="31" xfId="0" applyNumberFormat="1" applyFont="1" applyFill="1" applyBorder="1" applyAlignment="1">
      <alignment horizontal="center" vertical="top" wrapText="1"/>
    </xf>
    <xf numFmtId="3" fontId="2" fillId="0" borderId="8" xfId="0" applyNumberFormat="1" applyFont="1" applyBorder="1" applyAlignment="1">
      <alignment horizontal="center" vertical="center" wrapText="1"/>
    </xf>
    <xf numFmtId="3" fontId="1" fillId="6" borderId="20" xfId="0" applyNumberFormat="1" applyFont="1" applyFill="1" applyBorder="1" applyAlignment="1">
      <alignment horizontal="center" vertical="top" wrapText="1"/>
    </xf>
    <xf numFmtId="49" fontId="2" fillId="8" borderId="12" xfId="0" applyNumberFormat="1" applyFont="1" applyFill="1" applyBorder="1" applyAlignment="1">
      <alignment horizontal="center" vertical="top"/>
    </xf>
    <xf numFmtId="0" fontId="13" fillId="0" borderId="0" xfId="0" applyFont="1" applyAlignment="1">
      <alignment wrapText="1"/>
    </xf>
    <xf numFmtId="49" fontId="2" fillId="6" borderId="13" xfId="0" applyNumberFormat="1" applyFont="1" applyFill="1" applyBorder="1" applyAlignment="1">
      <alignment horizontal="center" vertical="top"/>
    </xf>
    <xf numFmtId="3" fontId="1" fillId="6" borderId="37" xfId="0" applyNumberFormat="1" applyFont="1" applyFill="1" applyBorder="1" applyAlignment="1">
      <alignment horizontal="center" vertical="top" wrapText="1"/>
    </xf>
    <xf numFmtId="3" fontId="1" fillId="0" borderId="9" xfId="0" applyNumberFormat="1" applyFont="1" applyFill="1" applyBorder="1" applyAlignment="1">
      <alignment horizontal="center" vertical="top" wrapText="1"/>
    </xf>
    <xf numFmtId="3" fontId="1" fillId="6" borderId="72" xfId="0" applyNumberFormat="1" applyFont="1" applyFill="1" applyBorder="1" applyAlignment="1">
      <alignment horizontal="center" vertical="center" wrapText="1"/>
    </xf>
    <xf numFmtId="3" fontId="1" fillId="6" borderId="21" xfId="0" applyNumberFormat="1" applyFont="1" applyFill="1" applyBorder="1" applyAlignment="1">
      <alignment horizontal="center" vertical="top" wrapText="1"/>
    </xf>
    <xf numFmtId="3" fontId="1" fillId="0" borderId="74" xfId="0" applyNumberFormat="1" applyFont="1" applyFill="1" applyBorder="1" applyAlignment="1">
      <alignment vertical="top" wrapText="1"/>
    </xf>
    <xf numFmtId="3" fontId="1" fillId="0" borderId="9" xfId="0" applyNumberFormat="1" applyFont="1" applyFill="1" applyBorder="1" applyAlignment="1">
      <alignment horizontal="center" vertical="top"/>
    </xf>
    <xf numFmtId="3" fontId="1" fillId="6" borderId="98" xfId="0" applyNumberFormat="1" applyFont="1" applyFill="1" applyBorder="1" applyAlignment="1">
      <alignment horizontal="center" vertical="top" wrapText="1"/>
    </xf>
    <xf numFmtId="3" fontId="1" fillId="7" borderId="61" xfId="0" applyNumberFormat="1" applyFont="1" applyFill="1" applyBorder="1" applyAlignment="1">
      <alignment horizontal="center" vertical="top"/>
    </xf>
    <xf numFmtId="3" fontId="1" fillId="7" borderId="4" xfId="0" applyNumberFormat="1" applyFont="1" applyFill="1" applyBorder="1" applyAlignment="1">
      <alignment horizontal="center" vertical="top" wrapText="1"/>
    </xf>
    <xf numFmtId="3" fontId="1" fillId="7" borderId="44" xfId="0" applyNumberFormat="1" applyFont="1" applyFill="1" applyBorder="1" applyAlignment="1">
      <alignment horizontal="center" vertical="top"/>
    </xf>
    <xf numFmtId="3" fontId="1" fillId="0" borderId="47" xfId="0" applyNumberFormat="1" applyFont="1" applyFill="1" applyBorder="1" applyAlignment="1">
      <alignment horizontal="center" vertical="top" wrapText="1"/>
    </xf>
    <xf numFmtId="3" fontId="1" fillId="6" borderId="20" xfId="0" applyNumberFormat="1" applyFont="1" applyFill="1" applyBorder="1" applyAlignment="1">
      <alignment horizontal="center" vertical="center" wrapText="1"/>
    </xf>
    <xf numFmtId="3" fontId="1" fillId="6" borderId="44" xfId="0" applyNumberFormat="1" applyFont="1" applyFill="1" applyBorder="1" applyAlignment="1">
      <alignment horizontal="center" vertical="top" wrapText="1"/>
    </xf>
    <xf numFmtId="0" fontId="1" fillId="6" borderId="41" xfId="0" applyFont="1" applyFill="1" applyBorder="1" applyAlignment="1">
      <alignment horizontal="center" vertical="top" wrapText="1"/>
    </xf>
    <xf numFmtId="3" fontId="1" fillId="0" borderId="57" xfId="0" applyNumberFormat="1" applyFont="1" applyFill="1" applyBorder="1" applyAlignment="1">
      <alignment vertical="top" wrapText="1"/>
    </xf>
    <xf numFmtId="3" fontId="1" fillId="0" borderId="47" xfId="0" applyNumberFormat="1" applyFont="1" applyFill="1" applyBorder="1" applyAlignment="1">
      <alignment horizontal="left" vertical="top" wrapText="1"/>
    </xf>
    <xf numFmtId="164" fontId="1" fillId="6" borderId="37" xfId="0" applyNumberFormat="1" applyFont="1" applyFill="1" applyBorder="1" applyAlignment="1">
      <alignment horizontal="center" vertical="top" wrapText="1"/>
    </xf>
    <xf numFmtId="3" fontId="1" fillId="6" borderId="34" xfId="0" applyNumberFormat="1" applyFont="1" applyFill="1" applyBorder="1" applyAlignment="1">
      <alignment horizontal="center" vertical="top"/>
    </xf>
    <xf numFmtId="3" fontId="1" fillId="0" borderId="70" xfId="0" applyNumberFormat="1" applyFont="1" applyFill="1" applyBorder="1" applyAlignment="1">
      <alignment horizontal="center" vertical="top"/>
    </xf>
    <xf numFmtId="3" fontId="18" fillId="6" borderId="35" xfId="0" applyNumberFormat="1" applyFont="1" applyFill="1" applyBorder="1" applyAlignment="1">
      <alignment vertical="top" wrapText="1"/>
    </xf>
    <xf numFmtId="3" fontId="1" fillId="0" borderId="52" xfId="0" applyNumberFormat="1" applyFont="1" applyBorder="1" applyAlignment="1">
      <alignment horizontal="center" vertical="top"/>
    </xf>
    <xf numFmtId="3" fontId="1" fillId="0" borderId="40" xfId="0" applyNumberFormat="1" applyFont="1" applyBorder="1" applyAlignment="1">
      <alignment horizontal="center" vertical="top"/>
    </xf>
    <xf numFmtId="3" fontId="1" fillId="0" borderId="16" xfId="0" applyNumberFormat="1" applyFont="1" applyBorder="1" applyAlignment="1">
      <alignment horizontal="center" vertical="top"/>
    </xf>
    <xf numFmtId="0" fontId="17" fillId="0" borderId="0" xfId="0" applyFont="1" applyAlignment="1">
      <alignment vertical="top"/>
    </xf>
    <xf numFmtId="3" fontId="1" fillId="0" borderId="48" xfId="0" applyNumberFormat="1" applyFont="1" applyFill="1" applyBorder="1" applyAlignment="1">
      <alignment horizontal="center" vertical="top"/>
    </xf>
    <xf numFmtId="3" fontId="1" fillId="8" borderId="1" xfId="0" applyNumberFormat="1" applyFont="1" applyFill="1" applyBorder="1" applyAlignment="1">
      <alignment horizontal="center" vertical="top" textRotation="90" wrapText="1"/>
    </xf>
    <xf numFmtId="3" fontId="17" fillId="8" borderId="1" xfId="0" applyNumberFormat="1" applyFont="1" applyFill="1" applyBorder="1" applyAlignment="1">
      <alignment horizontal="center" vertical="top" wrapText="1"/>
    </xf>
    <xf numFmtId="49" fontId="27" fillId="8" borderId="1" xfId="0" applyNumberFormat="1" applyFont="1" applyFill="1" applyBorder="1" applyAlignment="1">
      <alignment horizontal="center" vertical="top" textRotation="91" wrapText="1"/>
    </xf>
    <xf numFmtId="49" fontId="1" fillId="8" borderId="1" xfId="0" applyNumberFormat="1" applyFont="1" applyFill="1" applyBorder="1" applyAlignment="1">
      <alignment horizontal="center" vertical="top" textRotation="91" wrapText="1"/>
    </xf>
    <xf numFmtId="49" fontId="1" fillId="8" borderId="56" xfId="0" applyNumberFormat="1" applyFont="1" applyFill="1" applyBorder="1" applyAlignment="1">
      <alignment horizontal="center" vertical="top" textRotation="91" wrapText="1"/>
    </xf>
    <xf numFmtId="0" fontId="13" fillId="8" borderId="1" xfId="0" applyFont="1" applyFill="1" applyBorder="1" applyAlignment="1"/>
    <xf numFmtId="3" fontId="2" fillId="8" borderId="27" xfId="0" applyNumberFormat="1" applyFont="1" applyFill="1" applyBorder="1" applyAlignment="1">
      <alignment horizontal="right" vertical="top"/>
    </xf>
    <xf numFmtId="3" fontId="17" fillId="8" borderId="26" xfId="0" applyNumberFormat="1" applyFont="1" applyFill="1" applyBorder="1" applyAlignment="1">
      <alignment vertical="top" wrapText="1"/>
    </xf>
    <xf numFmtId="49" fontId="1" fillId="8" borderId="55" xfId="0" applyNumberFormat="1" applyFont="1" applyFill="1" applyBorder="1" applyAlignment="1">
      <alignment horizontal="center" vertical="top" textRotation="91" wrapText="1"/>
    </xf>
    <xf numFmtId="3" fontId="1" fillId="6" borderId="16" xfId="1" applyNumberFormat="1" applyFont="1" applyFill="1" applyBorder="1" applyAlignment="1">
      <alignment horizontal="center" vertical="top"/>
    </xf>
    <xf numFmtId="0" fontId="2" fillId="0" borderId="33" xfId="0" applyFont="1" applyFill="1" applyBorder="1" applyAlignment="1">
      <alignment horizontal="center" vertical="center" wrapText="1"/>
    </xf>
    <xf numFmtId="0" fontId="13" fillId="8" borderId="26" xfId="0" applyFont="1" applyFill="1" applyBorder="1" applyAlignment="1">
      <alignment vertical="top"/>
    </xf>
    <xf numFmtId="0" fontId="13" fillId="0" borderId="0" xfId="0" applyFont="1" applyAlignment="1"/>
    <xf numFmtId="0" fontId="13" fillId="8" borderId="1" xfId="0" applyFont="1" applyFill="1" applyBorder="1" applyAlignment="1">
      <alignment vertical="top"/>
    </xf>
    <xf numFmtId="3" fontId="1" fillId="8" borderId="1" xfId="0" applyNumberFormat="1" applyFont="1" applyFill="1" applyBorder="1" applyAlignment="1">
      <alignment horizontal="center" vertical="top" wrapText="1"/>
    </xf>
    <xf numFmtId="3" fontId="2" fillId="0" borderId="48" xfId="0" applyNumberFormat="1" applyFont="1" applyFill="1" applyBorder="1" applyAlignment="1">
      <alignment horizontal="center" vertical="top"/>
    </xf>
    <xf numFmtId="0" fontId="13" fillId="8" borderId="27" xfId="0" applyFont="1" applyFill="1" applyBorder="1" applyAlignment="1">
      <alignment vertical="top"/>
    </xf>
    <xf numFmtId="0" fontId="1" fillId="6" borderId="94" xfId="0" applyFont="1" applyFill="1" applyBorder="1" applyAlignment="1">
      <alignment horizontal="left" vertical="top" wrapText="1"/>
    </xf>
    <xf numFmtId="0" fontId="1" fillId="6" borderId="54" xfId="0" applyFont="1" applyFill="1" applyBorder="1" applyAlignment="1">
      <alignment horizontal="left" vertical="top" wrapText="1"/>
    </xf>
    <xf numFmtId="164" fontId="2" fillId="3" borderId="48" xfId="0" applyNumberFormat="1" applyFont="1" applyFill="1" applyBorder="1" applyAlignment="1">
      <alignment horizontal="center" vertical="top" wrapText="1"/>
    </xf>
    <xf numFmtId="49" fontId="2" fillId="6" borderId="25" xfId="0" applyNumberFormat="1" applyFont="1" applyFill="1" applyBorder="1" applyAlignment="1">
      <alignment horizontal="center" vertical="top"/>
    </xf>
    <xf numFmtId="3" fontId="1" fillId="6" borderId="43" xfId="0" applyNumberFormat="1" applyFont="1" applyFill="1" applyBorder="1" applyAlignment="1">
      <alignment horizontal="center" vertical="top" wrapText="1"/>
    </xf>
    <xf numFmtId="3" fontId="1" fillId="0" borderId="0" xfId="0" applyNumberFormat="1" applyFont="1" applyFill="1" applyBorder="1" applyAlignment="1">
      <alignment horizontal="left" vertical="top" wrapText="1"/>
    </xf>
    <xf numFmtId="0" fontId="13" fillId="0" borderId="0" xfId="0" applyFont="1" applyAlignment="1">
      <alignment horizontal="left" vertical="top" wrapText="1"/>
    </xf>
    <xf numFmtId="3" fontId="1" fillId="6" borderId="3" xfId="0" applyNumberFormat="1" applyFont="1" applyFill="1" applyBorder="1" applyAlignment="1">
      <alignment horizontal="center" vertical="top" textRotation="90" wrapText="1"/>
    </xf>
    <xf numFmtId="3" fontId="1" fillId="6" borderId="12" xfId="0" applyNumberFormat="1" applyFont="1" applyFill="1" applyBorder="1" applyAlignment="1">
      <alignment horizontal="center" vertical="top" textRotation="90" wrapText="1"/>
    </xf>
    <xf numFmtId="3" fontId="2" fillId="6" borderId="20" xfId="0" applyNumberFormat="1" applyFont="1" applyFill="1" applyBorder="1" applyAlignment="1">
      <alignment horizontal="center" vertical="top"/>
    </xf>
    <xf numFmtId="0" fontId="2" fillId="6" borderId="12" xfId="0" applyFont="1" applyFill="1" applyBorder="1" applyAlignment="1">
      <alignment horizontal="center" vertical="center" wrapText="1"/>
    </xf>
    <xf numFmtId="3" fontId="2" fillId="4" borderId="11" xfId="0" applyNumberFormat="1" applyFont="1" applyFill="1" applyBorder="1" applyAlignment="1">
      <alignment horizontal="center" vertical="top"/>
    </xf>
    <xf numFmtId="3" fontId="2" fillId="5" borderId="12" xfId="0" applyNumberFormat="1" applyFont="1" applyFill="1" applyBorder="1" applyAlignment="1">
      <alignment horizontal="center" vertical="top"/>
    </xf>
    <xf numFmtId="49" fontId="2" fillId="8" borderId="12" xfId="0" applyNumberFormat="1" applyFont="1" applyFill="1" applyBorder="1" applyAlignment="1">
      <alignment horizontal="center" vertical="top"/>
    </xf>
    <xf numFmtId="3" fontId="18" fillId="6" borderId="24" xfId="0" applyNumberFormat="1" applyFont="1" applyFill="1" applyBorder="1" applyAlignment="1">
      <alignment horizontal="center" vertical="top" wrapText="1"/>
    </xf>
    <xf numFmtId="3" fontId="20" fillId="6" borderId="29" xfId="0" applyNumberFormat="1" applyFont="1" applyFill="1" applyBorder="1" applyAlignment="1">
      <alignment horizontal="center" vertical="top"/>
    </xf>
    <xf numFmtId="3" fontId="2" fillId="6" borderId="36" xfId="0" applyNumberFormat="1" applyFont="1" applyFill="1" applyBorder="1" applyAlignment="1">
      <alignment horizontal="center" vertical="top"/>
    </xf>
    <xf numFmtId="3" fontId="2" fillId="6" borderId="36" xfId="0" applyNumberFormat="1" applyFont="1" applyFill="1" applyBorder="1" applyAlignment="1">
      <alignment horizontal="center" vertical="top" wrapText="1"/>
    </xf>
    <xf numFmtId="164" fontId="13" fillId="0" borderId="0" xfId="0" applyNumberFormat="1" applyFont="1" applyAlignment="1">
      <alignment horizontal="left" vertical="top" wrapText="1"/>
    </xf>
    <xf numFmtId="49" fontId="1" fillId="7" borderId="43" xfId="0" applyNumberFormat="1" applyFont="1" applyFill="1" applyBorder="1" applyAlignment="1">
      <alignment horizontal="center" vertical="top" wrapText="1"/>
    </xf>
    <xf numFmtId="49" fontId="17" fillId="0" borderId="24" xfId="0" applyNumberFormat="1" applyFont="1" applyBorder="1" applyAlignment="1">
      <alignment horizontal="center" vertical="top" wrapText="1"/>
    </xf>
    <xf numFmtId="164" fontId="1" fillId="0" borderId="0" xfId="0" applyNumberFormat="1" applyFont="1" applyFill="1" applyAlignment="1">
      <alignment vertical="top"/>
    </xf>
    <xf numFmtId="164" fontId="15" fillId="6" borderId="52" xfId="0" applyNumberFormat="1" applyFont="1" applyFill="1" applyBorder="1" applyAlignment="1">
      <alignment horizontal="center" vertical="top"/>
    </xf>
    <xf numFmtId="0" fontId="13" fillId="6" borderId="13" xfId="0" applyFont="1" applyFill="1" applyBorder="1" applyAlignment="1">
      <alignment horizontal="center" vertical="center" textRotation="90" wrapText="1"/>
    </xf>
    <xf numFmtId="3" fontId="2" fillId="6" borderId="38" xfId="0" applyNumberFormat="1" applyFont="1" applyFill="1" applyBorder="1" applyAlignment="1">
      <alignment horizontal="center" vertical="top" wrapText="1"/>
    </xf>
    <xf numFmtId="3" fontId="1" fillId="6" borderId="59" xfId="0" applyNumberFormat="1" applyFont="1" applyFill="1" applyBorder="1" applyAlignment="1">
      <alignment vertical="top" wrapText="1"/>
    </xf>
    <xf numFmtId="3" fontId="1" fillId="6" borderId="10" xfId="0" applyNumberFormat="1" applyFont="1" applyFill="1" applyBorder="1" applyAlignment="1">
      <alignment horizontal="center" vertical="top"/>
    </xf>
    <xf numFmtId="49" fontId="1" fillId="6" borderId="41" xfId="0" applyNumberFormat="1" applyFont="1" applyFill="1" applyBorder="1" applyAlignment="1">
      <alignment horizontal="center" vertical="top" wrapText="1"/>
    </xf>
    <xf numFmtId="49" fontId="1" fillId="6" borderId="38" xfId="0" applyNumberFormat="1" applyFont="1" applyFill="1" applyBorder="1" applyAlignment="1">
      <alignment horizontal="center" vertical="top" wrapText="1"/>
    </xf>
    <xf numFmtId="49" fontId="1" fillId="6" borderId="72" xfId="0" applyNumberFormat="1" applyFont="1" applyFill="1" applyBorder="1" applyAlignment="1">
      <alignment horizontal="center" vertical="top" wrapText="1"/>
    </xf>
    <xf numFmtId="49" fontId="1" fillId="6" borderId="20" xfId="0" applyNumberFormat="1" applyFont="1" applyFill="1" applyBorder="1" applyAlignment="1">
      <alignment horizontal="center" vertical="top" wrapText="1"/>
    </xf>
    <xf numFmtId="49" fontId="1" fillId="6" borderId="59" xfId="0" applyNumberFormat="1" applyFont="1" applyFill="1" applyBorder="1" applyAlignment="1">
      <alignment horizontal="center" vertical="top" wrapText="1"/>
    </xf>
    <xf numFmtId="49" fontId="1" fillId="6" borderId="36" xfId="0" applyNumberFormat="1" applyFont="1" applyFill="1" applyBorder="1" applyAlignment="1">
      <alignment horizontal="center" vertical="top" wrapText="1"/>
    </xf>
    <xf numFmtId="49" fontId="1" fillId="6" borderId="61" xfId="0" applyNumberFormat="1" applyFont="1" applyFill="1" applyBorder="1" applyAlignment="1">
      <alignment horizontal="center" vertical="top" wrapText="1"/>
    </xf>
    <xf numFmtId="49" fontId="1" fillId="6" borderId="37" xfId="0" applyNumberFormat="1" applyFont="1" applyFill="1" applyBorder="1" applyAlignment="1">
      <alignment horizontal="center" vertical="top" wrapText="1"/>
    </xf>
    <xf numFmtId="3" fontId="1" fillId="6" borderId="107" xfId="0" applyNumberFormat="1" applyFont="1" applyFill="1" applyBorder="1" applyAlignment="1">
      <alignment horizontal="center" vertical="top"/>
    </xf>
    <xf numFmtId="3" fontId="2" fillId="4" borderId="11" xfId="0" applyNumberFormat="1" applyFont="1" applyFill="1" applyBorder="1" applyAlignment="1">
      <alignment horizontal="center" vertical="top" wrapText="1"/>
    </xf>
    <xf numFmtId="3" fontId="2" fillId="5" borderId="12" xfId="0" applyNumberFormat="1" applyFont="1" applyFill="1" applyBorder="1" applyAlignment="1">
      <alignment horizontal="center" vertical="top" wrapText="1"/>
    </xf>
    <xf numFmtId="3" fontId="2" fillId="8" borderId="12" xfId="0" applyNumberFormat="1" applyFont="1" applyFill="1" applyBorder="1" applyAlignment="1">
      <alignment horizontal="center" vertical="top" wrapText="1"/>
    </xf>
    <xf numFmtId="3" fontId="2" fillId="6" borderId="3" xfId="0" applyNumberFormat="1" applyFont="1" applyFill="1" applyBorder="1" applyAlignment="1">
      <alignment horizontal="center" vertical="top" wrapText="1"/>
    </xf>
    <xf numFmtId="3" fontId="20" fillId="6" borderId="3" xfId="0" applyNumberFormat="1" applyFont="1" applyFill="1" applyBorder="1" applyAlignment="1">
      <alignment horizontal="center" vertical="top" wrapText="1"/>
    </xf>
    <xf numFmtId="3" fontId="2" fillId="6" borderId="16" xfId="0" applyNumberFormat="1" applyFont="1" applyFill="1" applyBorder="1" applyAlignment="1">
      <alignment horizontal="center" vertical="top"/>
    </xf>
    <xf numFmtId="164" fontId="2" fillId="6" borderId="16" xfId="0" applyNumberFormat="1" applyFont="1" applyFill="1" applyBorder="1" applyAlignment="1">
      <alignment horizontal="center" vertical="top"/>
    </xf>
    <xf numFmtId="3" fontId="2" fillId="6" borderId="7" xfId="0" applyNumberFormat="1" applyFont="1" applyFill="1" applyBorder="1" applyAlignment="1">
      <alignment horizontal="center" vertical="top"/>
    </xf>
    <xf numFmtId="164" fontId="2" fillId="6" borderId="7" xfId="0" applyNumberFormat="1" applyFont="1" applyFill="1" applyBorder="1" applyAlignment="1">
      <alignment horizontal="center" vertical="top"/>
    </xf>
    <xf numFmtId="164" fontId="15" fillId="6" borderId="42" xfId="0" applyNumberFormat="1" applyFont="1" applyFill="1" applyBorder="1" applyAlignment="1">
      <alignment horizontal="center" vertical="top"/>
    </xf>
    <xf numFmtId="3" fontId="15" fillId="0" borderId="0" xfId="0" applyNumberFormat="1" applyFont="1" applyBorder="1" applyAlignment="1">
      <alignment vertical="top"/>
    </xf>
    <xf numFmtId="49" fontId="2" fillId="5" borderId="13" xfId="0" applyNumberFormat="1" applyFont="1" applyFill="1" applyBorder="1" applyAlignment="1">
      <alignment horizontal="center" vertical="top"/>
    </xf>
    <xf numFmtId="0" fontId="1" fillId="6" borderId="58" xfId="0" applyFont="1" applyFill="1" applyBorder="1" applyAlignment="1">
      <alignment horizontal="center" vertical="center" textRotation="90" wrapText="1"/>
    </xf>
    <xf numFmtId="49" fontId="2" fillId="4" borderId="14" xfId="0" applyNumberFormat="1" applyFont="1" applyFill="1" applyBorder="1" applyAlignment="1">
      <alignment horizontal="center" vertical="top"/>
    </xf>
    <xf numFmtId="0" fontId="1" fillId="0" borderId="52" xfId="0" applyFont="1" applyFill="1" applyBorder="1" applyAlignment="1">
      <alignment horizontal="center" vertical="top" wrapText="1"/>
    </xf>
    <xf numFmtId="164" fontId="1" fillId="6" borderId="17" xfId="0" applyNumberFormat="1" applyFont="1" applyFill="1" applyBorder="1" applyAlignment="1">
      <alignment horizontal="center" vertical="top"/>
    </xf>
    <xf numFmtId="0" fontId="30" fillId="0" borderId="0" xfId="0" applyFont="1" applyFill="1" applyAlignment="1">
      <alignment vertical="top"/>
    </xf>
    <xf numFmtId="164" fontId="1" fillId="6" borderId="101" xfId="0" applyNumberFormat="1" applyFont="1" applyFill="1" applyBorder="1" applyAlignment="1">
      <alignment horizontal="center" vertical="top"/>
    </xf>
    <xf numFmtId="0" fontId="1" fillId="6" borderId="80" xfId="0" applyFont="1" applyFill="1" applyBorder="1" applyAlignment="1">
      <alignment horizontal="center" vertical="top" wrapText="1"/>
    </xf>
    <xf numFmtId="0" fontId="1" fillId="6" borderId="73" xfId="0" applyFont="1" applyFill="1" applyBorder="1" applyAlignment="1">
      <alignment horizontal="center" vertical="top" wrapText="1"/>
    </xf>
    <xf numFmtId="0" fontId="1" fillId="6" borderId="75" xfId="0" applyFont="1" applyFill="1" applyBorder="1" applyAlignment="1">
      <alignment horizontal="center" vertical="top" wrapText="1"/>
    </xf>
    <xf numFmtId="0" fontId="17" fillId="0" borderId="0" xfId="0" applyFont="1" applyFill="1" applyAlignment="1">
      <alignment vertical="top"/>
    </xf>
    <xf numFmtId="3" fontId="2" fillId="4" borderId="11" xfId="0" applyNumberFormat="1" applyFont="1" applyFill="1" applyBorder="1" applyAlignment="1">
      <alignment horizontal="center" vertical="top"/>
    </xf>
    <xf numFmtId="3" fontId="2" fillId="5" borderId="12" xfId="0" applyNumberFormat="1" applyFont="1" applyFill="1" applyBorder="1" applyAlignment="1">
      <alignment horizontal="center" vertical="top"/>
    </xf>
    <xf numFmtId="3" fontId="1" fillId="0" borderId="0" xfId="0" applyNumberFormat="1" applyFont="1" applyFill="1" applyBorder="1" applyAlignment="1">
      <alignment horizontal="left" vertical="top" wrapText="1"/>
    </xf>
    <xf numFmtId="3" fontId="1" fillId="0" borderId="0" xfId="0" applyNumberFormat="1" applyFont="1" applyFill="1" applyAlignment="1">
      <alignment horizontal="center" vertical="top"/>
    </xf>
    <xf numFmtId="3" fontId="2" fillId="4" borderId="11" xfId="0" applyNumberFormat="1" applyFont="1" applyFill="1" applyBorder="1" applyAlignment="1">
      <alignment horizontal="center" vertical="top" wrapText="1"/>
    </xf>
    <xf numFmtId="3" fontId="2" fillId="5" borderId="12" xfId="0" applyNumberFormat="1" applyFont="1" applyFill="1" applyBorder="1" applyAlignment="1">
      <alignment horizontal="center" vertical="top" wrapText="1"/>
    </xf>
    <xf numFmtId="3" fontId="2" fillId="8" borderId="12" xfId="0" applyNumberFormat="1" applyFont="1" applyFill="1" applyBorder="1" applyAlignment="1">
      <alignment horizontal="center" vertical="top" wrapText="1"/>
    </xf>
    <xf numFmtId="164" fontId="1" fillId="6" borderId="96" xfId="0" applyNumberFormat="1" applyFont="1" applyFill="1" applyBorder="1" applyAlignment="1">
      <alignment horizontal="center" vertical="top"/>
    </xf>
    <xf numFmtId="0" fontId="13" fillId="0" borderId="0" xfId="0" applyFont="1" applyAlignment="1">
      <alignment vertical="top"/>
    </xf>
    <xf numFmtId="3" fontId="1" fillId="0" borderId="70" xfId="0" applyNumberFormat="1" applyFont="1" applyBorder="1" applyAlignment="1">
      <alignment horizontal="center" vertical="top"/>
    </xf>
    <xf numFmtId="3" fontId="5" fillId="6" borderId="57" xfId="0" applyNumberFormat="1" applyFont="1" applyFill="1" applyBorder="1" applyAlignment="1">
      <alignment horizontal="center" vertical="top"/>
    </xf>
    <xf numFmtId="3" fontId="18" fillId="6" borderId="24" xfId="0" applyNumberFormat="1" applyFont="1" applyFill="1" applyBorder="1" applyAlignment="1">
      <alignment vertical="top" wrapText="1"/>
    </xf>
    <xf numFmtId="3" fontId="2" fillId="6" borderId="27" xfId="0" applyNumberFormat="1" applyFont="1" applyFill="1" applyBorder="1" applyAlignment="1">
      <alignment horizontal="center" vertical="top"/>
    </xf>
    <xf numFmtId="0" fontId="1" fillId="0" borderId="38" xfId="0" applyFont="1" applyFill="1" applyBorder="1" applyAlignment="1">
      <alignment vertical="top" wrapText="1"/>
    </xf>
    <xf numFmtId="3" fontId="1" fillId="6" borderId="85" xfId="0" applyNumberFormat="1" applyFont="1" applyFill="1" applyBorder="1" applyAlignment="1">
      <alignment horizontal="center" vertical="top"/>
    </xf>
    <xf numFmtId="3" fontId="8" fillId="6" borderId="75" xfId="0" applyNumberFormat="1" applyFont="1" applyFill="1" applyBorder="1" applyAlignment="1">
      <alignment horizontal="center" vertical="top"/>
    </xf>
    <xf numFmtId="3" fontId="1" fillId="6" borderId="96" xfId="1" applyNumberFormat="1" applyFont="1" applyFill="1" applyBorder="1" applyAlignment="1">
      <alignment horizontal="center" vertical="top"/>
    </xf>
    <xf numFmtId="3" fontId="1" fillId="6" borderId="12" xfId="0" applyNumberFormat="1" applyFont="1" applyFill="1" applyBorder="1" applyAlignment="1">
      <alignment vertical="center" textRotation="90"/>
    </xf>
    <xf numFmtId="164" fontId="1" fillId="6" borderId="0" xfId="1" applyNumberFormat="1" applyFont="1" applyFill="1" applyBorder="1" applyAlignment="1">
      <alignment horizontal="center" vertical="top" wrapText="1"/>
    </xf>
    <xf numFmtId="49" fontId="2" fillId="6" borderId="33" xfId="0" applyNumberFormat="1" applyFont="1" applyFill="1" applyBorder="1" applyAlignment="1">
      <alignment horizontal="center" vertical="center"/>
    </xf>
    <xf numFmtId="3" fontId="1" fillId="0" borderId="72" xfId="0" applyNumberFormat="1" applyFont="1" applyBorder="1" applyAlignment="1">
      <alignment vertical="top"/>
    </xf>
    <xf numFmtId="3" fontId="1" fillId="0" borderId="70" xfId="0" applyNumberFormat="1" applyFont="1" applyBorder="1" applyAlignment="1">
      <alignment vertical="top"/>
    </xf>
    <xf numFmtId="0" fontId="1" fillId="0" borderId="69" xfId="0" applyFont="1" applyFill="1" applyBorder="1" applyAlignment="1">
      <alignment vertical="top" wrapText="1"/>
    </xf>
    <xf numFmtId="3" fontId="1" fillId="6" borderId="14" xfId="0" applyNumberFormat="1" applyFont="1" applyFill="1" applyBorder="1" applyAlignment="1">
      <alignment horizontal="left" wrapText="1"/>
    </xf>
    <xf numFmtId="3" fontId="8" fillId="6" borderId="108" xfId="0" applyNumberFormat="1" applyFont="1" applyFill="1" applyBorder="1" applyAlignment="1">
      <alignment horizontal="center" vertical="top"/>
    </xf>
    <xf numFmtId="3" fontId="1" fillId="6" borderId="109" xfId="1" applyNumberFormat="1" applyFont="1" applyFill="1" applyBorder="1" applyAlignment="1">
      <alignment horizontal="center" vertical="top"/>
    </xf>
    <xf numFmtId="164" fontId="1" fillId="6" borderId="109" xfId="1" applyNumberFormat="1" applyFont="1" applyFill="1" applyBorder="1" applyAlignment="1">
      <alignment horizontal="center" vertical="top"/>
    </xf>
    <xf numFmtId="3" fontId="2" fillId="6" borderId="90" xfId="0" applyNumberFormat="1" applyFont="1" applyFill="1" applyBorder="1" applyAlignment="1">
      <alignment horizontal="center" vertical="top"/>
    </xf>
    <xf numFmtId="3" fontId="1" fillId="6" borderId="110" xfId="1" applyNumberFormat="1" applyFont="1" applyFill="1" applyBorder="1" applyAlignment="1">
      <alignment horizontal="center" vertical="top"/>
    </xf>
    <xf numFmtId="164" fontId="1" fillId="6" borderId="110" xfId="0" applyNumberFormat="1" applyFont="1" applyFill="1" applyBorder="1" applyAlignment="1">
      <alignment horizontal="center" vertical="top"/>
    </xf>
    <xf numFmtId="3" fontId="2" fillId="6" borderId="75" xfId="0" applyNumberFormat="1" applyFont="1" applyFill="1" applyBorder="1" applyAlignment="1">
      <alignment horizontal="center" vertical="top"/>
    </xf>
    <xf numFmtId="3" fontId="1" fillId="6" borderId="14" xfId="0" applyNumberFormat="1" applyFont="1" applyFill="1" applyBorder="1" applyAlignment="1">
      <alignment horizontal="center" vertical="top"/>
    </xf>
    <xf numFmtId="164" fontId="26" fillId="6" borderId="104" xfId="1" applyNumberFormat="1" applyFont="1" applyFill="1" applyBorder="1" applyAlignment="1">
      <alignment horizontal="center" vertical="top"/>
    </xf>
    <xf numFmtId="164" fontId="1" fillId="6" borderId="96" xfId="1" applyNumberFormat="1" applyFont="1" applyFill="1" applyBorder="1" applyAlignment="1">
      <alignment horizontal="center" vertical="top" wrapText="1"/>
    </xf>
    <xf numFmtId="164" fontId="26" fillId="6" borderId="0" xfId="1" applyNumberFormat="1" applyFont="1" applyFill="1" applyBorder="1" applyAlignment="1">
      <alignment horizontal="center" vertical="top"/>
    </xf>
    <xf numFmtId="164" fontId="1" fillId="6" borderId="111" xfId="0" applyNumberFormat="1" applyFont="1" applyFill="1" applyBorder="1" applyAlignment="1">
      <alignment horizontal="center" vertical="top"/>
    </xf>
    <xf numFmtId="164" fontId="1" fillId="6" borderId="112" xfId="0" applyNumberFormat="1" applyFont="1" applyFill="1" applyBorder="1" applyAlignment="1">
      <alignment horizontal="center" vertical="top"/>
    </xf>
    <xf numFmtId="0" fontId="13" fillId="0" borderId="24" xfId="0" applyFont="1" applyBorder="1" applyAlignment="1">
      <alignment vertical="top" wrapText="1"/>
    </xf>
    <xf numFmtId="49" fontId="1" fillId="0" borderId="0" xfId="0" applyNumberFormat="1" applyFont="1" applyFill="1" applyAlignment="1">
      <alignment vertical="top"/>
    </xf>
    <xf numFmtId="3" fontId="6" fillId="6" borderId="12" xfId="0" applyNumberFormat="1" applyFont="1" applyFill="1" applyBorder="1" applyAlignment="1">
      <alignment vertical="top" wrapText="1"/>
    </xf>
    <xf numFmtId="0" fontId="1" fillId="6" borderId="82" xfId="0" applyFont="1" applyFill="1" applyBorder="1" applyAlignment="1">
      <alignment horizontal="center" vertical="top" wrapText="1"/>
    </xf>
    <xf numFmtId="4" fontId="13" fillId="0" borderId="0" xfId="0" applyNumberFormat="1" applyFont="1" applyAlignment="1">
      <alignment horizontal="left" vertical="top" wrapText="1"/>
    </xf>
    <xf numFmtId="164" fontId="4" fillId="0" borderId="0" xfId="0" applyNumberFormat="1" applyFont="1" applyBorder="1"/>
    <xf numFmtId="164" fontId="1" fillId="7" borderId="0" xfId="0" applyNumberFormat="1" applyFont="1" applyFill="1" applyAlignment="1">
      <alignment vertical="top"/>
    </xf>
    <xf numFmtId="164" fontId="1" fillId="7" borderId="0" xfId="0" applyNumberFormat="1" applyFont="1" applyFill="1" applyBorder="1" applyAlignment="1">
      <alignment vertical="top"/>
    </xf>
    <xf numFmtId="0" fontId="2" fillId="6" borderId="38" xfId="0" applyFont="1" applyFill="1" applyBorder="1" applyAlignment="1">
      <alignment horizontal="center" vertical="center" wrapText="1"/>
    </xf>
    <xf numFmtId="0" fontId="1" fillId="6" borderId="36" xfId="0" applyFont="1" applyFill="1" applyBorder="1" applyAlignment="1">
      <alignment horizontal="center" vertical="top" wrapText="1"/>
    </xf>
    <xf numFmtId="164" fontId="13" fillId="6" borderId="35" xfId="0" applyNumberFormat="1" applyFont="1" applyFill="1" applyBorder="1" applyAlignment="1">
      <alignment horizontal="left" vertical="top" wrapText="1"/>
    </xf>
    <xf numFmtId="3" fontId="24" fillId="6" borderId="0" xfId="0" applyNumberFormat="1" applyFont="1" applyFill="1" applyAlignment="1">
      <alignment vertical="top"/>
    </xf>
    <xf numFmtId="3" fontId="1" fillId="6" borderId="12" xfId="0" applyNumberFormat="1" applyFont="1" applyFill="1" applyBorder="1" applyAlignment="1">
      <alignment horizontal="left" vertical="top" wrapText="1"/>
    </xf>
    <xf numFmtId="3" fontId="2" fillId="4" borderId="2" xfId="0" applyNumberFormat="1" applyFont="1" applyFill="1" applyBorder="1" applyAlignment="1">
      <alignment horizontal="center" vertical="top"/>
    </xf>
    <xf numFmtId="3" fontId="2" fillId="4" borderId="11" xfId="0" applyNumberFormat="1" applyFont="1" applyFill="1" applyBorder="1" applyAlignment="1">
      <alignment horizontal="center" vertical="top"/>
    </xf>
    <xf numFmtId="3" fontId="2" fillId="4" borderId="23" xfId="0" applyNumberFormat="1" applyFont="1" applyFill="1" applyBorder="1" applyAlignment="1">
      <alignment horizontal="center" vertical="top"/>
    </xf>
    <xf numFmtId="49" fontId="2" fillId="5" borderId="24" xfId="0" applyNumberFormat="1" applyFont="1" applyFill="1" applyBorder="1" applyAlignment="1">
      <alignment horizontal="center" vertical="top"/>
    </xf>
    <xf numFmtId="49" fontId="2" fillId="6" borderId="12" xfId="0" applyNumberFormat="1" applyFont="1" applyFill="1" applyBorder="1" applyAlignment="1">
      <alignment horizontal="center" vertical="top"/>
    </xf>
    <xf numFmtId="3" fontId="1" fillId="6" borderId="4" xfId="0" applyNumberFormat="1" applyFont="1" applyFill="1" applyBorder="1" applyAlignment="1">
      <alignment horizontal="left" vertical="top" wrapText="1"/>
    </xf>
    <xf numFmtId="3" fontId="1" fillId="6" borderId="13" xfId="0" applyNumberFormat="1" applyFont="1" applyFill="1" applyBorder="1" applyAlignment="1">
      <alignment horizontal="left" vertical="top" wrapText="1"/>
    </xf>
    <xf numFmtId="165" fontId="1" fillId="9" borderId="11" xfId="3" applyFont="1" applyFill="1" applyBorder="1" applyAlignment="1">
      <alignment horizontal="left" vertical="top" wrapText="1"/>
    </xf>
    <xf numFmtId="3" fontId="1" fillId="0" borderId="0" xfId="0" applyNumberFormat="1" applyFont="1" applyFill="1" applyBorder="1" applyAlignment="1">
      <alignment horizontal="left" vertical="top" wrapText="1"/>
    </xf>
    <xf numFmtId="3" fontId="2" fillId="4" borderId="11" xfId="0" applyNumberFormat="1" applyFont="1" applyFill="1" applyBorder="1" applyAlignment="1">
      <alignment horizontal="center" vertical="top" wrapText="1"/>
    </xf>
    <xf numFmtId="3" fontId="2" fillId="5" borderId="12" xfId="0" applyNumberFormat="1" applyFont="1" applyFill="1" applyBorder="1" applyAlignment="1">
      <alignment horizontal="center" vertical="top" wrapText="1"/>
    </xf>
    <xf numFmtId="3" fontId="2" fillId="6" borderId="12" xfId="0" applyNumberFormat="1" applyFont="1" applyFill="1" applyBorder="1" applyAlignment="1">
      <alignment horizontal="center" vertical="top" wrapText="1"/>
    </xf>
    <xf numFmtId="3" fontId="1" fillId="6" borderId="41" xfId="0" applyNumberFormat="1" applyFont="1" applyFill="1" applyBorder="1" applyAlignment="1">
      <alignment horizontal="left" vertical="top" wrapText="1"/>
    </xf>
    <xf numFmtId="3" fontId="1" fillId="6" borderId="59" xfId="0" applyNumberFormat="1" applyFont="1" applyFill="1" applyBorder="1" applyAlignment="1">
      <alignment horizontal="left" vertical="top" wrapText="1"/>
    </xf>
    <xf numFmtId="0" fontId="13" fillId="0" borderId="0" xfId="0" applyFont="1" applyAlignment="1">
      <alignment vertical="top" wrapText="1"/>
    </xf>
    <xf numFmtId="3" fontId="1" fillId="6" borderId="11" xfId="0" applyNumberFormat="1" applyFont="1" applyFill="1" applyBorder="1" applyAlignment="1">
      <alignment horizontal="left" vertical="top" wrapText="1"/>
    </xf>
    <xf numFmtId="3" fontId="2" fillId="6" borderId="3" xfId="0" applyNumberFormat="1" applyFont="1" applyFill="1" applyBorder="1" applyAlignment="1">
      <alignment horizontal="left" vertical="top" wrapText="1"/>
    </xf>
    <xf numFmtId="0" fontId="1" fillId="6" borderId="11" xfId="0" applyFont="1" applyFill="1" applyBorder="1" applyAlignment="1">
      <alignment horizontal="left" vertical="top" wrapText="1"/>
    </xf>
    <xf numFmtId="3" fontId="1" fillId="6" borderId="12" xfId="0" applyNumberFormat="1" applyFont="1" applyFill="1" applyBorder="1" applyAlignment="1">
      <alignment vertical="top" wrapText="1"/>
    </xf>
    <xf numFmtId="3" fontId="1" fillId="6" borderId="36" xfId="0" applyNumberFormat="1" applyFont="1" applyFill="1" applyBorder="1" applyAlignment="1">
      <alignment vertical="top" wrapText="1"/>
    </xf>
    <xf numFmtId="0" fontId="1" fillId="6" borderId="14" xfId="0" applyFont="1" applyFill="1" applyBorder="1" applyAlignment="1">
      <alignment vertical="top" wrapText="1"/>
    </xf>
    <xf numFmtId="49" fontId="2" fillId="6" borderId="43" xfId="0" applyNumberFormat="1" applyFont="1" applyFill="1" applyBorder="1" applyAlignment="1">
      <alignment horizontal="center" vertical="top"/>
    </xf>
    <xf numFmtId="49" fontId="2" fillId="4" borderId="11" xfId="0" applyNumberFormat="1" applyFont="1" applyFill="1" applyBorder="1" applyAlignment="1">
      <alignment horizontal="center" vertical="top"/>
    </xf>
    <xf numFmtId="3" fontId="2" fillId="5" borderId="3" xfId="0" applyNumberFormat="1" applyFont="1" applyFill="1" applyBorder="1" applyAlignment="1">
      <alignment horizontal="center" vertical="top"/>
    </xf>
    <xf numFmtId="3" fontId="2" fillId="5" borderId="12" xfId="0" applyNumberFormat="1" applyFont="1" applyFill="1" applyBorder="1" applyAlignment="1">
      <alignment horizontal="center" vertical="top"/>
    </xf>
    <xf numFmtId="3" fontId="2" fillId="6" borderId="3" xfId="0" applyNumberFormat="1" applyFont="1" applyFill="1" applyBorder="1" applyAlignment="1">
      <alignment horizontal="center" vertical="top"/>
    </xf>
    <xf numFmtId="3" fontId="2" fillId="6" borderId="12" xfId="0" applyNumberFormat="1" applyFont="1" applyFill="1" applyBorder="1" applyAlignment="1">
      <alignment horizontal="center" vertical="top"/>
    </xf>
    <xf numFmtId="3" fontId="2" fillId="6" borderId="57" xfId="0" applyNumberFormat="1" applyFont="1" applyFill="1" applyBorder="1" applyAlignment="1">
      <alignment horizontal="center" vertical="top"/>
    </xf>
    <xf numFmtId="3" fontId="2" fillId="6" borderId="43" xfId="0" applyNumberFormat="1" applyFont="1" applyFill="1" applyBorder="1" applyAlignment="1">
      <alignment horizontal="center" vertical="top"/>
    </xf>
    <xf numFmtId="3" fontId="2" fillId="6" borderId="37" xfId="0" applyNumberFormat="1" applyFont="1" applyFill="1" applyBorder="1" applyAlignment="1">
      <alignment horizontal="center" vertical="top"/>
    </xf>
    <xf numFmtId="3" fontId="2" fillId="5" borderId="24" xfId="0" applyNumberFormat="1" applyFont="1" applyFill="1" applyBorder="1" applyAlignment="1">
      <alignment horizontal="center" vertical="top"/>
    </xf>
    <xf numFmtId="3" fontId="1" fillId="6" borderId="35" xfId="0" applyNumberFormat="1" applyFont="1" applyFill="1" applyBorder="1" applyAlignment="1">
      <alignment horizontal="left" vertical="top" wrapText="1"/>
    </xf>
    <xf numFmtId="3" fontId="1" fillId="6" borderId="3" xfId="0" applyNumberFormat="1" applyFont="1" applyFill="1" applyBorder="1" applyAlignment="1">
      <alignment horizontal="left" vertical="top" wrapText="1"/>
    </xf>
    <xf numFmtId="164" fontId="1" fillId="6" borderId="0" xfId="0" applyNumberFormat="1" applyFont="1" applyFill="1" applyBorder="1" applyAlignment="1">
      <alignment horizontal="center" vertical="top" wrapText="1"/>
    </xf>
    <xf numFmtId="3" fontId="1" fillId="0" borderId="70" xfId="0" applyNumberFormat="1" applyFont="1" applyBorder="1" applyAlignment="1">
      <alignment horizontal="center" vertical="top" wrapText="1"/>
    </xf>
    <xf numFmtId="3" fontId="18" fillId="6" borderId="12" xfId="0" applyNumberFormat="1" applyFont="1" applyFill="1" applyBorder="1" applyAlignment="1">
      <alignment vertical="top" wrapText="1"/>
    </xf>
    <xf numFmtId="3" fontId="1" fillId="6" borderId="69" xfId="0" applyNumberFormat="1" applyFont="1" applyFill="1" applyBorder="1" applyAlignment="1">
      <alignment horizontal="left" vertical="top" wrapText="1"/>
    </xf>
    <xf numFmtId="3" fontId="1" fillId="6" borderId="42" xfId="0" applyNumberFormat="1" applyFont="1" applyFill="1" applyBorder="1" applyAlignment="1">
      <alignment horizontal="left" vertical="top" wrapText="1"/>
    </xf>
    <xf numFmtId="0" fontId="17" fillId="0" borderId="11" xfId="0" applyFont="1" applyBorder="1" applyAlignment="1">
      <alignment horizontal="left" vertical="top" wrapText="1"/>
    </xf>
    <xf numFmtId="3" fontId="2" fillId="6" borderId="3" xfId="0" applyNumberFormat="1" applyFont="1" applyFill="1" applyBorder="1" applyAlignment="1">
      <alignment horizontal="center" vertical="top" wrapText="1"/>
    </xf>
    <xf numFmtId="3" fontId="6" fillId="6" borderId="38" xfId="0" applyNumberFormat="1" applyFont="1" applyFill="1" applyBorder="1" applyAlignment="1">
      <alignment vertical="top" wrapText="1"/>
    </xf>
    <xf numFmtId="3" fontId="1" fillId="7" borderId="11" xfId="0" applyNumberFormat="1" applyFont="1" applyFill="1" applyBorder="1" applyAlignment="1">
      <alignment horizontal="left" vertical="top" wrapText="1"/>
    </xf>
    <xf numFmtId="3" fontId="1" fillId="6" borderId="38" xfId="0" applyNumberFormat="1" applyFont="1" applyFill="1" applyBorder="1" applyAlignment="1">
      <alignment horizontal="center" vertical="top" wrapText="1"/>
    </xf>
    <xf numFmtId="164" fontId="1" fillId="6" borderId="14" xfId="1" applyNumberFormat="1" applyFont="1" applyFill="1" applyBorder="1" applyAlignment="1">
      <alignment horizontal="center" vertical="top" wrapText="1"/>
    </xf>
    <xf numFmtId="49" fontId="1" fillId="7" borderId="13" xfId="0" applyNumberFormat="1" applyFont="1" applyFill="1" applyBorder="1" applyAlignment="1">
      <alignment horizontal="center" vertical="top" wrapText="1"/>
    </xf>
    <xf numFmtId="49" fontId="17" fillId="0" borderId="25" xfId="0" applyNumberFormat="1" applyFont="1" applyBorder="1" applyAlignment="1">
      <alignment horizontal="center" vertical="top" wrapText="1"/>
    </xf>
    <xf numFmtId="3" fontId="23" fillId="6" borderId="43" xfId="0" applyNumberFormat="1" applyFont="1" applyFill="1" applyBorder="1" applyAlignment="1">
      <alignment horizontal="center" vertical="top"/>
    </xf>
    <xf numFmtId="3" fontId="1" fillId="7" borderId="59" xfId="0" applyNumberFormat="1" applyFont="1" applyFill="1" applyBorder="1" applyAlignment="1">
      <alignment horizontal="center" vertical="top"/>
    </xf>
    <xf numFmtId="3" fontId="1" fillId="7" borderId="41" xfId="0" applyNumberFormat="1" applyFont="1" applyFill="1" applyBorder="1" applyAlignment="1">
      <alignment horizontal="center" vertical="top"/>
    </xf>
    <xf numFmtId="164" fontId="9" fillId="6" borderId="5" xfId="0" applyNumberFormat="1" applyFont="1" applyFill="1" applyBorder="1" applyAlignment="1">
      <alignment horizontal="center" vertical="top"/>
    </xf>
    <xf numFmtId="164" fontId="9" fillId="6" borderId="74" xfId="0" applyNumberFormat="1" applyFont="1" applyFill="1" applyBorder="1" applyAlignment="1">
      <alignment horizontal="center" vertical="top"/>
    </xf>
    <xf numFmtId="164" fontId="9" fillId="6" borderId="0" xfId="0" applyNumberFormat="1" applyFont="1" applyFill="1" applyBorder="1" applyAlignment="1">
      <alignment horizontal="center" vertical="top"/>
    </xf>
    <xf numFmtId="164" fontId="9" fillId="6" borderId="3" xfId="0" applyNumberFormat="1" applyFont="1" applyFill="1" applyBorder="1" applyAlignment="1">
      <alignment horizontal="center" vertical="top"/>
    </xf>
    <xf numFmtId="164" fontId="1" fillId="6" borderId="13" xfId="0" applyNumberFormat="1" applyFont="1" applyFill="1" applyBorder="1" applyAlignment="1">
      <alignment horizontal="center" vertical="top" wrapText="1"/>
    </xf>
    <xf numFmtId="164" fontId="1" fillId="6" borderId="59" xfId="0" applyNumberFormat="1" applyFont="1" applyFill="1" applyBorder="1" applyAlignment="1">
      <alignment horizontal="center" vertical="top" wrapText="1"/>
    </xf>
    <xf numFmtId="164" fontId="15" fillId="6" borderId="14" xfId="0" applyNumberFormat="1" applyFont="1" applyFill="1" applyBorder="1" applyAlignment="1">
      <alignment horizontal="center" vertical="top" wrapText="1"/>
    </xf>
    <xf numFmtId="164" fontId="1" fillId="6" borderId="106" xfId="1" applyNumberFormat="1" applyFont="1" applyFill="1" applyBorder="1" applyAlignment="1">
      <alignment horizontal="center" vertical="top"/>
    </xf>
    <xf numFmtId="164" fontId="26" fillId="6" borderId="107" xfId="1" applyNumberFormat="1" applyFont="1" applyFill="1" applyBorder="1" applyAlignment="1">
      <alignment horizontal="center" vertical="top"/>
    </xf>
    <xf numFmtId="164" fontId="1" fillId="6" borderId="15" xfId="1" applyNumberFormat="1" applyFont="1" applyFill="1" applyBorder="1" applyAlignment="1">
      <alignment horizontal="center" vertical="top" wrapText="1"/>
    </xf>
    <xf numFmtId="164" fontId="15" fillId="6" borderId="15" xfId="0" applyNumberFormat="1" applyFont="1" applyFill="1" applyBorder="1" applyAlignment="1">
      <alignment horizontal="center" vertical="top" wrapText="1"/>
    </xf>
    <xf numFmtId="164" fontId="1" fillId="6" borderId="102" xfId="1" applyNumberFormat="1" applyFont="1" applyFill="1" applyBorder="1" applyAlignment="1">
      <alignment horizontal="center" vertical="top"/>
    </xf>
    <xf numFmtId="164" fontId="26" fillId="6" borderId="87" xfId="1" applyNumberFormat="1" applyFont="1" applyFill="1" applyBorder="1" applyAlignment="1">
      <alignment horizontal="center" vertical="top"/>
    </xf>
    <xf numFmtId="164" fontId="1" fillId="6" borderId="80" xfId="1" applyNumberFormat="1" applyFont="1" applyFill="1" applyBorder="1" applyAlignment="1">
      <alignment horizontal="center" vertical="top" wrapText="1"/>
    </xf>
    <xf numFmtId="164" fontId="1" fillId="6" borderId="12" xfId="1" applyNumberFormat="1" applyFont="1" applyFill="1" applyBorder="1" applyAlignment="1">
      <alignment horizontal="center" vertical="top" wrapText="1"/>
    </xf>
    <xf numFmtId="3" fontId="1" fillId="0" borderId="38" xfId="0" applyNumberFormat="1" applyFont="1" applyBorder="1" applyAlignment="1">
      <alignment vertical="top"/>
    </xf>
    <xf numFmtId="164" fontId="15" fillId="6" borderId="12" xfId="0" applyNumberFormat="1" applyFont="1" applyFill="1" applyBorder="1" applyAlignment="1">
      <alignment horizontal="center" vertical="top" wrapText="1"/>
    </xf>
    <xf numFmtId="164" fontId="1" fillId="6" borderId="109" xfId="0" applyNumberFormat="1" applyFont="1" applyFill="1" applyBorder="1" applyAlignment="1">
      <alignment horizontal="center" vertical="top"/>
    </xf>
    <xf numFmtId="164" fontId="1" fillId="6" borderId="104" xfId="0" applyNumberFormat="1" applyFont="1" applyFill="1" applyBorder="1" applyAlignment="1">
      <alignment horizontal="center" vertical="top"/>
    </xf>
    <xf numFmtId="164" fontId="1" fillId="6" borderId="102" xfId="0" applyNumberFormat="1" applyFont="1" applyFill="1" applyBorder="1" applyAlignment="1">
      <alignment horizontal="center" vertical="top"/>
    </xf>
    <xf numFmtId="164" fontId="1" fillId="6" borderId="87" xfId="0" applyNumberFormat="1" applyFont="1" applyFill="1" applyBorder="1" applyAlignment="1">
      <alignment horizontal="center" vertical="top"/>
    </xf>
    <xf numFmtId="164" fontId="1" fillId="6" borderId="106" xfId="0" applyNumberFormat="1" applyFont="1" applyFill="1" applyBorder="1" applyAlignment="1">
      <alignment horizontal="center" vertical="top"/>
    </xf>
    <xf numFmtId="164" fontId="1" fillId="6" borderId="107" xfId="0" applyNumberFormat="1" applyFont="1" applyFill="1" applyBorder="1" applyAlignment="1">
      <alignment horizontal="center" vertical="top"/>
    </xf>
    <xf numFmtId="0" fontId="1" fillId="0" borderId="8" xfId="0" applyFont="1" applyBorder="1" applyAlignment="1">
      <alignment horizontal="center" vertical="center" wrapText="1"/>
    </xf>
    <xf numFmtId="164" fontId="2" fillId="3" borderId="9" xfId="0" applyNumberFormat="1" applyFont="1" applyFill="1" applyBorder="1" applyAlignment="1">
      <alignment horizontal="center" vertical="top" wrapText="1"/>
    </xf>
    <xf numFmtId="164" fontId="2" fillId="8" borderId="21" xfId="0" applyNumberFormat="1" applyFont="1" applyFill="1" applyBorder="1" applyAlignment="1">
      <alignment horizontal="center" vertical="top" wrapText="1"/>
    </xf>
    <xf numFmtId="164" fontId="1" fillId="0" borderId="21" xfId="0" applyNumberFormat="1" applyFont="1" applyBorder="1" applyAlignment="1">
      <alignment horizontal="center" vertical="top" wrapText="1"/>
    </xf>
    <xf numFmtId="164" fontId="1" fillId="6" borderId="21" xfId="0" applyNumberFormat="1" applyFont="1" applyFill="1" applyBorder="1" applyAlignment="1">
      <alignment horizontal="center" vertical="top" wrapText="1"/>
    </xf>
    <xf numFmtId="164" fontId="1" fillId="8" borderId="21" xfId="0" applyNumberFormat="1" applyFont="1" applyFill="1" applyBorder="1" applyAlignment="1">
      <alignment horizontal="center" vertical="top" wrapText="1"/>
    </xf>
    <xf numFmtId="164" fontId="2" fillId="3" borderId="21" xfId="0" applyNumberFormat="1" applyFont="1" applyFill="1" applyBorder="1" applyAlignment="1">
      <alignment horizontal="center" vertical="top" wrapText="1"/>
    </xf>
    <xf numFmtId="164" fontId="2" fillId="5" borderId="27" xfId="0" applyNumberFormat="1" applyFont="1" applyFill="1" applyBorder="1" applyAlignment="1">
      <alignment horizontal="center" vertical="top"/>
    </xf>
    <xf numFmtId="3" fontId="1" fillId="6" borderId="12" xfId="0" applyNumberFormat="1" applyFont="1" applyFill="1" applyBorder="1" applyAlignment="1">
      <alignment horizontal="left" vertical="top" wrapText="1"/>
    </xf>
    <xf numFmtId="3" fontId="2" fillId="4" borderId="11" xfId="0" applyNumberFormat="1" applyFont="1" applyFill="1" applyBorder="1" applyAlignment="1">
      <alignment horizontal="center" vertical="top"/>
    </xf>
    <xf numFmtId="3" fontId="1" fillId="6" borderId="13" xfId="0" applyNumberFormat="1" applyFont="1" applyFill="1" applyBorder="1" applyAlignment="1">
      <alignment horizontal="left" vertical="top" wrapText="1"/>
    </xf>
    <xf numFmtId="165" fontId="1" fillId="9" borderId="11" xfId="3" applyFont="1" applyFill="1" applyBorder="1" applyAlignment="1">
      <alignment horizontal="left" vertical="top" wrapText="1"/>
    </xf>
    <xf numFmtId="3" fontId="2" fillId="4" borderId="11" xfId="0" applyNumberFormat="1" applyFont="1" applyFill="1" applyBorder="1" applyAlignment="1">
      <alignment horizontal="center" vertical="top" wrapText="1"/>
    </xf>
    <xf numFmtId="3" fontId="2" fillId="5" borderId="12" xfId="0" applyNumberFormat="1" applyFont="1" applyFill="1" applyBorder="1" applyAlignment="1">
      <alignment horizontal="center" vertical="top" wrapText="1"/>
    </xf>
    <xf numFmtId="3" fontId="2" fillId="6" borderId="12" xfId="0" applyNumberFormat="1" applyFont="1" applyFill="1" applyBorder="1" applyAlignment="1">
      <alignment horizontal="center" vertical="top" wrapText="1"/>
    </xf>
    <xf numFmtId="3" fontId="2" fillId="5" borderId="12" xfId="0" applyNumberFormat="1" applyFont="1" applyFill="1" applyBorder="1" applyAlignment="1">
      <alignment horizontal="center" vertical="top"/>
    </xf>
    <xf numFmtId="3" fontId="2" fillId="6" borderId="12" xfId="0" applyNumberFormat="1" applyFont="1" applyFill="1" applyBorder="1" applyAlignment="1">
      <alignment horizontal="center" vertical="top"/>
    </xf>
    <xf numFmtId="3" fontId="2" fillId="6" borderId="43" xfId="0" applyNumberFormat="1" applyFont="1" applyFill="1" applyBorder="1" applyAlignment="1">
      <alignment horizontal="center" vertical="top"/>
    </xf>
    <xf numFmtId="164" fontId="34" fillId="6" borderId="15" xfId="0" applyNumberFormat="1" applyFont="1" applyFill="1" applyBorder="1" applyAlignment="1">
      <alignment horizontal="center" vertical="top"/>
    </xf>
    <xf numFmtId="164" fontId="15" fillId="6" borderId="0" xfId="1" applyNumberFormat="1" applyFont="1" applyFill="1" applyBorder="1" applyAlignment="1">
      <alignment horizontal="center" vertical="top" wrapText="1"/>
    </xf>
    <xf numFmtId="164" fontId="15" fillId="6" borderId="36" xfId="0" applyNumberFormat="1" applyFont="1" applyFill="1" applyBorder="1" applyAlignment="1">
      <alignment horizontal="center" vertical="top"/>
    </xf>
    <xf numFmtId="164" fontId="15" fillId="6" borderId="61" xfId="0" applyNumberFormat="1" applyFont="1" applyFill="1" applyBorder="1" applyAlignment="1">
      <alignment horizontal="center" vertical="top"/>
    </xf>
    <xf numFmtId="164" fontId="15" fillId="6" borderId="15" xfId="0" applyNumberFormat="1" applyFont="1" applyFill="1" applyBorder="1" applyAlignment="1">
      <alignment horizontal="center" vertical="top"/>
    </xf>
    <xf numFmtId="0" fontId="27" fillId="6" borderId="24" xfId="0" applyFont="1" applyFill="1" applyBorder="1" applyAlignment="1">
      <alignment vertical="top" wrapText="1"/>
    </xf>
    <xf numFmtId="3" fontId="1" fillId="6" borderId="12" xfId="0" applyNumberFormat="1" applyFont="1" applyFill="1" applyBorder="1" applyAlignment="1">
      <alignment horizontal="left" vertical="top" wrapText="1"/>
    </xf>
    <xf numFmtId="3" fontId="1" fillId="6" borderId="17" xfId="0" applyNumberFormat="1" applyFont="1" applyFill="1" applyBorder="1" applyAlignment="1">
      <alignment horizontal="left" vertical="top" wrapText="1"/>
    </xf>
    <xf numFmtId="3" fontId="1" fillId="6" borderId="23" xfId="0" applyNumberFormat="1" applyFont="1" applyFill="1" applyBorder="1" applyAlignment="1">
      <alignment horizontal="left" vertical="top" wrapText="1"/>
    </xf>
    <xf numFmtId="3" fontId="2" fillId="4" borderId="11" xfId="0" applyNumberFormat="1" applyFont="1" applyFill="1" applyBorder="1" applyAlignment="1">
      <alignment horizontal="center" vertical="top"/>
    </xf>
    <xf numFmtId="3" fontId="2" fillId="5" borderId="12" xfId="0" applyNumberFormat="1" applyFont="1" applyFill="1" applyBorder="1" applyAlignment="1">
      <alignment horizontal="center" vertical="top"/>
    </xf>
    <xf numFmtId="3" fontId="2" fillId="6" borderId="12" xfId="0" applyNumberFormat="1" applyFont="1" applyFill="1" applyBorder="1" applyAlignment="1">
      <alignment horizontal="center" vertical="top"/>
    </xf>
    <xf numFmtId="3" fontId="5" fillId="6" borderId="12" xfId="0" applyNumberFormat="1" applyFont="1" applyFill="1" applyBorder="1" applyAlignment="1">
      <alignment horizontal="center" vertical="top" wrapText="1"/>
    </xf>
    <xf numFmtId="3" fontId="5" fillId="6" borderId="43" xfId="0" applyNumberFormat="1" applyFont="1" applyFill="1" applyBorder="1" applyAlignment="1">
      <alignment horizontal="center" vertical="top"/>
    </xf>
    <xf numFmtId="3" fontId="1" fillId="6" borderId="11" xfId="0" applyNumberFormat="1" applyFont="1" applyFill="1" applyBorder="1" applyAlignment="1">
      <alignment horizontal="left" vertical="top" wrapText="1"/>
    </xf>
    <xf numFmtId="3" fontId="1" fillId="6" borderId="35" xfId="0" applyNumberFormat="1" applyFont="1" applyFill="1" applyBorder="1" applyAlignment="1">
      <alignment horizontal="left" vertical="top" wrapText="1"/>
    </xf>
    <xf numFmtId="3" fontId="1" fillId="6" borderId="13" xfId="0" applyNumberFormat="1" applyFont="1" applyFill="1" applyBorder="1" applyAlignment="1">
      <alignment horizontal="left" vertical="top" wrapText="1"/>
    </xf>
    <xf numFmtId="3" fontId="2" fillId="5" borderId="24" xfId="0" applyNumberFormat="1" applyFont="1" applyFill="1" applyBorder="1" applyAlignment="1">
      <alignment horizontal="center" vertical="top"/>
    </xf>
    <xf numFmtId="3" fontId="2" fillId="6" borderId="24" xfId="0" applyNumberFormat="1" applyFont="1" applyFill="1" applyBorder="1" applyAlignment="1">
      <alignment horizontal="center" vertical="top"/>
    </xf>
    <xf numFmtId="3" fontId="1" fillId="6" borderId="2" xfId="0" applyNumberFormat="1" applyFont="1" applyFill="1" applyBorder="1" applyAlignment="1">
      <alignment horizontal="left" vertical="top" wrapText="1"/>
    </xf>
    <xf numFmtId="3" fontId="1" fillId="5" borderId="67" xfId="0" applyNumberFormat="1" applyFont="1" applyFill="1" applyBorder="1" applyAlignment="1">
      <alignment horizontal="center" vertical="top" wrapText="1"/>
    </xf>
    <xf numFmtId="3" fontId="1" fillId="5" borderId="64" xfId="0" applyNumberFormat="1" applyFont="1" applyFill="1" applyBorder="1" applyAlignment="1">
      <alignment horizontal="center" vertical="top" wrapText="1"/>
    </xf>
    <xf numFmtId="3" fontId="1" fillId="5" borderId="65" xfId="0" applyNumberFormat="1" applyFont="1" applyFill="1" applyBorder="1" applyAlignment="1">
      <alignment horizontal="center" vertical="top" wrapText="1"/>
    </xf>
    <xf numFmtId="0" fontId="1" fillId="6" borderId="14" xfId="0" applyFont="1" applyFill="1" applyBorder="1" applyAlignment="1">
      <alignment vertical="top" wrapText="1"/>
    </xf>
    <xf numFmtId="0" fontId="1" fillId="6" borderId="11" xfId="0" applyFont="1" applyFill="1" applyBorder="1" applyAlignment="1">
      <alignment horizontal="left" vertical="top" wrapText="1"/>
    </xf>
    <xf numFmtId="3" fontId="1" fillId="6" borderId="2" xfId="0" applyNumberFormat="1" applyFont="1" applyFill="1" applyBorder="1" applyAlignment="1">
      <alignment vertical="top" wrapText="1"/>
    </xf>
    <xf numFmtId="3" fontId="1" fillId="6" borderId="11" xfId="0" applyNumberFormat="1" applyFont="1" applyFill="1" applyBorder="1" applyAlignment="1">
      <alignment vertical="top" wrapText="1"/>
    </xf>
    <xf numFmtId="3" fontId="2" fillId="4" borderId="23" xfId="0" applyNumberFormat="1" applyFont="1" applyFill="1" applyBorder="1" applyAlignment="1">
      <alignment horizontal="center" vertical="top"/>
    </xf>
    <xf numFmtId="164" fontId="1" fillId="6" borderId="0" xfId="0" applyNumberFormat="1" applyFont="1" applyFill="1" applyBorder="1" applyAlignment="1">
      <alignment horizontal="center" vertical="top" wrapText="1"/>
    </xf>
    <xf numFmtId="3" fontId="18" fillId="6" borderId="11" xfId="0" applyNumberFormat="1" applyFont="1" applyFill="1" applyBorder="1" applyAlignment="1">
      <alignment horizontal="left" vertical="top" wrapText="1"/>
    </xf>
    <xf numFmtId="3" fontId="1" fillId="0" borderId="13" xfId="0" applyNumberFormat="1" applyFont="1" applyFill="1" applyBorder="1" applyAlignment="1">
      <alignment horizontal="center" vertical="top" wrapText="1"/>
    </xf>
    <xf numFmtId="49" fontId="1" fillId="6" borderId="58" xfId="0" applyNumberFormat="1" applyFont="1" applyFill="1" applyBorder="1" applyAlignment="1">
      <alignment horizontal="center" vertical="top"/>
    </xf>
    <xf numFmtId="49" fontId="1" fillId="6" borderId="0" xfId="0" applyNumberFormat="1" applyFont="1" applyFill="1" applyBorder="1" applyAlignment="1">
      <alignment horizontal="center" vertical="top"/>
    </xf>
    <xf numFmtId="164" fontId="2" fillId="3" borderId="10" xfId="0" applyNumberFormat="1" applyFont="1" applyFill="1" applyBorder="1" applyAlignment="1">
      <alignment horizontal="center" vertical="top" wrapText="1"/>
    </xf>
    <xf numFmtId="3" fontId="15" fillId="6" borderId="52" xfId="0" applyNumberFormat="1" applyFont="1" applyFill="1" applyBorder="1" applyAlignment="1">
      <alignment horizontal="center" vertical="top" wrapText="1"/>
    </xf>
    <xf numFmtId="164" fontId="15" fillId="6" borderId="60" xfId="0" applyNumberFormat="1" applyFont="1" applyFill="1" applyBorder="1" applyAlignment="1">
      <alignment horizontal="center" vertical="top"/>
    </xf>
    <xf numFmtId="0" fontId="1" fillId="6" borderId="54" xfId="0" applyFont="1" applyFill="1" applyBorder="1" applyAlignment="1">
      <alignment vertical="top" wrapText="1"/>
    </xf>
    <xf numFmtId="3" fontId="1" fillId="6" borderId="93" xfId="0" applyNumberFormat="1" applyFont="1" applyFill="1" applyBorder="1" applyAlignment="1">
      <alignment horizontal="center" vertical="top"/>
    </xf>
    <xf numFmtId="3" fontId="1" fillId="6" borderId="84" xfId="0" applyNumberFormat="1" applyFont="1" applyFill="1" applyBorder="1" applyAlignment="1">
      <alignment horizontal="center" vertical="top"/>
    </xf>
    <xf numFmtId="49" fontId="2" fillId="6" borderId="41" xfId="0" applyNumberFormat="1" applyFont="1" applyFill="1" applyBorder="1" applyAlignment="1">
      <alignment horizontal="center" vertical="top" wrapText="1"/>
    </xf>
    <xf numFmtId="49" fontId="19" fillId="6" borderId="12" xfId="0" applyNumberFormat="1" applyFont="1" applyFill="1" applyBorder="1" applyAlignment="1">
      <alignment horizontal="center" vertical="top"/>
    </xf>
    <xf numFmtId="164" fontId="8" fillId="8" borderId="77" xfId="0" applyNumberFormat="1" applyFont="1" applyFill="1" applyBorder="1" applyAlignment="1">
      <alignment horizontal="center" vertical="top"/>
    </xf>
    <xf numFmtId="164" fontId="8" fillId="8" borderId="56" xfId="0" applyNumberFormat="1" applyFont="1" applyFill="1" applyBorder="1" applyAlignment="1">
      <alignment horizontal="center" vertical="top"/>
    </xf>
    <xf numFmtId="0" fontId="1" fillId="6" borderId="11" xfId="0" applyFont="1" applyFill="1" applyBorder="1" applyAlignment="1">
      <alignment horizontal="left" vertical="top" wrapText="1"/>
    </xf>
    <xf numFmtId="0" fontId="15" fillId="6" borderId="12" xfId="0" applyFont="1" applyFill="1" applyBorder="1" applyAlignment="1">
      <alignment horizontal="center" vertical="top" wrapText="1"/>
    </xf>
    <xf numFmtId="3" fontId="15" fillId="6" borderId="0" xfId="0" applyNumberFormat="1" applyFont="1" applyFill="1" applyBorder="1" applyAlignment="1">
      <alignment horizontal="center" vertical="top" wrapText="1"/>
    </xf>
    <xf numFmtId="0" fontId="1" fillId="6" borderId="53" xfId="0" applyFont="1" applyFill="1" applyBorder="1" applyAlignment="1">
      <alignment horizontal="center" vertical="top" wrapText="1"/>
    </xf>
    <xf numFmtId="164" fontId="1" fillId="6" borderId="13" xfId="0" applyNumberFormat="1" applyFont="1" applyFill="1" applyBorder="1" applyAlignment="1">
      <alignment horizontal="center" vertical="top"/>
    </xf>
    <xf numFmtId="164" fontId="1" fillId="6" borderId="43" xfId="0" applyNumberFormat="1" applyFont="1" applyFill="1" applyBorder="1" applyAlignment="1">
      <alignment horizontal="center" vertical="top"/>
    </xf>
    <xf numFmtId="164" fontId="2" fillId="8" borderId="30" xfId="0" applyNumberFormat="1" applyFont="1" applyFill="1" applyBorder="1" applyAlignment="1">
      <alignment horizontal="center" vertical="top"/>
    </xf>
    <xf numFmtId="164" fontId="15" fillId="0" borderId="12" xfId="0" applyNumberFormat="1" applyFont="1" applyFill="1" applyBorder="1" applyAlignment="1">
      <alignment horizontal="center" vertical="top"/>
    </xf>
    <xf numFmtId="164" fontId="15" fillId="0" borderId="15" xfId="0" applyNumberFormat="1" applyFont="1" applyFill="1" applyBorder="1" applyAlignment="1">
      <alignment horizontal="center" vertical="top"/>
    </xf>
    <xf numFmtId="3" fontId="1" fillId="6" borderId="12" xfId="0" applyNumberFormat="1" applyFont="1" applyFill="1" applyBorder="1" applyAlignment="1">
      <alignment horizontal="left" vertical="top" wrapText="1"/>
    </xf>
    <xf numFmtId="3" fontId="1" fillId="6" borderId="13" xfId="0" applyNumberFormat="1" applyFont="1" applyFill="1" applyBorder="1" applyAlignment="1">
      <alignment horizontal="left" vertical="top" wrapText="1"/>
    </xf>
    <xf numFmtId="3" fontId="2" fillId="6" borderId="43" xfId="0" applyNumberFormat="1" applyFont="1" applyFill="1" applyBorder="1" applyAlignment="1">
      <alignment horizontal="center" vertical="top"/>
    </xf>
    <xf numFmtId="3" fontId="2" fillId="4" borderId="11" xfId="0" applyNumberFormat="1" applyFont="1" applyFill="1" applyBorder="1" applyAlignment="1">
      <alignment horizontal="center" vertical="top" wrapText="1"/>
    </xf>
    <xf numFmtId="3" fontId="2" fillId="5" borderId="12" xfId="0" applyNumberFormat="1" applyFont="1" applyFill="1" applyBorder="1" applyAlignment="1">
      <alignment horizontal="center" vertical="top" wrapText="1"/>
    </xf>
    <xf numFmtId="3" fontId="2" fillId="6" borderId="12" xfId="0" applyNumberFormat="1" applyFont="1" applyFill="1" applyBorder="1" applyAlignment="1">
      <alignment horizontal="center" vertical="top" wrapText="1"/>
    </xf>
    <xf numFmtId="3" fontId="1" fillId="0" borderId="0" xfId="0" applyNumberFormat="1" applyFont="1" applyFill="1" applyBorder="1" applyAlignment="1">
      <alignment horizontal="left" vertical="top" wrapText="1"/>
    </xf>
    <xf numFmtId="3" fontId="1" fillId="6" borderId="43" xfId="0" applyNumberFormat="1" applyFont="1" applyFill="1" applyBorder="1" applyAlignment="1">
      <alignment horizontal="left" vertical="top" wrapText="1"/>
    </xf>
    <xf numFmtId="3" fontId="1" fillId="7" borderId="18" xfId="0" applyNumberFormat="1" applyFont="1" applyFill="1" applyBorder="1" applyAlignment="1">
      <alignment horizontal="center" vertical="top"/>
    </xf>
    <xf numFmtId="3" fontId="1" fillId="0" borderId="51" xfId="0" applyNumberFormat="1" applyFont="1" applyFill="1" applyBorder="1" applyAlignment="1">
      <alignment horizontal="center" vertical="top" wrapText="1"/>
    </xf>
    <xf numFmtId="3" fontId="1" fillId="0" borderId="51" xfId="0" applyNumberFormat="1" applyFont="1" applyFill="1" applyBorder="1" applyAlignment="1">
      <alignment horizontal="left" vertical="top" wrapText="1"/>
    </xf>
    <xf numFmtId="0" fontId="1" fillId="6" borderId="99" xfId="0" applyFont="1" applyFill="1" applyBorder="1" applyAlignment="1">
      <alignment horizontal="center" vertical="top" wrapText="1"/>
    </xf>
    <xf numFmtId="3" fontId="1" fillId="0" borderId="101" xfId="0" applyNumberFormat="1" applyFont="1" applyFill="1" applyBorder="1" applyAlignment="1">
      <alignment horizontal="center" vertical="top"/>
    </xf>
    <xf numFmtId="0" fontId="35" fillId="0" borderId="0" xfId="0" applyFont="1" applyAlignment="1">
      <alignment horizontal="right" vertical="top"/>
    </xf>
    <xf numFmtId="164" fontId="15" fillId="6" borderId="3" xfId="0" applyNumberFormat="1" applyFont="1" applyFill="1" applyBorder="1" applyAlignment="1">
      <alignment horizontal="center" vertical="top"/>
    </xf>
    <xf numFmtId="164" fontId="15" fillId="6" borderId="6" xfId="0" applyNumberFormat="1" applyFont="1" applyFill="1" applyBorder="1" applyAlignment="1">
      <alignment horizontal="center" vertical="top"/>
    </xf>
    <xf numFmtId="49" fontId="19" fillId="6" borderId="76" xfId="0" applyNumberFormat="1" applyFont="1" applyFill="1" applyBorder="1" applyAlignment="1">
      <alignment horizontal="center" vertical="top"/>
    </xf>
    <xf numFmtId="3" fontId="15" fillId="6" borderId="58" xfId="0" applyNumberFormat="1" applyFont="1" applyFill="1" applyBorder="1" applyAlignment="1">
      <alignment horizontal="center" vertical="top"/>
    </xf>
    <xf numFmtId="164" fontId="15" fillId="6" borderId="73" xfId="1" applyNumberFormat="1" applyFont="1" applyFill="1" applyBorder="1" applyAlignment="1">
      <alignment horizontal="center" vertical="top" wrapText="1"/>
    </xf>
    <xf numFmtId="164" fontId="15" fillId="6" borderId="12" xfId="1" applyNumberFormat="1" applyFont="1" applyFill="1" applyBorder="1" applyAlignment="1">
      <alignment horizontal="center" vertical="top"/>
    </xf>
    <xf numFmtId="164" fontId="15" fillId="6" borderId="0" xfId="1" applyNumberFormat="1" applyFont="1" applyFill="1" applyBorder="1" applyAlignment="1">
      <alignment horizontal="center" vertical="top"/>
    </xf>
    <xf numFmtId="164" fontId="1" fillId="6" borderId="42" xfId="1" applyNumberFormat="1" applyFont="1" applyFill="1" applyBorder="1" applyAlignment="1">
      <alignment horizontal="center" vertical="top" wrapText="1"/>
    </xf>
    <xf numFmtId="164" fontId="1" fillId="6" borderId="36" xfId="1" applyNumberFormat="1" applyFont="1" applyFill="1" applyBorder="1" applyAlignment="1">
      <alignment horizontal="center" vertical="top" wrapText="1"/>
    </xf>
    <xf numFmtId="164" fontId="1" fillId="6" borderId="60" xfId="1" applyNumberFormat="1" applyFont="1" applyFill="1" applyBorder="1" applyAlignment="1">
      <alignment horizontal="center" vertical="top" wrapText="1"/>
    </xf>
    <xf numFmtId="0" fontId="1" fillId="6" borderId="79" xfId="1" applyFont="1" applyFill="1" applyBorder="1" applyAlignment="1">
      <alignment vertical="top" wrapText="1"/>
    </xf>
    <xf numFmtId="164" fontId="15" fillId="6" borderId="38" xfId="0" applyNumberFormat="1" applyFont="1" applyFill="1" applyBorder="1" applyAlignment="1">
      <alignment horizontal="center" vertical="top"/>
    </xf>
    <xf numFmtId="164" fontId="15" fillId="6" borderId="72" xfId="0" applyNumberFormat="1" applyFont="1" applyFill="1" applyBorder="1" applyAlignment="1">
      <alignment horizontal="center" vertical="top"/>
    </xf>
    <xf numFmtId="0" fontId="1" fillId="6" borderId="35" xfId="0" applyFont="1" applyFill="1" applyBorder="1" applyAlignment="1">
      <alignment vertical="top" wrapText="1"/>
    </xf>
    <xf numFmtId="164" fontId="37" fillId="5" borderId="65" xfId="0" applyNumberFormat="1" applyFont="1" applyFill="1" applyBorder="1" applyAlignment="1">
      <alignment horizontal="center" vertical="top"/>
    </xf>
    <xf numFmtId="3" fontId="15" fillId="6" borderId="12" xfId="0" applyNumberFormat="1" applyFont="1" applyFill="1" applyBorder="1" applyAlignment="1">
      <alignment horizontal="center" vertical="top"/>
    </xf>
    <xf numFmtId="0" fontId="13" fillId="6" borderId="11" xfId="0" applyFont="1" applyFill="1" applyBorder="1" applyAlignment="1">
      <alignment vertical="top" wrapText="1"/>
    </xf>
    <xf numFmtId="164" fontId="15" fillId="8" borderId="21" xfId="0" applyNumberFormat="1" applyFont="1" applyFill="1" applyBorder="1" applyAlignment="1">
      <alignment horizontal="center" vertical="top" wrapText="1"/>
    </xf>
    <xf numFmtId="164" fontId="15" fillId="6" borderId="83" xfId="0" applyNumberFormat="1" applyFont="1" applyFill="1" applyBorder="1" applyAlignment="1">
      <alignment horizontal="center" vertical="top"/>
    </xf>
    <xf numFmtId="164" fontId="1" fillId="6" borderId="52" xfId="0" applyNumberFormat="1" applyFont="1" applyFill="1" applyBorder="1" applyAlignment="1">
      <alignment horizontal="center" vertical="top" wrapText="1"/>
    </xf>
    <xf numFmtId="49" fontId="19" fillId="6" borderId="38" xfId="0" applyNumberFormat="1" applyFont="1" applyFill="1" applyBorder="1" applyAlignment="1">
      <alignment horizontal="center" vertical="top" wrapText="1"/>
    </xf>
    <xf numFmtId="49" fontId="15" fillId="7" borderId="12" xfId="0" applyNumberFormat="1" applyFont="1" applyFill="1" applyBorder="1" applyAlignment="1">
      <alignment horizontal="center" vertical="top" wrapText="1"/>
    </xf>
    <xf numFmtId="3" fontId="1" fillId="6" borderId="12" xfId="0" applyNumberFormat="1" applyFont="1" applyFill="1" applyBorder="1" applyAlignment="1">
      <alignment horizontal="left" vertical="top" wrapText="1"/>
    </xf>
    <xf numFmtId="3" fontId="2" fillId="4" borderId="2" xfId="0" applyNumberFormat="1" applyFont="1" applyFill="1" applyBorder="1" applyAlignment="1">
      <alignment horizontal="center" vertical="top"/>
    </xf>
    <xf numFmtId="3" fontId="2" fillId="4" borderId="11" xfId="0" applyNumberFormat="1" applyFont="1" applyFill="1" applyBorder="1" applyAlignment="1">
      <alignment horizontal="center" vertical="top"/>
    </xf>
    <xf numFmtId="3" fontId="2" fillId="4" borderId="23" xfId="0" applyNumberFormat="1" applyFont="1" applyFill="1" applyBorder="1" applyAlignment="1">
      <alignment horizontal="center" vertical="top"/>
    </xf>
    <xf numFmtId="3" fontId="1" fillId="5" borderId="64" xfId="0" applyNumberFormat="1" applyFont="1" applyFill="1" applyBorder="1" applyAlignment="1">
      <alignment horizontal="center" vertical="top" wrapText="1"/>
    </xf>
    <xf numFmtId="3" fontId="1" fillId="5" borderId="65" xfId="0" applyNumberFormat="1" applyFont="1" applyFill="1" applyBorder="1" applyAlignment="1">
      <alignment horizontal="center" vertical="top" wrapText="1"/>
    </xf>
    <xf numFmtId="3" fontId="2" fillId="6" borderId="12" xfId="0" applyNumberFormat="1" applyFont="1" applyFill="1" applyBorder="1" applyAlignment="1">
      <alignment horizontal="center" vertical="top" wrapText="1"/>
    </xf>
    <xf numFmtId="3" fontId="1" fillId="6" borderId="11" xfId="0" applyNumberFormat="1" applyFont="1" applyFill="1" applyBorder="1" applyAlignment="1">
      <alignment horizontal="left" vertical="top" wrapText="1"/>
    </xf>
    <xf numFmtId="0" fontId="1" fillId="6" borderId="11" xfId="0" applyFont="1" applyFill="1" applyBorder="1" applyAlignment="1">
      <alignment horizontal="left" vertical="top" wrapText="1"/>
    </xf>
    <xf numFmtId="3" fontId="1" fillId="6" borderId="17" xfId="0" applyNumberFormat="1" applyFont="1" applyFill="1" applyBorder="1" applyAlignment="1">
      <alignment horizontal="left" vertical="top" wrapText="1"/>
    </xf>
    <xf numFmtId="3" fontId="1" fillId="5" borderId="67" xfId="0" applyNumberFormat="1" applyFont="1" applyFill="1" applyBorder="1" applyAlignment="1">
      <alignment horizontal="center" vertical="top" wrapText="1"/>
    </xf>
    <xf numFmtId="3" fontId="2" fillId="5" borderId="3" xfId="0" applyNumberFormat="1" applyFont="1" applyFill="1" applyBorder="1" applyAlignment="1">
      <alignment horizontal="center" vertical="top"/>
    </xf>
    <xf numFmtId="3" fontId="2" fillId="5" borderId="12" xfId="0" applyNumberFormat="1" applyFont="1" applyFill="1" applyBorder="1" applyAlignment="1">
      <alignment horizontal="center" vertical="top"/>
    </xf>
    <xf numFmtId="3" fontId="2" fillId="6" borderId="3" xfId="0" applyNumberFormat="1" applyFont="1" applyFill="1" applyBorder="1" applyAlignment="1">
      <alignment horizontal="center" vertical="top"/>
    </xf>
    <xf numFmtId="3" fontId="2" fillId="6" borderId="12" xfId="0" applyNumberFormat="1" applyFont="1" applyFill="1" applyBorder="1" applyAlignment="1">
      <alignment horizontal="center" vertical="top"/>
    </xf>
    <xf numFmtId="3" fontId="1" fillId="6" borderId="2" xfId="0" applyNumberFormat="1" applyFont="1" applyFill="1" applyBorder="1" applyAlignment="1">
      <alignment horizontal="left" vertical="top" wrapText="1"/>
    </xf>
    <xf numFmtId="3" fontId="2" fillId="5" borderId="24" xfId="0" applyNumberFormat="1" applyFont="1" applyFill="1" applyBorder="1" applyAlignment="1">
      <alignment horizontal="center" vertical="top"/>
    </xf>
    <xf numFmtId="3" fontId="2" fillId="6" borderId="24" xfId="0" applyNumberFormat="1" applyFont="1" applyFill="1" applyBorder="1" applyAlignment="1">
      <alignment horizontal="center" vertical="top"/>
    </xf>
    <xf numFmtId="3" fontId="5" fillId="6" borderId="3" xfId="0" applyNumberFormat="1" applyFont="1" applyFill="1" applyBorder="1" applyAlignment="1">
      <alignment horizontal="left" vertical="top" wrapText="1"/>
    </xf>
    <xf numFmtId="3" fontId="1" fillId="6" borderId="23" xfId="0" applyNumberFormat="1" applyFont="1" applyFill="1" applyBorder="1" applyAlignment="1">
      <alignment horizontal="left" vertical="top" wrapText="1"/>
    </xf>
    <xf numFmtId="3" fontId="1" fillId="6" borderId="70" xfId="0" applyNumberFormat="1" applyFont="1" applyFill="1" applyBorder="1" applyAlignment="1">
      <alignment horizontal="center" vertical="top" wrapText="1"/>
    </xf>
    <xf numFmtId="3" fontId="2" fillId="8" borderId="3" xfId="0" applyNumberFormat="1" applyFont="1" applyFill="1" applyBorder="1" applyAlignment="1">
      <alignment horizontal="center" vertical="top"/>
    </xf>
    <xf numFmtId="3" fontId="2" fillId="8" borderId="12" xfId="0" applyNumberFormat="1" applyFont="1" applyFill="1" applyBorder="1" applyAlignment="1">
      <alignment horizontal="center" vertical="top"/>
    </xf>
    <xf numFmtId="164" fontId="1" fillId="0" borderId="0" xfId="0" applyNumberFormat="1" applyFont="1" applyFill="1" applyBorder="1" applyAlignment="1">
      <alignment horizontal="center" vertical="top"/>
    </xf>
    <xf numFmtId="164" fontId="1" fillId="0" borderId="93" xfId="0" applyNumberFormat="1" applyFont="1" applyFill="1" applyBorder="1" applyAlignment="1">
      <alignment horizontal="center" vertical="top"/>
    </xf>
    <xf numFmtId="164" fontId="1" fillId="0" borderId="92" xfId="0" applyNumberFormat="1" applyFont="1" applyFill="1" applyBorder="1" applyAlignment="1">
      <alignment horizontal="center" vertical="top"/>
    </xf>
    <xf numFmtId="164" fontId="1" fillId="0" borderId="105" xfId="0" applyNumberFormat="1" applyFont="1" applyFill="1" applyBorder="1" applyAlignment="1">
      <alignment horizontal="center" vertical="top"/>
    </xf>
    <xf numFmtId="49" fontId="1" fillId="0" borderId="81" xfId="0" applyNumberFormat="1" applyFont="1" applyFill="1" applyBorder="1" applyAlignment="1">
      <alignment horizontal="center" vertical="top"/>
    </xf>
    <xf numFmtId="49" fontId="1" fillId="0" borderId="82" xfId="0" applyNumberFormat="1" applyFont="1" applyFill="1" applyBorder="1" applyAlignment="1">
      <alignment horizontal="center" vertical="top"/>
    </xf>
    <xf numFmtId="49" fontId="1" fillId="0" borderId="88" xfId="0" applyNumberFormat="1" applyFont="1" applyFill="1" applyBorder="1" applyAlignment="1">
      <alignment horizontal="center" vertical="top"/>
    </xf>
    <xf numFmtId="49" fontId="1" fillId="0" borderId="20" xfId="0" applyNumberFormat="1" applyFont="1" applyFill="1" applyBorder="1" applyAlignment="1">
      <alignment horizontal="center" vertical="top"/>
    </xf>
    <xf numFmtId="3" fontId="1" fillId="0" borderId="4" xfId="0" applyNumberFormat="1" applyFont="1" applyFill="1" applyBorder="1" applyAlignment="1">
      <alignment horizontal="center" vertical="top" wrapText="1"/>
    </xf>
    <xf numFmtId="3" fontId="1" fillId="0" borderId="57" xfId="0" applyNumberFormat="1" applyFont="1" applyFill="1" applyBorder="1" applyAlignment="1">
      <alignment horizontal="center" vertical="top" wrapText="1"/>
    </xf>
    <xf numFmtId="3" fontId="18" fillId="6" borderId="12" xfId="0" applyNumberFormat="1" applyFont="1" applyFill="1" applyBorder="1" applyAlignment="1">
      <alignment horizontal="center" vertical="top" wrapText="1"/>
    </xf>
    <xf numFmtId="3" fontId="18" fillId="6" borderId="16" xfId="0" applyNumberFormat="1" applyFont="1" applyFill="1" applyBorder="1" applyAlignment="1">
      <alignment horizontal="center" vertical="top"/>
    </xf>
    <xf numFmtId="164" fontId="38" fillId="6" borderId="15" xfId="0" applyNumberFormat="1" applyFont="1" applyFill="1" applyBorder="1" applyAlignment="1">
      <alignment horizontal="center" vertical="top"/>
    </xf>
    <xf numFmtId="0" fontId="27" fillId="0" borderId="11" xfId="0" applyFont="1" applyBorder="1" applyAlignment="1">
      <alignment horizontal="left" vertical="top" wrapText="1"/>
    </xf>
    <xf numFmtId="3" fontId="18" fillId="6" borderId="58" xfId="0" applyNumberFormat="1" applyFont="1" applyFill="1" applyBorder="1" applyAlignment="1">
      <alignment horizontal="center" vertical="top"/>
    </xf>
    <xf numFmtId="3" fontId="20" fillId="8" borderId="34" xfId="0" applyNumberFormat="1" applyFont="1" applyFill="1" applyBorder="1" applyAlignment="1">
      <alignment horizontal="center" vertical="top"/>
    </xf>
    <xf numFmtId="164" fontId="20" fillId="8" borderId="46" xfId="0" applyNumberFormat="1" applyFont="1" applyFill="1" applyBorder="1" applyAlignment="1">
      <alignment horizontal="center" vertical="top"/>
    </xf>
    <xf numFmtId="3" fontId="18" fillId="6" borderId="24" xfId="0" applyNumberFormat="1" applyFont="1" applyFill="1" applyBorder="1" applyAlignment="1">
      <alignment horizontal="center" vertical="top"/>
    </xf>
    <xf numFmtId="164" fontId="18" fillId="6" borderId="16" xfId="0" applyNumberFormat="1" applyFont="1" applyFill="1" applyBorder="1" applyAlignment="1">
      <alignment horizontal="center" vertical="top"/>
    </xf>
    <xf numFmtId="3" fontId="20" fillId="8" borderId="46" xfId="0" applyNumberFormat="1" applyFont="1" applyFill="1" applyBorder="1" applyAlignment="1">
      <alignment horizontal="center" vertical="top"/>
    </xf>
    <xf numFmtId="164" fontId="20" fillId="8" borderId="45" xfId="0" applyNumberFormat="1" applyFont="1" applyFill="1" applyBorder="1" applyAlignment="1">
      <alignment horizontal="center" vertical="top"/>
    </xf>
    <xf numFmtId="164" fontId="38" fillId="6" borderId="16" xfId="0" applyNumberFormat="1" applyFont="1" applyFill="1" applyBorder="1" applyAlignment="1">
      <alignment horizontal="center" vertical="top"/>
    </xf>
    <xf numFmtId="49" fontId="18" fillId="6" borderId="58" xfId="0" applyNumberFormat="1" applyFont="1" applyFill="1" applyBorder="1" applyAlignment="1">
      <alignment horizontal="center" vertical="top"/>
    </xf>
    <xf numFmtId="3" fontId="18" fillId="6" borderId="36" xfId="0" applyNumberFormat="1" applyFont="1" applyFill="1" applyBorder="1" applyAlignment="1">
      <alignment vertical="top" wrapText="1"/>
    </xf>
    <xf numFmtId="164" fontId="20" fillId="8" borderId="34" xfId="0" applyNumberFormat="1" applyFont="1" applyFill="1" applyBorder="1" applyAlignment="1">
      <alignment horizontal="center" vertical="top"/>
    </xf>
    <xf numFmtId="164" fontId="20" fillId="8" borderId="22" xfId="0" applyNumberFormat="1" applyFont="1" applyFill="1" applyBorder="1" applyAlignment="1">
      <alignment horizontal="center" vertical="top"/>
    </xf>
    <xf numFmtId="3" fontId="18" fillId="6" borderId="35" xfId="0" applyNumberFormat="1" applyFont="1" applyFill="1" applyBorder="1" applyAlignment="1">
      <alignment horizontal="left" vertical="top" wrapText="1"/>
    </xf>
    <xf numFmtId="3" fontId="18" fillId="6" borderId="36" xfId="0" applyNumberFormat="1" applyFont="1" applyFill="1" applyBorder="1" applyAlignment="1">
      <alignment horizontal="center" vertical="top"/>
    </xf>
    <xf numFmtId="3" fontId="1" fillId="6" borderId="50" xfId="0" applyNumberFormat="1" applyFont="1" applyFill="1" applyBorder="1" applyAlignment="1">
      <alignment vertical="top" wrapText="1"/>
    </xf>
    <xf numFmtId="3" fontId="1" fillId="6" borderId="39" xfId="0" applyNumberFormat="1" applyFont="1" applyFill="1" applyBorder="1" applyAlignment="1">
      <alignment horizontal="left" vertical="top" wrapText="1"/>
    </xf>
    <xf numFmtId="3" fontId="1" fillId="6" borderId="54" xfId="0" applyNumberFormat="1" applyFont="1" applyFill="1" applyBorder="1" applyAlignment="1">
      <alignment vertical="top" wrapText="1"/>
    </xf>
    <xf numFmtId="3" fontId="18" fillId="6" borderId="70" xfId="0" applyNumberFormat="1" applyFont="1" applyFill="1" applyBorder="1" applyAlignment="1">
      <alignment horizontal="center" vertical="top"/>
    </xf>
    <xf numFmtId="164" fontId="18" fillId="6" borderId="70" xfId="0" applyNumberFormat="1" applyFont="1" applyFill="1" applyBorder="1" applyAlignment="1">
      <alignment horizontal="center" vertical="top"/>
    </xf>
    <xf numFmtId="3" fontId="18" fillId="6" borderId="38" xfId="0" applyNumberFormat="1" applyFont="1" applyFill="1" applyBorder="1" applyAlignment="1">
      <alignment horizontal="center" vertical="top" wrapText="1"/>
    </xf>
    <xf numFmtId="3" fontId="18" fillId="6" borderId="72" xfId="0" applyNumberFormat="1" applyFont="1" applyFill="1" applyBorder="1" applyAlignment="1">
      <alignment horizontal="center" vertical="top" wrapText="1"/>
    </xf>
    <xf numFmtId="3" fontId="18" fillId="6" borderId="52" xfId="0" applyNumberFormat="1" applyFont="1" applyFill="1" applyBorder="1" applyAlignment="1">
      <alignment horizontal="center" vertical="top"/>
    </xf>
    <xf numFmtId="164" fontId="18" fillId="6" borderId="52" xfId="0" applyNumberFormat="1" applyFont="1" applyFill="1" applyBorder="1" applyAlignment="1">
      <alignment horizontal="center" vertical="top"/>
    </xf>
    <xf numFmtId="3" fontId="18" fillId="6" borderId="36" xfId="0" applyNumberFormat="1" applyFont="1" applyFill="1" applyBorder="1" applyAlignment="1">
      <alignment horizontal="center" vertical="top" wrapText="1"/>
    </xf>
    <xf numFmtId="3" fontId="18" fillId="6" borderId="61" xfId="0" applyNumberFormat="1" applyFont="1" applyFill="1" applyBorder="1" applyAlignment="1">
      <alignment horizontal="center" vertical="top" wrapText="1"/>
    </xf>
    <xf numFmtId="3" fontId="1" fillId="6" borderId="51" xfId="0" applyNumberFormat="1" applyFont="1" applyFill="1" applyBorder="1" applyAlignment="1">
      <alignment horizontal="center" vertical="top"/>
    </xf>
    <xf numFmtId="49" fontId="1" fillId="6" borderId="82" xfId="0" applyNumberFormat="1" applyFont="1" applyFill="1" applyBorder="1" applyAlignment="1">
      <alignment horizontal="center" vertical="top"/>
    </xf>
    <xf numFmtId="3" fontId="1" fillId="6" borderId="113" xfId="0" applyNumberFormat="1" applyFont="1" applyFill="1" applyBorder="1" applyAlignment="1">
      <alignment horizontal="center" vertical="top" wrapText="1"/>
    </xf>
    <xf numFmtId="164" fontId="1" fillId="6" borderId="114" xfId="0" applyNumberFormat="1" applyFont="1" applyFill="1" applyBorder="1" applyAlignment="1">
      <alignment horizontal="center" vertical="top"/>
    </xf>
    <xf numFmtId="164" fontId="1" fillId="6" borderId="113" xfId="0" applyNumberFormat="1" applyFont="1" applyFill="1" applyBorder="1" applyAlignment="1">
      <alignment horizontal="center" vertical="top"/>
    </xf>
    <xf numFmtId="3" fontId="1" fillId="6" borderId="115" xfId="0" applyNumberFormat="1" applyFont="1" applyFill="1" applyBorder="1" applyAlignment="1">
      <alignment horizontal="center" vertical="top"/>
    </xf>
    <xf numFmtId="3" fontId="18" fillId="6" borderId="92" xfId="0" applyNumberFormat="1" applyFont="1" applyFill="1" applyBorder="1" applyAlignment="1">
      <alignment horizontal="center" vertical="top" wrapText="1"/>
    </xf>
    <xf numFmtId="164" fontId="18" fillId="6" borderId="92" xfId="0" applyNumberFormat="1" applyFont="1" applyFill="1" applyBorder="1" applyAlignment="1">
      <alignment horizontal="center" vertical="top"/>
    </xf>
    <xf numFmtId="3" fontId="18" fillId="6" borderId="85" xfId="0" applyNumberFormat="1" applyFont="1" applyFill="1" applyBorder="1" applyAlignment="1">
      <alignment horizontal="center" vertical="top"/>
    </xf>
    <xf numFmtId="3" fontId="1" fillId="6" borderId="91" xfId="0" applyNumberFormat="1" applyFont="1" applyFill="1" applyBorder="1" applyAlignment="1">
      <alignment horizontal="center" vertical="top"/>
    </xf>
    <xf numFmtId="3" fontId="2" fillId="4" borderId="11" xfId="0" applyNumberFormat="1" applyFont="1" applyFill="1" applyBorder="1" applyAlignment="1">
      <alignment horizontal="center" vertical="top"/>
    </xf>
    <xf numFmtId="3" fontId="2" fillId="6" borderId="12" xfId="0" applyNumberFormat="1" applyFont="1" applyFill="1" applyBorder="1" applyAlignment="1">
      <alignment horizontal="center" vertical="top" wrapText="1"/>
    </xf>
    <xf numFmtId="3" fontId="2" fillId="5" borderId="12" xfId="0" applyNumberFormat="1" applyFont="1" applyFill="1" applyBorder="1" applyAlignment="1">
      <alignment horizontal="center" vertical="top"/>
    </xf>
    <xf numFmtId="3" fontId="2" fillId="8" borderId="12" xfId="0" applyNumberFormat="1" applyFont="1" applyFill="1" applyBorder="1" applyAlignment="1">
      <alignment horizontal="center" vertical="top"/>
    </xf>
    <xf numFmtId="164" fontId="1" fillId="6" borderId="0" xfId="0" applyNumberFormat="1" applyFont="1" applyFill="1" applyBorder="1" applyAlignment="1">
      <alignment horizontal="center" vertical="top" wrapText="1"/>
    </xf>
    <xf numFmtId="3" fontId="1" fillId="0" borderId="70" xfId="0" applyNumberFormat="1" applyFont="1" applyBorder="1" applyAlignment="1">
      <alignment horizontal="center" vertical="top" wrapText="1"/>
    </xf>
    <xf numFmtId="3" fontId="1" fillId="6" borderId="110" xfId="0" applyNumberFormat="1" applyFont="1" applyFill="1" applyBorder="1" applyAlignment="1">
      <alignment horizontal="center" vertical="top" wrapText="1"/>
    </xf>
    <xf numFmtId="3" fontId="1" fillId="6" borderId="101" xfId="0" applyNumberFormat="1" applyFont="1" applyFill="1" applyBorder="1" applyAlignment="1">
      <alignment horizontal="center" vertical="top" wrapText="1"/>
    </xf>
    <xf numFmtId="0" fontId="1" fillId="0" borderId="35" xfId="0" applyFont="1" applyBorder="1" applyAlignment="1">
      <alignment vertical="top" wrapText="1"/>
    </xf>
    <xf numFmtId="0" fontId="1" fillId="6" borderId="87" xfId="0" applyFont="1" applyFill="1" applyBorder="1" applyAlignment="1">
      <alignment horizontal="center" vertical="top" wrapText="1"/>
    </xf>
    <xf numFmtId="0" fontId="1" fillId="6" borderId="107" xfId="0" applyFont="1" applyFill="1" applyBorder="1" applyAlignment="1">
      <alignment horizontal="center" vertical="top" wrapText="1"/>
    </xf>
    <xf numFmtId="0" fontId="1" fillId="6" borderId="98" xfId="0" applyFont="1" applyFill="1" applyBorder="1" applyAlignment="1">
      <alignment horizontal="center" vertical="top" wrapText="1"/>
    </xf>
    <xf numFmtId="0" fontId="1" fillId="6" borderId="90" xfId="0" applyFont="1" applyFill="1" applyBorder="1" applyAlignment="1">
      <alignment horizontal="center" vertical="top" wrapText="1"/>
    </xf>
    <xf numFmtId="3" fontId="1" fillId="6" borderId="80" xfId="0" applyNumberFormat="1" applyFont="1" applyFill="1" applyBorder="1" applyAlignment="1">
      <alignment horizontal="center" vertical="top"/>
    </xf>
    <xf numFmtId="164" fontId="1" fillId="6" borderId="101" xfId="1" applyNumberFormat="1" applyFont="1" applyFill="1" applyBorder="1" applyAlignment="1">
      <alignment horizontal="center" vertical="top" wrapText="1"/>
    </xf>
    <xf numFmtId="3" fontId="18" fillId="6" borderId="103" xfId="1" applyNumberFormat="1" applyFont="1" applyFill="1" applyBorder="1" applyAlignment="1">
      <alignment horizontal="center" vertical="top"/>
    </xf>
    <xf numFmtId="164" fontId="18" fillId="6" borderId="92" xfId="1" applyNumberFormat="1" applyFont="1" applyFill="1" applyBorder="1" applyAlignment="1">
      <alignment horizontal="center" vertical="top"/>
    </xf>
    <xf numFmtId="164" fontId="18" fillId="6" borderId="103" xfId="0" applyNumberFormat="1" applyFont="1" applyFill="1" applyBorder="1" applyAlignment="1">
      <alignment horizontal="center" vertical="top"/>
    </xf>
    <xf numFmtId="3" fontId="1" fillId="0" borderId="14" xfId="1" applyNumberFormat="1" applyFont="1" applyFill="1" applyBorder="1" applyAlignment="1">
      <alignment horizontal="center" vertical="top"/>
    </xf>
    <xf numFmtId="164" fontId="1" fillId="0" borderId="16" xfId="1" applyNumberFormat="1" applyFont="1" applyFill="1" applyBorder="1" applyAlignment="1">
      <alignment horizontal="center" vertical="top"/>
    </xf>
    <xf numFmtId="164" fontId="26" fillId="6" borderId="16" xfId="1" applyNumberFormat="1" applyFont="1" applyFill="1" applyBorder="1" applyAlignment="1">
      <alignment horizontal="center" vertical="top"/>
    </xf>
    <xf numFmtId="49" fontId="1" fillId="8" borderId="27" xfId="0" applyNumberFormat="1" applyFont="1" applyFill="1" applyBorder="1" applyAlignment="1">
      <alignment horizontal="center" vertical="top" textRotation="91" wrapText="1"/>
    </xf>
    <xf numFmtId="0" fontId="18" fillId="6" borderId="104" xfId="0" applyFont="1" applyFill="1" applyBorder="1" applyAlignment="1">
      <alignment vertical="top" wrapText="1"/>
    </xf>
    <xf numFmtId="3" fontId="18" fillId="6" borderId="87" xfId="0" applyNumberFormat="1" applyFont="1" applyFill="1" applyBorder="1" applyAlignment="1">
      <alignment horizontal="center" vertical="top"/>
    </xf>
    <xf numFmtId="3" fontId="18" fillId="6" borderId="98" xfId="0" applyNumberFormat="1" applyFont="1" applyFill="1" applyBorder="1" applyAlignment="1">
      <alignment horizontal="center" vertical="top"/>
    </xf>
    <xf numFmtId="3" fontId="1" fillId="6" borderId="98" xfId="0" applyNumberFormat="1" applyFont="1" applyFill="1" applyBorder="1" applyAlignment="1">
      <alignment horizontal="center" vertical="top"/>
    </xf>
    <xf numFmtId="3" fontId="2" fillId="4" borderId="11" xfId="0" applyNumberFormat="1" applyFont="1" applyFill="1" applyBorder="1" applyAlignment="1">
      <alignment horizontal="center" vertical="top"/>
    </xf>
    <xf numFmtId="49" fontId="2" fillId="6" borderId="12" xfId="0" applyNumberFormat="1" applyFont="1" applyFill="1" applyBorder="1" applyAlignment="1">
      <alignment horizontal="center" vertical="top"/>
    </xf>
    <xf numFmtId="3" fontId="2" fillId="5" borderId="24" xfId="0" applyNumberFormat="1" applyFont="1" applyFill="1" applyBorder="1" applyAlignment="1">
      <alignment horizontal="center" vertical="top"/>
    </xf>
    <xf numFmtId="3" fontId="1" fillId="6" borderId="17" xfId="0" applyNumberFormat="1" applyFont="1" applyFill="1" applyBorder="1" applyAlignment="1">
      <alignment vertical="top" wrapText="1"/>
    </xf>
    <xf numFmtId="0" fontId="1" fillId="6" borderId="11" xfId="0" applyFont="1" applyFill="1" applyBorder="1" applyAlignment="1">
      <alignment horizontal="left" vertical="top" wrapText="1"/>
    </xf>
    <xf numFmtId="3" fontId="1" fillId="6" borderId="11" xfId="0" applyNumberFormat="1" applyFont="1" applyFill="1" applyBorder="1" applyAlignment="1">
      <alignment vertical="top" wrapText="1"/>
    </xf>
    <xf numFmtId="3" fontId="2" fillId="4" borderId="23" xfId="0" applyNumberFormat="1" applyFont="1" applyFill="1" applyBorder="1" applyAlignment="1">
      <alignment horizontal="center" vertical="top"/>
    </xf>
    <xf numFmtId="49" fontId="2" fillId="5" borderId="12" xfId="0" applyNumberFormat="1" applyFont="1" applyFill="1" applyBorder="1" applyAlignment="1">
      <alignment horizontal="center" vertical="top"/>
    </xf>
    <xf numFmtId="3" fontId="1" fillId="6" borderId="87" xfId="0" applyNumberFormat="1" applyFont="1" applyFill="1" applyBorder="1" applyAlignment="1">
      <alignment horizontal="center" vertical="top"/>
    </xf>
    <xf numFmtId="3" fontId="18" fillId="6" borderId="76" xfId="0" applyNumberFormat="1" applyFont="1" applyFill="1" applyBorder="1" applyAlignment="1">
      <alignment horizontal="center" vertical="top"/>
    </xf>
    <xf numFmtId="3" fontId="18" fillId="6" borderId="38" xfId="0" applyNumberFormat="1" applyFont="1" applyFill="1" applyBorder="1" applyAlignment="1">
      <alignment horizontal="center" vertical="top"/>
    </xf>
    <xf numFmtId="3" fontId="2" fillId="6" borderId="59" xfId="0" applyNumberFormat="1" applyFont="1" applyFill="1" applyBorder="1" applyAlignment="1">
      <alignment horizontal="center" vertical="top"/>
    </xf>
    <xf numFmtId="49" fontId="1" fillId="7" borderId="36" xfId="0" applyNumberFormat="1" applyFont="1" applyFill="1" applyBorder="1" applyAlignment="1">
      <alignment horizontal="center" vertical="top" wrapText="1"/>
    </xf>
    <xf numFmtId="49" fontId="1" fillId="7" borderId="59" xfId="0" applyNumberFormat="1" applyFont="1" applyFill="1" applyBorder="1" applyAlignment="1">
      <alignment horizontal="center" vertical="top" wrapText="1"/>
    </xf>
    <xf numFmtId="49" fontId="1" fillId="7" borderId="37" xfId="0" applyNumberFormat="1" applyFont="1" applyFill="1" applyBorder="1" applyAlignment="1">
      <alignment horizontal="center" vertical="top" wrapText="1"/>
    </xf>
    <xf numFmtId="0" fontId="13" fillId="6" borderId="35" xfId="0" applyFont="1" applyFill="1" applyBorder="1" applyAlignment="1">
      <alignment vertical="top" wrapText="1"/>
    </xf>
    <xf numFmtId="3" fontId="9" fillId="6" borderId="52" xfId="0" applyNumberFormat="1" applyFont="1" applyFill="1" applyBorder="1" applyAlignment="1">
      <alignment horizontal="center" vertical="top"/>
    </xf>
    <xf numFmtId="164" fontId="9" fillId="6" borderId="52" xfId="0" applyNumberFormat="1" applyFont="1" applyFill="1" applyBorder="1" applyAlignment="1">
      <alignment horizontal="center" vertical="top"/>
    </xf>
    <xf numFmtId="0" fontId="1" fillId="6" borderId="61" xfId="0" applyFont="1" applyFill="1" applyBorder="1" applyAlignment="1">
      <alignment horizontal="center" vertical="top" wrapText="1"/>
    </xf>
    <xf numFmtId="3" fontId="1" fillId="6" borderId="12" xfId="0" applyNumberFormat="1" applyFont="1" applyFill="1" applyBorder="1" applyAlignment="1">
      <alignment horizontal="left" vertical="top" wrapText="1"/>
    </xf>
    <xf numFmtId="3" fontId="1" fillId="6" borderId="4" xfId="0" applyNumberFormat="1" applyFont="1" applyFill="1" applyBorder="1" applyAlignment="1">
      <alignment horizontal="left" vertical="top" wrapText="1"/>
    </xf>
    <xf numFmtId="3" fontId="1" fillId="6" borderId="13" xfId="0" applyNumberFormat="1" applyFont="1" applyFill="1" applyBorder="1" applyAlignment="1">
      <alignment horizontal="left" vertical="top" wrapText="1"/>
    </xf>
    <xf numFmtId="3" fontId="1" fillId="6" borderId="59" xfId="0" applyNumberFormat="1" applyFont="1" applyFill="1" applyBorder="1" applyAlignment="1">
      <alignment horizontal="left" vertical="top" wrapText="1"/>
    </xf>
    <xf numFmtId="3" fontId="1" fillId="6" borderId="36" xfId="0" applyNumberFormat="1" applyFont="1" applyFill="1" applyBorder="1" applyAlignment="1">
      <alignment horizontal="left" vertical="top" wrapText="1"/>
    </xf>
    <xf numFmtId="3" fontId="1" fillId="6" borderId="3" xfId="0" applyNumberFormat="1" applyFont="1" applyFill="1" applyBorder="1" applyAlignment="1">
      <alignment horizontal="left" vertical="top" wrapText="1"/>
    </xf>
    <xf numFmtId="3" fontId="1" fillId="6" borderId="57" xfId="0" applyNumberFormat="1" applyFont="1" applyFill="1" applyBorder="1" applyAlignment="1">
      <alignment horizontal="left" vertical="top" wrapText="1"/>
    </xf>
    <xf numFmtId="3" fontId="1" fillId="6" borderId="43" xfId="0" applyNumberFormat="1" applyFont="1" applyFill="1" applyBorder="1" applyAlignment="1">
      <alignment horizontal="left" vertical="top" wrapText="1"/>
    </xf>
    <xf numFmtId="3" fontId="1" fillId="6" borderId="37" xfId="0" applyNumberFormat="1" applyFont="1" applyFill="1" applyBorder="1" applyAlignment="1">
      <alignment horizontal="left" vertical="top" wrapText="1"/>
    </xf>
    <xf numFmtId="3" fontId="4" fillId="8" borderId="1" xfId="0" applyNumberFormat="1" applyFont="1" applyFill="1" applyBorder="1" applyAlignment="1">
      <alignment horizontal="center" vertical="top" wrapText="1"/>
    </xf>
    <xf numFmtId="3" fontId="2" fillId="6" borderId="52" xfId="0" applyNumberFormat="1" applyFont="1" applyFill="1" applyBorder="1" applyAlignment="1">
      <alignment horizontal="center" vertical="top"/>
    </xf>
    <xf numFmtId="164" fontId="2" fillId="6" borderId="52" xfId="0" applyNumberFormat="1" applyFont="1" applyFill="1" applyBorder="1" applyAlignment="1">
      <alignment horizontal="center" vertical="top"/>
    </xf>
    <xf numFmtId="3" fontId="1" fillId="6" borderId="61" xfId="0" applyNumberFormat="1" applyFont="1" applyFill="1" applyBorder="1" applyAlignment="1">
      <alignment horizontal="left" vertical="top" wrapText="1"/>
    </xf>
    <xf numFmtId="164" fontId="15" fillId="0" borderId="0" xfId="0" applyNumberFormat="1" applyFont="1" applyBorder="1" applyAlignment="1">
      <alignment vertical="top"/>
    </xf>
    <xf numFmtId="3" fontId="1" fillId="0" borderId="0" xfId="0" applyNumberFormat="1" applyFont="1" applyBorder="1" applyAlignment="1">
      <alignment horizontal="center" vertical="top"/>
    </xf>
    <xf numFmtId="3" fontId="1" fillId="6" borderId="73" xfId="0" applyNumberFormat="1" applyFont="1" applyFill="1" applyBorder="1" applyAlignment="1">
      <alignment horizontal="center" vertical="top"/>
    </xf>
    <xf numFmtId="164" fontId="1" fillId="6" borderId="16" xfId="1" applyNumberFormat="1" applyFont="1" applyFill="1" applyBorder="1" applyAlignment="1">
      <alignment horizontal="center" vertical="top"/>
    </xf>
    <xf numFmtId="3" fontId="2" fillId="4" borderId="11" xfId="0" applyNumberFormat="1" applyFont="1" applyFill="1" applyBorder="1" applyAlignment="1">
      <alignment horizontal="center" vertical="top"/>
    </xf>
    <xf numFmtId="3" fontId="2" fillId="5" borderId="12" xfId="0" applyNumberFormat="1" applyFont="1" applyFill="1" applyBorder="1" applyAlignment="1">
      <alignment horizontal="center" vertical="top"/>
    </xf>
    <xf numFmtId="3" fontId="1" fillId="6" borderId="16" xfId="0" applyNumberFormat="1" applyFont="1" applyFill="1" applyBorder="1" applyAlignment="1">
      <alignment horizontal="center" vertical="top" wrapText="1"/>
    </xf>
    <xf numFmtId="3" fontId="2" fillId="8" borderId="12" xfId="0" applyNumberFormat="1" applyFont="1" applyFill="1" applyBorder="1" applyAlignment="1">
      <alignment horizontal="center" vertical="top" wrapText="1"/>
    </xf>
    <xf numFmtId="49" fontId="2" fillId="6" borderId="38" xfId="0" applyNumberFormat="1" applyFont="1" applyFill="1" applyBorder="1" applyAlignment="1">
      <alignment horizontal="center" vertical="top" wrapText="1"/>
    </xf>
    <xf numFmtId="0" fontId="1" fillId="11" borderId="86" xfId="0" applyFont="1" applyFill="1" applyBorder="1" applyAlignment="1">
      <alignment horizontal="center" vertical="top"/>
    </xf>
    <xf numFmtId="0" fontId="1" fillId="6" borderId="11" xfId="0" applyFont="1" applyFill="1" applyBorder="1" applyAlignment="1">
      <alignment horizontal="left" vertical="top" wrapText="1"/>
    </xf>
    <xf numFmtId="0" fontId="1" fillId="6" borderId="14" xfId="1" applyFont="1" applyFill="1" applyBorder="1" applyAlignment="1">
      <alignment vertical="top" wrapText="1"/>
    </xf>
    <xf numFmtId="3" fontId="2" fillId="5" borderId="12" xfId="0" applyNumberFormat="1" applyFont="1" applyFill="1" applyBorder="1" applyAlignment="1">
      <alignment horizontal="center" vertical="top"/>
    </xf>
    <xf numFmtId="49" fontId="2" fillId="4" borderId="11" xfId="0" applyNumberFormat="1" applyFont="1" applyFill="1" applyBorder="1" applyAlignment="1">
      <alignment horizontal="center" vertical="top"/>
    </xf>
    <xf numFmtId="49" fontId="2" fillId="6" borderId="36" xfId="0" applyNumberFormat="1" applyFont="1" applyFill="1" applyBorder="1" applyAlignment="1">
      <alignment horizontal="center" vertical="top"/>
    </xf>
    <xf numFmtId="3" fontId="2" fillId="8" borderId="12" xfId="0" applyNumberFormat="1" applyFont="1" applyFill="1" applyBorder="1" applyAlignment="1">
      <alignment horizontal="center" vertical="top"/>
    </xf>
    <xf numFmtId="49" fontId="2" fillId="4" borderId="11" xfId="0" applyNumberFormat="1" applyFont="1" applyFill="1" applyBorder="1" applyAlignment="1">
      <alignment horizontal="center" vertical="top"/>
    </xf>
    <xf numFmtId="3" fontId="2" fillId="5" borderId="12" xfId="0" applyNumberFormat="1" applyFont="1" applyFill="1" applyBorder="1" applyAlignment="1">
      <alignment horizontal="center" vertical="top"/>
    </xf>
    <xf numFmtId="3" fontId="2" fillId="8" borderId="12" xfId="0" applyNumberFormat="1" applyFont="1" applyFill="1" applyBorder="1" applyAlignment="1">
      <alignment horizontal="center" vertical="top"/>
    </xf>
    <xf numFmtId="3" fontId="1" fillId="6" borderId="16" xfId="0" applyNumberFormat="1" applyFont="1" applyFill="1" applyBorder="1" applyAlignment="1">
      <alignment horizontal="center" vertical="top" wrapText="1"/>
    </xf>
    <xf numFmtId="49" fontId="2" fillId="6" borderId="36" xfId="0" applyNumberFormat="1" applyFont="1" applyFill="1" applyBorder="1" applyAlignment="1">
      <alignment horizontal="center" vertical="top"/>
    </xf>
    <xf numFmtId="3" fontId="1" fillId="6" borderId="8" xfId="0" applyNumberFormat="1" applyFont="1" applyFill="1" applyBorder="1" applyAlignment="1">
      <alignment vertical="top" wrapText="1"/>
    </xf>
    <xf numFmtId="0" fontId="1" fillId="6" borderId="32" xfId="0" applyFont="1" applyFill="1" applyBorder="1" applyAlignment="1">
      <alignment vertical="top" wrapText="1"/>
    </xf>
    <xf numFmtId="0" fontId="1" fillId="11" borderId="38" xfId="0" applyFont="1" applyFill="1" applyBorder="1" applyAlignment="1">
      <alignment horizontal="center" vertical="top"/>
    </xf>
    <xf numFmtId="49" fontId="1" fillId="6" borderId="12" xfId="0" applyNumberFormat="1" applyFont="1" applyFill="1" applyBorder="1" applyAlignment="1">
      <alignment horizontal="center" vertical="top" wrapText="1"/>
    </xf>
    <xf numFmtId="3" fontId="6" fillId="0" borderId="4" xfId="0" applyNumberFormat="1" applyFont="1" applyFill="1" applyBorder="1" applyAlignment="1">
      <alignment horizontal="center" vertical="top" wrapText="1"/>
    </xf>
    <xf numFmtId="3" fontId="5" fillId="6" borderId="13" xfId="0" applyNumberFormat="1" applyFont="1" applyFill="1" applyBorder="1" applyAlignment="1">
      <alignment horizontal="center" vertical="top" wrapText="1"/>
    </xf>
    <xf numFmtId="3" fontId="1" fillId="6" borderId="25" xfId="0" applyNumberFormat="1" applyFont="1" applyFill="1" applyBorder="1" applyAlignment="1">
      <alignment horizontal="center" vertical="top" wrapText="1"/>
    </xf>
    <xf numFmtId="3" fontId="1" fillId="6" borderId="25" xfId="0" applyNumberFormat="1" applyFont="1" applyFill="1" applyBorder="1" applyAlignment="1">
      <alignment horizontal="center" vertical="top" textRotation="90" wrapText="1"/>
    </xf>
    <xf numFmtId="3" fontId="20" fillId="6" borderId="13" xfId="0" applyNumberFormat="1" applyFont="1" applyFill="1" applyBorder="1" applyAlignment="1">
      <alignment horizontal="center" vertical="top" wrapText="1"/>
    </xf>
    <xf numFmtId="3" fontId="18" fillId="6" borderId="25" xfId="0" applyNumberFormat="1" applyFont="1" applyFill="1" applyBorder="1" applyAlignment="1">
      <alignment horizontal="center" vertical="top" textRotation="90" wrapText="1"/>
    </xf>
    <xf numFmtId="3" fontId="1" fillId="0" borderId="51" xfId="0" applyNumberFormat="1" applyFont="1" applyFill="1" applyBorder="1" applyAlignment="1">
      <alignment horizontal="center" vertical="top" textRotation="90" wrapText="1"/>
    </xf>
    <xf numFmtId="3" fontId="1" fillId="6" borderId="18" xfId="0" applyNumberFormat="1" applyFont="1" applyFill="1" applyBorder="1" applyAlignment="1">
      <alignment horizontal="center" vertical="top" textRotation="90" wrapText="1"/>
    </xf>
    <xf numFmtId="3" fontId="1" fillId="6" borderId="41" xfId="0" applyNumberFormat="1" applyFont="1" applyFill="1" applyBorder="1" applyAlignment="1">
      <alignment horizontal="center" vertical="top" textRotation="90" wrapText="1"/>
    </xf>
    <xf numFmtId="3" fontId="1" fillId="6" borderId="13" xfId="0" applyNumberFormat="1" applyFont="1" applyFill="1" applyBorder="1" applyAlignment="1">
      <alignment horizontal="center" vertical="top" textRotation="90" wrapText="1"/>
    </xf>
    <xf numFmtId="3" fontId="18" fillId="6" borderId="41" xfId="0" applyNumberFormat="1" applyFont="1" applyFill="1" applyBorder="1" applyAlignment="1">
      <alignment horizontal="center" vertical="top" textRotation="90" wrapText="1"/>
    </xf>
    <xf numFmtId="3" fontId="18" fillId="6" borderId="59" xfId="0" applyNumberFormat="1" applyFont="1" applyFill="1" applyBorder="1" applyAlignment="1">
      <alignment horizontal="center" vertical="top" textRotation="90" wrapText="1"/>
    </xf>
    <xf numFmtId="3" fontId="2" fillId="6" borderId="51" xfId="0" applyNumberFormat="1" applyFont="1" applyFill="1" applyBorder="1" applyAlignment="1">
      <alignment horizontal="center" vertical="top"/>
    </xf>
    <xf numFmtId="3" fontId="2" fillId="0" borderId="18" xfId="0" applyNumberFormat="1" applyFont="1" applyBorder="1" applyAlignment="1">
      <alignment horizontal="center" vertical="top"/>
    </xf>
    <xf numFmtId="3" fontId="2" fillId="13" borderId="13" xfId="0" applyNumberFormat="1" applyFont="1" applyFill="1" applyBorder="1" applyAlignment="1">
      <alignment horizontal="center" vertical="top"/>
    </xf>
    <xf numFmtId="164" fontId="2" fillId="6" borderId="13" xfId="0" applyNumberFormat="1" applyFont="1" applyFill="1" applyBorder="1" applyAlignment="1">
      <alignment horizontal="center" vertical="center" wrapText="1"/>
    </xf>
    <xf numFmtId="164" fontId="1" fillId="6" borderId="13" xfId="0" applyNumberFormat="1" applyFont="1" applyFill="1" applyBorder="1" applyAlignment="1">
      <alignment horizontal="center" vertical="center" textRotation="90" wrapText="1"/>
    </xf>
    <xf numFmtId="3" fontId="17" fillId="6" borderId="13" xfId="0" applyNumberFormat="1" applyFont="1" applyFill="1" applyBorder="1" applyAlignment="1">
      <alignment wrapText="1"/>
    </xf>
    <xf numFmtId="164" fontId="1" fillId="6" borderId="59" xfId="0" applyNumberFormat="1" applyFont="1" applyFill="1" applyBorder="1" applyAlignment="1">
      <alignment horizontal="center" vertical="center" textRotation="90" wrapText="1"/>
    </xf>
    <xf numFmtId="3" fontId="2" fillId="0" borderId="51" xfId="0" applyNumberFormat="1" applyFont="1" applyFill="1" applyBorder="1" applyAlignment="1">
      <alignment horizontal="center" vertical="top" wrapText="1"/>
    </xf>
    <xf numFmtId="3" fontId="2" fillId="12" borderId="13" xfId="0" applyNumberFormat="1" applyFont="1" applyFill="1" applyBorder="1" applyAlignment="1">
      <alignment horizontal="center" vertical="top" wrapText="1"/>
    </xf>
    <xf numFmtId="3" fontId="2" fillId="12" borderId="59" xfId="0" applyNumberFormat="1" applyFont="1" applyFill="1" applyBorder="1" applyAlignment="1">
      <alignment horizontal="center" vertical="top" wrapText="1"/>
    </xf>
    <xf numFmtId="3" fontId="1" fillId="6" borderId="12" xfId="0" applyNumberFormat="1" applyFont="1" applyFill="1" applyBorder="1" applyAlignment="1">
      <alignment horizontal="left" vertical="top" wrapText="1"/>
    </xf>
    <xf numFmtId="3" fontId="2" fillId="4" borderId="11" xfId="0" applyNumberFormat="1" applyFont="1" applyFill="1" applyBorder="1" applyAlignment="1">
      <alignment horizontal="center" vertical="top"/>
    </xf>
    <xf numFmtId="3" fontId="2" fillId="6" borderId="12" xfId="0" applyNumberFormat="1" applyFont="1" applyFill="1" applyBorder="1" applyAlignment="1">
      <alignment horizontal="center" vertical="top" wrapText="1"/>
    </xf>
    <xf numFmtId="0" fontId="1" fillId="6" borderId="14" xfId="0" applyFont="1" applyFill="1" applyBorder="1" applyAlignment="1">
      <alignment vertical="top" wrapText="1"/>
    </xf>
    <xf numFmtId="3" fontId="2" fillId="5" borderId="12" xfId="0" applyNumberFormat="1" applyFont="1" applyFill="1" applyBorder="1" applyAlignment="1">
      <alignment horizontal="center" vertical="top"/>
    </xf>
    <xf numFmtId="0" fontId="13" fillId="6" borderId="13" xfId="0" applyFont="1" applyFill="1" applyBorder="1" applyAlignment="1">
      <alignment horizontal="center" vertical="center" textRotation="90" wrapText="1"/>
    </xf>
    <xf numFmtId="3" fontId="2" fillId="8" borderId="12" xfId="0" applyNumberFormat="1" applyFont="1" applyFill="1" applyBorder="1" applyAlignment="1">
      <alignment horizontal="center" vertical="top"/>
    </xf>
    <xf numFmtId="0" fontId="1" fillId="6" borderId="97" xfId="0" applyFont="1" applyFill="1" applyBorder="1" applyAlignment="1">
      <alignment horizontal="left" vertical="top" wrapText="1"/>
    </xf>
    <xf numFmtId="3" fontId="1" fillId="0" borderId="20" xfId="0" applyNumberFormat="1" applyFont="1" applyBorder="1" applyAlignment="1">
      <alignment horizontal="center" wrapText="1"/>
    </xf>
    <xf numFmtId="3" fontId="6" fillId="0" borderId="47" xfId="0" applyNumberFormat="1" applyFont="1" applyBorder="1" applyAlignment="1">
      <alignment horizontal="center" vertical="top" wrapText="1"/>
    </xf>
    <xf numFmtId="3" fontId="17" fillId="6" borderId="43" xfId="0" applyNumberFormat="1" applyFont="1" applyFill="1" applyBorder="1" applyAlignment="1">
      <alignment horizontal="center" vertical="top" wrapText="1"/>
    </xf>
    <xf numFmtId="3" fontId="4" fillId="0" borderId="29" xfId="0" applyNumberFormat="1" applyFont="1" applyBorder="1" applyAlignment="1">
      <alignment horizontal="center" vertical="top" wrapText="1"/>
    </xf>
    <xf numFmtId="3" fontId="18" fillId="6" borderId="43" xfId="0" applyNumberFormat="1" applyFont="1" applyFill="1" applyBorder="1" applyAlignment="1">
      <alignment horizontal="center" vertical="top" wrapText="1"/>
    </xf>
    <xf numFmtId="3" fontId="18" fillId="6" borderId="37" xfId="0" applyNumberFormat="1" applyFont="1" applyFill="1" applyBorder="1" applyAlignment="1">
      <alignment horizontal="center" vertical="top" wrapText="1"/>
    </xf>
    <xf numFmtId="0" fontId="17" fillId="6" borderId="43" xfId="0" applyFont="1" applyFill="1" applyBorder="1" applyAlignment="1">
      <alignment horizontal="center" vertical="center" wrapText="1"/>
    </xf>
    <xf numFmtId="0" fontId="1" fillId="6" borderId="20" xfId="0" applyFont="1" applyFill="1" applyBorder="1" applyAlignment="1">
      <alignment horizontal="center" vertical="center" wrapText="1"/>
    </xf>
    <xf numFmtId="3" fontId="1" fillId="6" borderId="47" xfId="0" applyNumberFormat="1" applyFont="1" applyFill="1" applyBorder="1" applyAlignment="1">
      <alignment horizontal="center" vertical="top" wrapText="1"/>
    </xf>
    <xf numFmtId="3" fontId="1" fillId="6" borderId="91" xfId="0" applyNumberFormat="1" applyFont="1" applyFill="1" applyBorder="1" applyAlignment="1">
      <alignment horizontal="center" vertical="top" wrapText="1"/>
    </xf>
    <xf numFmtId="0" fontId="13" fillId="6" borderId="47" xfId="0" applyFont="1" applyFill="1" applyBorder="1" applyAlignment="1">
      <alignment horizontal="center" vertical="top" wrapText="1"/>
    </xf>
    <xf numFmtId="3" fontId="16" fillId="6" borderId="43" xfId="0" applyNumberFormat="1" applyFont="1" applyFill="1" applyBorder="1" applyAlignment="1">
      <alignment horizontal="center" vertical="top" wrapText="1"/>
    </xf>
    <xf numFmtId="3" fontId="16" fillId="6" borderId="37" xfId="0" applyNumberFormat="1" applyFont="1" applyFill="1" applyBorder="1" applyAlignment="1">
      <alignment horizontal="center" vertical="top" wrapText="1"/>
    </xf>
    <xf numFmtId="3" fontId="2" fillId="13" borderId="33" xfId="0" applyNumberFormat="1" applyFont="1" applyFill="1" applyBorder="1" applyAlignment="1">
      <alignment horizontal="center" vertical="top"/>
    </xf>
    <xf numFmtId="3" fontId="18" fillId="6" borderId="14" xfId="0" applyNumberFormat="1" applyFont="1" applyFill="1" applyBorder="1" applyAlignment="1">
      <alignment horizontal="left" vertical="top" wrapText="1"/>
    </xf>
    <xf numFmtId="49" fontId="1" fillId="6" borderId="0" xfId="0" applyNumberFormat="1" applyFont="1" applyFill="1" applyBorder="1" applyAlignment="1">
      <alignment horizontal="center" vertical="top" wrapText="1"/>
    </xf>
    <xf numFmtId="49" fontId="1" fillId="6" borderId="13" xfId="0" applyNumberFormat="1" applyFont="1" applyFill="1" applyBorder="1" applyAlignment="1">
      <alignment horizontal="center" vertical="top" wrapText="1"/>
    </xf>
    <xf numFmtId="3" fontId="17" fillId="6" borderId="59" xfId="0" applyNumberFormat="1" applyFont="1" applyFill="1" applyBorder="1" applyAlignment="1">
      <alignment horizontal="center" vertical="center" textRotation="90" wrapText="1"/>
    </xf>
    <xf numFmtId="3" fontId="1" fillId="6" borderId="92" xfId="0" applyNumberFormat="1" applyFont="1" applyFill="1" applyBorder="1" applyAlignment="1">
      <alignment horizontal="center" vertical="top" wrapText="1"/>
    </xf>
    <xf numFmtId="164" fontId="1" fillId="6" borderId="103" xfId="0" applyNumberFormat="1" applyFont="1" applyFill="1" applyBorder="1" applyAlignment="1">
      <alignment horizontal="center" vertical="top"/>
    </xf>
    <xf numFmtId="0" fontId="14" fillId="6" borderId="54" xfId="0" applyFont="1" applyFill="1" applyBorder="1" applyAlignment="1">
      <alignment horizontal="left" vertical="top" wrapText="1"/>
    </xf>
    <xf numFmtId="0" fontId="14" fillId="6" borderId="91" xfId="0" applyFont="1" applyFill="1" applyBorder="1" applyAlignment="1">
      <alignment horizontal="center" vertical="top" wrapText="1"/>
    </xf>
    <xf numFmtId="3" fontId="18" fillId="6" borderId="110" xfId="0" applyNumberFormat="1" applyFont="1" applyFill="1" applyBorder="1" applyAlignment="1">
      <alignment horizontal="center" vertical="top" wrapText="1"/>
    </xf>
    <xf numFmtId="164" fontId="18" fillId="6" borderId="110" xfId="0" applyNumberFormat="1" applyFont="1" applyFill="1" applyBorder="1" applyAlignment="1">
      <alignment horizontal="center" vertical="top"/>
    </xf>
    <xf numFmtId="0" fontId="18" fillId="6" borderId="54" xfId="0" applyFont="1" applyFill="1" applyBorder="1" applyAlignment="1">
      <alignment vertical="top" wrapText="1"/>
    </xf>
    <xf numFmtId="0" fontId="14" fillId="6" borderId="85" xfId="0" applyFont="1" applyFill="1" applyBorder="1" applyAlignment="1">
      <alignment horizontal="left" vertical="top" wrapText="1"/>
    </xf>
    <xf numFmtId="3" fontId="2" fillId="4" borderId="11" xfId="0" applyNumberFormat="1" applyFont="1" applyFill="1" applyBorder="1" applyAlignment="1">
      <alignment horizontal="center" vertical="top"/>
    </xf>
    <xf numFmtId="3" fontId="2" fillId="5" borderId="12" xfId="0" applyNumberFormat="1" applyFont="1" applyFill="1" applyBorder="1" applyAlignment="1">
      <alignment horizontal="center" vertical="top"/>
    </xf>
    <xf numFmtId="3" fontId="1" fillId="6" borderId="35" xfId="0" applyNumberFormat="1" applyFont="1" applyFill="1" applyBorder="1" applyAlignment="1">
      <alignment horizontal="left" vertical="top" wrapText="1"/>
    </xf>
    <xf numFmtId="3" fontId="1" fillId="6" borderId="43" xfId="0" applyNumberFormat="1" applyFont="1" applyFill="1" applyBorder="1" applyAlignment="1">
      <alignment horizontal="center" vertical="top" wrapText="1"/>
    </xf>
    <xf numFmtId="3" fontId="1" fillId="6" borderId="20" xfId="0" applyNumberFormat="1" applyFont="1" applyFill="1" applyBorder="1" applyAlignment="1">
      <alignment horizontal="center" vertical="top" wrapText="1"/>
    </xf>
    <xf numFmtId="3" fontId="1" fillId="6" borderId="37" xfId="0" applyNumberFormat="1" applyFont="1" applyFill="1" applyBorder="1" applyAlignment="1">
      <alignment horizontal="center" vertical="top" wrapText="1"/>
    </xf>
    <xf numFmtId="3" fontId="2" fillId="8" borderId="12" xfId="0" applyNumberFormat="1" applyFont="1" applyFill="1" applyBorder="1" applyAlignment="1">
      <alignment horizontal="center" vertical="top" wrapText="1"/>
    </xf>
    <xf numFmtId="0" fontId="23" fillId="13" borderId="36" xfId="0" applyFont="1" applyFill="1" applyBorder="1" applyAlignment="1">
      <alignment horizontal="center" vertical="center" wrapText="1"/>
    </xf>
    <xf numFmtId="49" fontId="2" fillId="5" borderId="3" xfId="0" applyNumberFormat="1" applyFont="1" applyFill="1" applyBorder="1" applyAlignment="1">
      <alignment horizontal="center" vertical="top" wrapText="1"/>
    </xf>
    <xf numFmtId="49" fontId="2" fillId="4" borderId="11" xfId="0" applyNumberFormat="1" applyFont="1" applyFill="1" applyBorder="1" applyAlignment="1">
      <alignment horizontal="center" vertical="top"/>
    </xf>
    <xf numFmtId="3" fontId="2" fillId="5" borderId="12" xfId="0" applyNumberFormat="1" applyFont="1" applyFill="1" applyBorder="1" applyAlignment="1">
      <alignment horizontal="center" vertical="top"/>
    </xf>
    <xf numFmtId="3" fontId="2" fillId="8" borderId="12" xfId="0" applyNumberFormat="1" applyFont="1" applyFill="1" applyBorder="1" applyAlignment="1">
      <alignment horizontal="center" vertical="top"/>
    </xf>
    <xf numFmtId="3" fontId="1" fillId="6" borderId="17" xfId="0" applyNumberFormat="1" applyFont="1" applyFill="1" applyBorder="1" applyAlignment="1">
      <alignment vertical="top" wrapText="1"/>
    </xf>
    <xf numFmtId="3" fontId="1" fillId="6" borderId="20" xfId="0" applyNumberFormat="1" applyFont="1" applyFill="1" applyBorder="1" applyAlignment="1">
      <alignment horizontal="center" vertical="top" wrapText="1"/>
    </xf>
    <xf numFmtId="3" fontId="1" fillId="6" borderId="37" xfId="0" applyNumberFormat="1" applyFont="1" applyFill="1" applyBorder="1" applyAlignment="1">
      <alignment horizontal="center" vertical="top" wrapText="1"/>
    </xf>
    <xf numFmtId="3" fontId="1" fillId="6" borderId="35" xfId="0" applyNumberFormat="1" applyFont="1" applyFill="1" applyBorder="1" applyAlignment="1">
      <alignment vertical="top" wrapText="1"/>
    </xf>
    <xf numFmtId="164" fontId="1" fillId="6" borderId="0" xfId="0" applyNumberFormat="1" applyFont="1" applyFill="1" applyBorder="1" applyAlignment="1">
      <alignment vertical="top"/>
    </xf>
    <xf numFmtId="3" fontId="1" fillId="6" borderId="94" xfId="0" applyNumberFormat="1" applyFont="1" applyFill="1" applyBorder="1" applyAlignment="1">
      <alignment vertical="top" wrapText="1"/>
    </xf>
    <xf numFmtId="3" fontId="1" fillId="6" borderId="86" xfId="0" applyNumberFormat="1" applyFont="1" applyFill="1" applyBorder="1" applyAlignment="1">
      <alignment horizontal="center" vertical="top" wrapText="1"/>
    </xf>
    <xf numFmtId="3" fontId="1" fillId="6" borderId="95" xfId="0" applyNumberFormat="1" applyFont="1" applyFill="1" applyBorder="1" applyAlignment="1">
      <alignment horizontal="center" vertical="top" wrapText="1"/>
    </xf>
    <xf numFmtId="3" fontId="1" fillId="6" borderId="89" xfId="0" applyNumberFormat="1" applyFont="1" applyFill="1" applyBorder="1" applyAlignment="1">
      <alignment horizontal="center" vertical="top" wrapText="1"/>
    </xf>
    <xf numFmtId="3" fontId="19" fillId="6" borderId="36" xfId="0" applyNumberFormat="1" applyFont="1" applyFill="1" applyBorder="1" applyAlignment="1">
      <alignment horizontal="center" vertical="top" wrapText="1"/>
    </xf>
    <xf numFmtId="3" fontId="1" fillId="6" borderId="110" xfId="0" applyNumberFormat="1" applyFont="1" applyFill="1" applyBorder="1" applyAlignment="1">
      <alignment horizontal="center" vertical="top"/>
    </xf>
    <xf numFmtId="164" fontId="1" fillId="6" borderId="41" xfId="0" applyNumberFormat="1" applyFont="1" applyFill="1" applyBorder="1" applyAlignment="1">
      <alignment horizontal="center" vertical="center" textRotation="90" wrapText="1"/>
    </xf>
    <xf numFmtId="3" fontId="2" fillId="4" borderId="11" xfId="0" applyNumberFormat="1" applyFont="1" applyFill="1" applyBorder="1" applyAlignment="1">
      <alignment horizontal="center" vertical="top"/>
    </xf>
    <xf numFmtId="3" fontId="2" fillId="5" borderId="12" xfId="0" applyNumberFormat="1" applyFont="1" applyFill="1" applyBorder="1" applyAlignment="1">
      <alignment horizontal="center" vertical="top"/>
    </xf>
    <xf numFmtId="3" fontId="1" fillId="6" borderId="17" xfId="0" applyNumberFormat="1" applyFont="1" applyFill="1" applyBorder="1" applyAlignment="1">
      <alignment vertical="top" wrapText="1"/>
    </xf>
    <xf numFmtId="49" fontId="2" fillId="4" borderId="11" xfId="0" applyNumberFormat="1" applyFont="1" applyFill="1" applyBorder="1" applyAlignment="1">
      <alignment horizontal="center" vertical="top"/>
    </xf>
    <xf numFmtId="3" fontId="1" fillId="0" borderId="0" xfId="0" applyNumberFormat="1" applyFont="1" applyFill="1" applyBorder="1" applyAlignment="1">
      <alignment horizontal="left" vertical="top" wrapText="1"/>
    </xf>
    <xf numFmtId="3" fontId="24" fillId="6" borderId="0" xfId="0" applyNumberFormat="1" applyFont="1" applyFill="1" applyAlignment="1">
      <alignment horizontal="left" vertical="top" wrapText="1"/>
    </xf>
    <xf numFmtId="3" fontId="1" fillId="6" borderId="20" xfId="0" applyNumberFormat="1" applyFont="1" applyFill="1" applyBorder="1" applyAlignment="1">
      <alignment horizontal="center" vertical="top" wrapText="1"/>
    </xf>
    <xf numFmtId="3" fontId="1" fillId="6" borderId="37" xfId="0" applyNumberFormat="1" applyFont="1" applyFill="1" applyBorder="1" applyAlignment="1">
      <alignment horizontal="center" vertical="top" wrapText="1"/>
    </xf>
    <xf numFmtId="3" fontId="1" fillId="7" borderId="13" xfId="0" applyNumberFormat="1" applyFont="1" applyFill="1" applyBorder="1" applyAlignment="1">
      <alignment horizontal="center" vertical="top"/>
    </xf>
    <xf numFmtId="3" fontId="1" fillId="7" borderId="38" xfId="0" applyNumberFormat="1" applyFont="1" applyFill="1" applyBorder="1" applyAlignment="1">
      <alignment horizontal="center" vertical="top"/>
    </xf>
    <xf numFmtId="3" fontId="1" fillId="7" borderId="12" xfId="0" applyNumberFormat="1" applyFont="1" applyFill="1" applyBorder="1" applyAlignment="1">
      <alignment horizontal="center" vertical="top"/>
    </xf>
    <xf numFmtId="3" fontId="6" fillId="6" borderId="13" xfId="0" applyNumberFormat="1" applyFont="1" applyFill="1" applyBorder="1" applyAlignment="1">
      <alignment horizontal="center" vertical="top" wrapText="1"/>
    </xf>
    <xf numFmtId="49" fontId="2" fillId="6" borderId="12" xfId="0" applyNumberFormat="1" applyFont="1" applyFill="1" applyBorder="1" applyAlignment="1">
      <alignment horizontal="center" vertical="top"/>
    </xf>
    <xf numFmtId="49" fontId="2" fillId="4" borderId="11" xfId="0" applyNumberFormat="1" applyFont="1" applyFill="1" applyBorder="1" applyAlignment="1">
      <alignment horizontal="center" vertical="top"/>
    </xf>
    <xf numFmtId="3" fontId="2" fillId="5" borderId="12" xfId="0" applyNumberFormat="1" applyFont="1" applyFill="1" applyBorder="1" applyAlignment="1">
      <alignment horizontal="center" vertical="top"/>
    </xf>
    <xf numFmtId="3" fontId="2" fillId="6" borderId="12" xfId="0" applyNumberFormat="1" applyFont="1" applyFill="1" applyBorder="1" applyAlignment="1">
      <alignment horizontal="center" vertical="top"/>
    </xf>
    <xf numFmtId="3" fontId="1" fillId="6" borderId="57" xfId="0" applyNumberFormat="1" applyFont="1" applyFill="1" applyBorder="1" applyAlignment="1">
      <alignment horizontal="center" vertical="top" wrapText="1"/>
    </xf>
    <xf numFmtId="3" fontId="1" fillId="6" borderId="43" xfId="0" applyNumberFormat="1" applyFont="1" applyFill="1" applyBorder="1" applyAlignment="1">
      <alignment horizontal="center" vertical="top" wrapText="1"/>
    </xf>
    <xf numFmtId="3" fontId="1" fillId="6" borderId="37" xfId="0" applyNumberFormat="1" applyFont="1" applyFill="1" applyBorder="1" applyAlignment="1">
      <alignment horizontal="center" vertical="top" wrapText="1"/>
    </xf>
    <xf numFmtId="3" fontId="1" fillId="6" borderId="17" xfId="0" applyNumberFormat="1" applyFont="1" applyFill="1" applyBorder="1" applyAlignment="1">
      <alignment horizontal="left" vertical="top" wrapText="1"/>
    </xf>
    <xf numFmtId="3" fontId="2" fillId="4" borderId="11" xfId="0" applyNumberFormat="1" applyFont="1" applyFill="1" applyBorder="1" applyAlignment="1">
      <alignment horizontal="center" vertical="top"/>
    </xf>
    <xf numFmtId="3" fontId="2" fillId="5" borderId="12" xfId="0" applyNumberFormat="1" applyFont="1" applyFill="1" applyBorder="1" applyAlignment="1">
      <alignment horizontal="center" vertical="top"/>
    </xf>
    <xf numFmtId="3" fontId="2" fillId="6" borderId="12" xfId="0" applyNumberFormat="1" applyFont="1" applyFill="1" applyBorder="1" applyAlignment="1">
      <alignment horizontal="center" vertical="top"/>
    </xf>
    <xf numFmtId="3" fontId="1" fillId="6" borderId="11" xfId="0" applyNumberFormat="1" applyFont="1" applyFill="1" applyBorder="1" applyAlignment="1">
      <alignment horizontal="left" vertical="top" wrapText="1"/>
    </xf>
    <xf numFmtId="3" fontId="2" fillId="5" borderId="24" xfId="0" applyNumberFormat="1" applyFont="1" applyFill="1" applyBorder="1" applyAlignment="1">
      <alignment horizontal="center" vertical="top"/>
    </xf>
    <xf numFmtId="3" fontId="1" fillId="5" borderId="1" xfId="0" applyNumberFormat="1" applyFont="1" applyFill="1" applyBorder="1" applyAlignment="1">
      <alignment horizontal="center" vertical="top" wrapText="1"/>
    </xf>
    <xf numFmtId="3" fontId="1" fillId="5" borderId="27" xfId="0" applyNumberFormat="1" applyFont="1" applyFill="1" applyBorder="1" applyAlignment="1">
      <alignment horizontal="center" vertical="top" wrapText="1"/>
    </xf>
    <xf numFmtId="3" fontId="2" fillId="4" borderId="23" xfId="0" applyNumberFormat="1" applyFont="1" applyFill="1" applyBorder="1" applyAlignment="1">
      <alignment horizontal="center" vertical="top"/>
    </xf>
    <xf numFmtId="3" fontId="1" fillId="6" borderId="11" xfId="0" applyNumberFormat="1" applyFont="1" applyFill="1" applyBorder="1" applyAlignment="1">
      <alignment vertical="top" wrapText="1"/>
    </xf>
    <xf numFmtId="3" fontId="2" fillId="6" borderId="20" xfId="0" applyNumberFormat="1" applyFont="1" applyFill="1" applyBorder="1" applyAlignment="1">
      <alignment horizontal="center" vertical="top" wrapText="1"/>
    </xf>
    <xf numFmtId="3" fontId="5" fillId="6" borderId="13" xfId="0" applyNumberFormat="1" applyFont="1" applyFill="1" applyBorder="1" applyAlignment="1">
      <alignment horizontal="center" vertical="top" wrapText="1"/>
    </xf>
    <xf numFmtId="3" fontId="17" fillId="6" borderId="43" xfId="0" applyNumberFormat="1" applyFont="1" applyFill="1" applyBorder="1" applyAlignment="1">
      <alignment horizontal="center" vertical="top" wrapText="1"/>
    </xf>
    <xf numFmtId="3" fontId="1" fillId="6" borderId="43" xfId="0" applyNumberFormat="1" applyFont="1" applyFill="1" applyBorder="1" applyAlignment="1">
      <alignment horizontal="center" vertical="top" wrapText="1"/>
    </xf>
    <xf numFmtId="3" fontId="1" fillId="6" borderId="4" xfId="0" applyNumberFormat="1" applyFont="1" applyFill="1" applyBorder="1" applyAlignment="1">
      <alignment horizontal="center" vertical="top" textRotation="90" wrapText="1"/>
    </xf>
    <xf numFmtId="3" fontId="1" fillId="6" borderId="59" xfId="0" applyNumberFormat="1" applyFont="1" applyFill="1" applyBorder="1" applyAlignment="1">
      <alignment horizontal="center" vertical="top" textRotation="90" wrapText="1"/>
    </xf>
    <xf numFmtId="3" fontId="2" fillId="6" borderId="3" xfId="0" applyNumberFormat="1" applyFont="1" applyFill="1" applyBorder="1" applyAlignment="1">
      <alignment vertical="top"/>
    </xf>
    <xf numFmtId="3" fontId="19" fillId="6" borderId="42" xfId="0" applyNumberFormat="1" applyFont="1" applyFill="1" applyBorder="1" applyAlignment="1">
      <alignment vertical="top" wrapText="1"/>
    </xf>
    <xf numFmtId="0" fontId="17" fillId="0" borderId="59" xfId="0" applyFont="1" applyBorder="1" applyAlignment="1">
      <alignment vertical="center" textRotation="90" wrapText="1"/>
    </xf>
    <xf numFmtId="0" fontId="1" fillId="6" borderId="114" xfId="0" applyFont="1" applyFill="1" applyBorder="1" applyAlignment="1">
      <alignment horizontal="left" vertical="top" wrapText="1"/>
    </xf>
    <xf numFmtId="0" fontId="14" fillId="6" borderId="103" xfId="0" applyFont="1" applyFill="1" applyBorder="1" applyAlignment="1">
      <alignment horizontal="left" vertical="top" wrapText="1"/>
    </xf>
    <xf numFmtId="3" fontId="1" fillId="6" borderId="4" xfId="0" applyNumberFormat="1" applyFont="1" applyFill="1" applyBorder="1" applyAlignment="1">
      <alignment vertical="top" wrapText="1"/>
    </xf>
    <xf numFmtId="3" fontId="1" fillId="6" borderId="57" xfId="0" applyNumberFormat="1" applyFont="1" applyFill="1" applyBorder="1" applyAlignment="1">
      <alignment vertical="top" wrapText="1"/>
    </xf>
    <xf numFmtId="0" fontId="1" fillId="6" borderId="103" xfId="0" applyFont="1" applyFill="1" applyBorder="1" applyAlignment="1">
      <alignment horizontal="left" vertical="top" wrapText="1"/>
    </xf>
    <xf numFmtId="0" fontId="23" fillId="6" borderId="59" xfId="0" applyFont="1" applyFill="1" applyBorder="1" applyAlignment="1">
      <alignment horizontal="center" vertical="center" wrapText="1"/>
    </xf>
    <xf numFmtId="3" fontId="1" fillId="6" borderId="13" xfId="0" applyNumberFormat="1" applyFont="1" applyFill="1" applyBorder="1" applyAlignment="1">
      <alignment vertical="center" textRotation="90" wrapText="1"/>
    </xf>
    <xf numFmtId="3" fontId="2" fillId="6" borderId="41" xfId="0" applyNumberFormat="1" applyFont="1" applyFill="1" applyBorder="1" applyAlignment="1">
      <alignment horizontal="center" vertical="center" wrapText="1"/>
    </xf>
    <xf numFmtId="3" fontId="1" fillId="6" borderId="37" xfId="0" applyNumberFormat="1" applyFont="1" applyFill="1" applyBorder="1" applyAlignment="1">
      <alignment vertical="center" textRotation="90" wrapText="1"/>
    </xf>
    <xf numFmtId="0" fontId="23" fillId="6" borderId="20" xfId="0" applyFont="1" applyFill="1" applyBorder="1" applyAlignment="1">
      <alignment horizontal="center" vertical="center" wrapText="1"/>
    </xf>
    <xf numFmtId="3" fontId="18" fillId="6" borderId="52" xfId="0" applyNumberFormat="1" applyFont="1" applyFill="1" applyBorder="1" applyAlignment="1">
      <alignment horizontal="center" vertical="top" wrapText="1"/>
    </xf>
    <xf numFmtId="3" fontId="1" fillId="0" borderId="13" xfId="0" applyNumberFormat="1" applyFont="1" applyFill="1" applyBorder="1" applyAlignment="1">
      <alignment horizontal="center" vertical="top"/>
    </xf>
    <xf numFmtId="3" fontId="18" fillId="6" borderId="26" xfId="0" applyNumberFormat="1" applyFont="1" applyFill="1" applyBorder="1" applyAlignment="1">
      <alignment horizontal="left" vertical="top" wrapText="1"/>
    </xf>
    <xf numFmtId="3" fontId="1" fillId="6" borderId="78" xfId="0" applyNumberFormat="1" applyFont="1" applyFill="1" applyBorder="1" applyAlignment="1">
      <alignment horizontal="center" vertical="top"/>
    </xf>
    <xf numFmtId="3" fontId="1" fillId="6" borderId="77" xfId="0" applyNumberFormat="1" applyFont="1" applyFill="1" applyBorder="1" applyAlignment="1">
      <alignment horizontal="center" vertical="top"/>
    </xf>
    <xf numFmtId="3" fontId="1" fillId="6" borderId="35" xfId="0" applyNumberFormat="1" applyFont="1" applyFill="1" applyBorder="1" applyAlignment="1">
      <alignment horizontal="left" wrapText="1"/>
    </xf>
    <xf numFmtId="3" fontId="1" fillId="6" borderId="70" xfId="1" applyNumberFormat="1" applyFont="1" applyFill="1" applyBorder="1" applyAlignment="1">
      <alignment horizontal="center" vertical="top"/>
    </xf>
    <xf numFmtId="164" fontId="1" fillId="6" borderId="70" xfId="1" applyNumberFormat="1" applyFont="1" applyFill="1" applyBorder="1" applyAlignment="1">
      <alignment horizontal="center" vertical="top"/>
    </xf>
    <xf numFmtId="0" fontId="1" fillId="6" borderId="35" xfId="0" applyFont="1" applyFill="1" applyBorder="1" applyAlignment="1">
      <alignment horizontal="left" vertical="top" wrapText="1"/>
    </xf>
    <xf numFmtId="3" fontId="2" fillId="6" borderId="41" xfId="0" applyNumberFormat="1" applyFont="1" applyFill="1" applyBorder="1" applyAlignment="1">
      <alignment horizontal="center" vertical="top"/>
    </xf>
    <xf numFmtId="0" fontId="1" fillId="6" borderId="38" xfId="0" applyFont="1" applyFill="1" applyBorder="1" applyAlignment="1">
      <alignment horizontal="center" vertical="top"/>
    </xf>
    <xf numFmtId="0" fontId="1" fillId="6" borderId="20" xfId="0" applyFont="1" applyFill="1" applyBorder="1" applyAlignment="1">
      <alignment horizontal="center" vertical="top"/>
    </xf>
    <xf numFmtId="0" fontId="1" fillId="6" borderId="36" xfId="0" applyFont="1" applyFill="1" applyBorder="1" applyAlignment="1">
      <alignment horizontal="center" vertical="top"/>
    </xf>
    <xf numFmtId="0" fontId="14" fillId="6" borderId="37" xfId="0" applyFont="1" applyFill="1" applyBorder="1" applyAlignment="1">
      <alignment horizontal="center" vertical="top"/>
    </xf>
    <xf numFmtId="3" fontId="8" fillId="6" borderId="12" xfId="0" applyNumberFormat="1" applyFont="1" applyFill="1" applyBorder="1" applyAlignment="1">
      <alignment vertical="top"/>
    </xf>
    <xf numFmtId="3" fontId="8" fillId="6" borderId="13" xfId="0" applyNumberFormat="1" applyFont="1" applyFill="1" applyBorder="1" applyAlignment="1">
      <alignment vertical="top"/>
    </xf>
    <xf numFmtId="0" fontId="13" fillId="6" borderId="13" xfId="0" applyFont="1" applyFill="1" applyBorder="1" applyAlignment="1">
      <alignment vertical="center" wrapText="1"/>
    </xf>
    <xf numFmtId="0" fontId="2" fillId="6" borderId="13" xfId="0" applyFont="1" applyFill="1" applyBorder="1" applyAlignment="1">
      <alignment horizontal="center" vertical="center" wrapText="1"/>
    </xf>
    <xf numFmtId="0" fontId="1" fillId="6" borderId="59" xfId="0" applyFont="1" applyFill="1" applyBorder="1" applyAlignment="1">
      <alignment vertical="top" wrapText="1"/>
    </xf>
    <xf numFmtId="3" fontId="2" fillId="8" borderId="16" xfId="0" applyNumberFormat="1" applyFont="1" applyFill="1" applyBorder="1" applyAlignment="1">
      <alignment horizontal="center" vertical="top"/>
    </xf>
    <xf numFmtId="164" fontId="2" fillId="8" borderId="15" xfId="0" applyNumberFormat="1" applyFont="1" applyFill="1" applyBorder="1" applyAlignment="1">
      <alignment horizontal="center" vertical="top"/>
    </xf>
    <xf numFmtId="3" fontId="2" fillId="5" borderId="13" xfId="0" applyNumberFormat="1" applyFont="1" applyFill="1" applyBorder="1" applyAlignment="1">
      <alignment horizontal="center" vertical="top" wrapText="1"/>
    </xf>
    <xf numFmtId="0" fontId="0" fillId="6" borderId="59" xfId="0" applyFill="1" applyBorder="1" applyAlignment="1">
      <alignment horizontal="center" vertical="top" wrapText="1"/>
    </xf>
    <xf numFmtId="164" fontId="14" fillId="6" borderId="58" xfId="0" applyNumberFormat="1" applyFont="1" applyFill="1" applyBorder="1" applyAlignment="1">
      <alignment vertical="top" wrapText="1"/>
    </xf>
    <xf numFmtId="3" fontId="1" fillId="6" borderId="0" xfId="0" applyNumberFormat="1" applyFont="1" applyFill="1" applyBorder="1" applyAlignment="1">
      <alignment vertical="top"/>
    </xf>
    <xf numFmtId="3" fontId="1" fillId="6" borderId="53" xfId="0" applyNumberFormat="1" applyFont="1" applyFill="1" applyBorder="1" applyAlignment="1">
      <alignment horizontal="left" vertical="top" wrapText="1"/>
    </xf>
    <xf numFmtId="164" fontId="14" fillId="6" borderId="0" xfId="0" applyNumberFormat="1" applyFont="1" applyFill="1" applyBorder="1" applyAlignment="1">
      <alignment vertical="top" wrapText="1"/>
    </xf>
    <xf numFmtId="0" fontId="0" fillId="6" borderId="53" xfId="0" applyFill="1" applyBorder="1" applyAlignment="1">
      <alignment horizontal="left" vertical="top" wrapText="1"/>
    </xf>
    <xf numFmtId="3" fontId="17" fillId="6" borderId="37" xfId="0" applyNumberFormat="1" applyFont="1" applyFill="1" applyBorder="1" applyAlignment="1">
      <alignment wrapText="1"/>
    </xf>
    <xf numFmtId="0" fontId="1" fillId="6" borderId="81" xfId="0" applyFont="1" applyFill="1" applyBorder="1" applyAlignment="1">
      <alignment horizontal="center" vertical="top" wrapText="1"/>
    </xf>
    <xf numFmtId="164" fontId="1" fillId="6" borderId="9" xfId="0" applyNumberFormat="1" applyFont="1" applyFill="1" applyBorder="1" applyAlignment="1">
      <alignment horizontal="center" vertical="top"/>
    </xf>
    <xf numFmtId="49" fontId="2" fillId="6" borderId="3" xfId="0" applyNumberFormat="1" applyFont="1" applyFill="1" applyBorder="1" applyAlignment="1">
      <alignment horizontal="center" vertical="top" wrapText="1"/>
    </xf>
    <xf numFmtId="49" fontId="2" fillId="5" borderId="12" xfId="0" applyNumberFormat="1" applyFont="1" applyFill="1" applyBorder="1" applyAlignment="1">
      <alignment horizontal="center" vertical="top" wrapText="1"/>
    </xf>
    <xf numFmtId="49" fontId="2" fillId="6" borderId="58" xfId="0" applyNumberFormat="1" applyFont="1" applyFill="1" applyBorder="1" applyAlignment="1">
      <alignment horizontal="center" vertical="top" wrapText="1"/>
    </xf>
    <xf numFmtId="3" fontId="2" fillId="6" borderId="0" xfId="0" applyNumberFormat="1" applyFont="1" applyFill="1" applyBorder="1" applyAlignment="1">
      <alignment horizontal="left" vertical="top" wrapText="1"/>
    </xf>
    <xf numFmtId="3" fontId="1" fillId="0" borderId="43" xfId="0" applyNumberFormat="1" applyFont="1" applyFill="1" applyBorder="1" applyAlignment="1">
      <alignment horizontal="center" vertical="top"/>
    </xf>
    <xf numFmtId="3" fontId="1" fillId="5" borderId="26" xfId="0" applyNumberFormat="1" applyFont="1" applyFill="1" applyBorder="1" applyAlignment="1">
      <alignment horizontal="center" vertical="top" wrapText="1"/>
    </xf>
    <xf numFmtId="3" fontId="41" fillId="6" borderId="41" xfId="0" applyNumberFormat="1" applyFont="1" applyFill="1" applyBorder="1" applyAlignment="1">
      <alignment horizontal="center" vertical="top" wrapText="1"/>
    </xf>
    <xf numFmtId="164" fontId="9" fillId="6" borderId="83" xfId="0" applyNumberFormat="1" applyFont="1" applyFill="1" applyBorder="1" applyAlignment="1">
      <alignment horizontal="center" vertical="top"/>
    </xf>
    <xf numFmtId="3" fontId="1" fillId="6" borderId="72" xfId="0" applyNumberFormat="1" applyFont="1" applyFill="1" applyBorder="1" applyAlignment="1">
      <alignment horizontal="center" vertical="top"/>
    </xf>
    <xf numFmtId="3" fontId="3" fillId="6" borderId="59" xfId="0" applyNumberFormat="1" applyFont="1" applyFill="1" applyBorder="1" applyAlignment="1">
      <alignment vertical="top" textRotation="90" wrapText="1"/>
    </xf>
    <xf numFmtId="164" fontId="9" fillId="6" borderId="60" xfId="0" applyNumberFormat="1" applyFont="1" applyFill="1" applyBorder="1" applyAlignment="1">
      <alignment horizontal="center" vertical="top"/>
    </xf>
    <xf numFmtId="49" fontId="1" fillId="7" borderId="87" xfId="0" applyNumberFormat="1" applyFont="1" applyFill="1" applyBorder="1" applyAlignment="1">
      <alignment horizontal="center" vertical="top"/>
    </xf>
    <xf numFmtId="49" fontId="1" fillId="7" borderId="98" xfId="0" applyNumberFormat="1" applyFont="1" applyFill="1" applyBorder="1" applyAlignment="1">
      <alignment horizontal="center" vertical="top"/>
    </xf>
    <xf numFmtId="49" fontId="1" fillId="7" borderId="90" xfId="0" applyNumberFormat="1" applyFont="1" applyFill="1" applyBorder="1" applyAlignment="1">
      <alignment horizontal="center" vertical="top"/>
    </xf>
    <xf numFmtId="49" fontId="1" fillId="7" borderId="80" xfId="0" applyNumberFormat="1" applyFont="1" applyFill="1" applyBorder="1" applyAlignment="1">
      <alignment horizontal="center" vertical="top"/>
    </xf>
    <xf numFmtId="49" fontId="1" fillId="7" borderId="99" xfId="0" applyNumberFormat="1" applyFont="1" applyFill="1" applyBorder="1" applyAlignment="1">
      <alignment horizontal="center" vertical="top"/>
    </xf>
    <xf numFmtId="49" fontId="1" fillId="7" borderId="75" xfId="0" applyNumberFormat="1" applyFont="1" applyFill="1" applyBorder="1" applyAlignment="1">
      <alignment horizontal="center" vertical="top"/>
    </xf>
    <xf numFmtId="49" fontId="1" fillId="0" borderId="37" xfId="0" applyNumberFormat="1" applyFont="1" applyFill="1" applyBorder="1" applyAlignment="1">
      <alignment horizontal="center" vertical="top"/>
    </xf>
    <xf numFmtId="3" fontId="1" fillId="6" borderId="79" xfId="0" applyNumberFormat="1" applyFont="1" applyFill="1" applyBorder="1" applyAlignment="1">
      <alignment horizontal="left" vertical="top" wrapText="1"/>
    </xf>
    <xf numFmtId="49" fontId="1" fillId="6" borderId="99" xfId="0" applyNumberFormat="1" applyFont="1" applyFill="1" applyBorder="1" applyAlignment="1">
      <alignment horizontal="center" vertical="top"/>
    </xf>
    <xf numFmtId="49" fontId="1" fillId="0" borderId="99" xfId="0" applyNumberFormat="1" applyFont="1" applyFill="1" applyBorder="1" applyAlignment="1">
      <alignment horizontal="center" vertical="top"/>
    </xf>
    <xf numFmtId="49" fontId="1" fillId="0" borderId="75" xfId="0" applyNumberFormat="1" applyFont="1" applyFill="1" applyBorder="1" applyAlignment="1">
      <alignment horizontal="center" vertical="top"/>
    </xf>
    <xf numFmtId="49" fontId="1" fillId="6" borderId="37" xfId="0" applyNumberFormat="1" applyFont="1" applyFill="1" applyBorder="1" applyAlignment="1">
      <alignment horizontal="center" vertical="top"/>
    </xf>
    <xf numFmtId="3" fontId="1" fillId="7" borderId="35" xfId="0" applyNumberFormat="1" applyFont="1" applyFill="1" applyBorder="1" applyAlignment="1">
      <alignment horizontal="left" vertical="top" wrapText="1"/>
    </xf>
    <xf numFmtId="3" fontId="1" fillId="0" borderId="95" xfId="0" applyNumberFormat="1" applyFont="1" applyFill="1" applyBorder="1" applyAlignment="1">
      <alignment horizontal="center" vertical="top"/>
    </xf>
    <xf numFmtId="3" fontId="1" fillId="0" borderId="89" xfId="0" applyNumberFormat="1" applyFont="1" applyFill="1" applyBorder="1" applyAlignment="1">
      <alignment horizontal="center" vertical="top"/>
    </xf>
    <xf numFmtId="3" fontId="1" fillId="0" borderId="82" xfId="0" applyNumberFormat="1" applyFont="1" applyFill="1" applyBorder="1" applyAlignment="1">
      <alignment horizontal="center" vertical="top" wrapText="1"/>
    </xf>
    <xf numFmtId="3" fontId="1" fillId="7" borderId="82" xfId="0" applyNumberFormat="1" applyFont="1" applyFill="1" applyBorder="1" applyAlignment="1">
      <alignment horizontal="center" vertical="top" wrapText="1"/>
    </xf>
    <xf numFmtId="3" fontId="1" fillId="0" borderId="88" xfId="0" applyNumberFormat="1" applyFont="1" applyFill="1" applyBorder="1" applyAlignment="1">
      <alignment horizontal="center" vertical="top" wrapText="1"/>
    </xf>
    <xf numFmtId="3" fontId="2" fillId="6" borderId="4" xfId="0" applyNumberFormat="1" applyFont="1" applyFill="1" applyBorder="1" applyAlignment="1">
      <alignment horizontal="center" vertical="top" wrapText="1"/>
    </xf>
    <xf numFmtId="3" fontId="2" fillId="4" borderId="14" xfId="0" applyNumberFormat="1" applyFont="1" applyFill="1" applyBorder="1" applyAlignment="1">
      <alignment vertical="top"/>
    </xf>
    <xf numFmtId="3" fontId="2" fillId="8" borderId="58" xfId="0" applyNumberFormat="1" applyFont="1" applyFill="1" applyBorder="1" applyAlignment="1">
      <alignment vertical="top"/>
    </xf>
    <xf numFmtId="3" fontId="2" fillId="0" borderId="59" xfId="0" applyNumberFormat="1" applyFont="1" applyBorder="1" applyAlignment="1">
      <alignment horizontal="center" vertical="top"/>
    </xf>
    <xf numFmtId="3" fontId="1" fillId="6" borderId="69" xfId="0" applyNumberFormat="1" applyFont="1" applyFill="1" applyBorder="1" applyAlignment="1">
      <alignment horizontal="center" vertical="top"/>
    </xf>
    <xf numFmtId="0" fontId="1" fillId="6" borderId="86" xfId="0" applyFont="1" applyFill="1" applyBorder="1" applyAlignment="1">
      <alignment horizontal="center" vertical="top"/>
    </xf>
    <xf numFmtId="0" fontId="14" fillId="6" borderId="89" xfId="0" applyFont="1" applyFill="1" applyBorder="1" applyAlignment="1">
      <alignment horizontal="center" vertical="top"/>
    </xf>
    <xf numFmtId="0" fontId="1" fillId="6" borderId="59" xfId="0" applyFont="1" applyFill="1" applyBorder="1" applyAlignment="1">
      <alignment horizontal="center" vertical="top"/>
    </xf>
    <xf numFmtId="164" fontId="1" fillId="6" borderId="16" xfId="0" applyNumberFormat="1" applyFont="1" applyFill="1" applyBorder="1" applyAlignment="1">
      <alignment horizontal="center" vertical="top"/>
    </xf>
    <xf numFmtId="164" fontId="1" fillId="6" borderId="52" xfId="0" applyNumberFormat="1" applyFont="1" applyFill="1" applyBorder="1" applyAlignment="1">
      <alignment horizontal="center" vertical="top"/>
    </xf>
    <xf numFmtId="3" fontId="1" fillId="6" borderId="12" xfId="0" applyNumberFormat="1" applyFont="1" applyFill="1" applyBorder="1" applyAlignment="1">
      <alignment horizontal="left" vertical="top" wrapText="1"/>
    </xf>
    <xf numFmtId="0" fontId="0" fillId="6" borderId="36" xfId="0" applyFill="1" applyBorder="1" applyAlignment="1">
      <alignment horizontal="left" vertical="top" wrapText="1"/>
    </xf>
    <xf numFmtId="3" fontId="1" fillId="6" borderId="36" xfId="0" applyNumberFormat="1" applyFont="1" applyFill="1" applyBorder="1" applyAlignment="1">
      <alignment horizontal="left" vertical="top" wrapText="1"/>
    </xf>
    <xf numFmtId="3" fontId="1" fillId="6" borderId="14" xfId="0" applyNumberFormat="1" applyFont="1" applyFill="1" applyBorder="1" applyAlignment="1">
      <alignment vertical="top" wrapText="1"/>
    </xf>
    <xf numFmtId="0" fontId="13" fillId="6" borderId="35" xfId="0" applyFont="1" applyFill="1" applyBorder="1" applyAlignment="1">
      <alignment vertical="top" wrapText="1"/>
    </xf>
    <xf numFmtId="3" fontId="1" fillId="6" borderId="0" xfId="0" applyNumberFormat="1" applyFont="1" applyFill="1" applyBorder="1" applyAlignment="1">
      <alignment horizontal="left" vertical="top" wrapText="1"/>
    </xf>
    <xf numFmtId="3" fontId="1" fillId="6" borderId="61" xfId="0" applyNumberFormat="1" applyFont="1" applyFill="1" applyBorder="1" applyAlignment="1">
      <alignment horizontal="left" vertical="top" wrapText="1"/>
    </xf>
    <xf numFmtId="3" fontId="2" fillId="4" borderId="11" xfId="0" applyNumberFormat="1" applyFont="1" applyFill="1" applyBorder="1" applyAlignment="1">
      <alignment horizontal="center" vertical="top" wrapText="1"/>
    </xf>
    <xf numFmtId="3" fontId="2" fillId="5" borderId="12" xfId="0" applyNumberFormat="1" applyFont="1" applyFill="1" applyBorder="1" applyAlignment="1">
      <alignment horizontal="center" vertical="top" wrapText="1"/>
    </xf>
    <xf numFmtId="3" fontId="2" fillId="6" borderId="12" xfId="0" applyNumberFormat="1" applyFont="1" applyFill="1" applyBorder="1" applyAlignment="1">
      <alignment horizontal="center" vertical="top" wrapText="1"/>
    </xf>
    <xf numFmtId="3" fontId="1" fillId="6" borderId="13" xfId="0" applyNumberFormat="1" applyFont="1" applyFill="1" applyBorder="1" applyAlignment="1">
      <alignment horizontal="left" vertical="top" wrapText="1"/>
    </xf>
    <xf numFmtId="3" fontId="1" fillId="6" borderId="59" xfId="0" applyNumberFormat="1" applyFont="1" applyFill="1" applyBorder="1" applyAlignment="1">
      <alignment horizontal="left" vertical="top" wrapText="1"/>
    </xf>
    <xf numFmtId="3" fontId="1" fillId="6" borderId="12" xfId="0" applyNumberFormat="1" applyFont="1" applyFill="1" applyBorder="1" applyAlignment="1">
      <alignment vertical="top" wrapText="1"/>
    </xf>
    <xf numFmtId="3" fontId="2" fillId="6" borderId="13" xfId="0" applyNumberFormat="1" applyFont="1" applyFill="1" applyBorder="1" applyAlignment="1">
      <alignment horizontal="center" vertical="top" wrapText="1"/>
    </xf>
    <xf numFmtId="0" fontId="1" fillId="6" borderId="11" xfId="0" applyFont="1" applyFill="1" applyBorder="1" applyAlignment="1">
      <alignment horizontal="left" vertical="top" wrapText="1"/>
    </xf>
    <xf numFmtId="0" fontId="1" fillId="6" borderId="11" xfId="1" applyFont="1" applyFill="1" applyBorder="1" applyAlignment="1">
      <alignment vertical="top" wrapText="1"/>
    </xf>
    <xf numFmtId="3" fontId="1" fillId="6" borderId="43" xfId="0" applyNumberFormat="1" applyFont="1" applyFill="1" applyBorder="1" applyAlignment="1">
      <alignment horizontal="center" vertical="top" wrapText="1"/>
    </xf>
    <xf numFmtId="3" fontId="1" fillId="6" borderId="37" xfId="0" applyNumberFormat="1" applyFont="1" applyFill="1" applyBorder="1" applyAlignment="1">
      <alignment horizontal="center" vertical="top" wrapText="1"/>
    </xf>
    <xf numFmtId="3" fontId="1" fillId="6" borderId="69" xfId="0" applyNumberFormat="1" applyFont="1" applyFill="1" applyBorder="1" applyAlignment="1">
      <alignment horizontal="left" vertical="top" wrapText="1"/>
    </xf>
    <xf numFmtId="49" fontId="2" fillId="4" borderId="11" xfId="0" applyNumberFormat="1" applyFont="1" applyFill="1" applyBorder="1" applyAlignment="1">
      <alignment horizontal="center" vertical="top"/>
    </xf>
    <xf numFmtId="3" fontId="2" fillId="5" borderId="3" xfId="0" applyNumberFormat="1" applyFont="1" applyFill="1" applyBorder="1" applyAlignment="1">
      <alignment horizontal="center" vertical="top"/>
    </xf>
    <xf numFmtId="3" fontId="2" fillId="5" borderId="12" xfId="0" applyNumberFormat="1" applyFont="1" applyFill="1" applyBorder="1" applyAlignment="1">
      <alignment horizontal="center" vertical="top"/>
    </xf>
    <xf numFmtId="3" fontId="2" fillId="6" borderId="36" xfId="0" applyNumberFormat="1" applyFont="1" applyFill="1" applyBorder="1" applyAlignment="1">
      <alignment horizontal="left" vertical="top" wrapText="1"/>
    </xf>
    <xf numFmtId="3" fontId="2" fillId="4" borderId="11" xfId="0" applyNumberFormat="1" applyFont="1" applyFill="1" applyBorder="1" applyAlignment="1">
      <alignment horizontal="center" vertical="top"/>
    </xf>
    <xf numFmtId="3" fontId="2" fillId="4" borderId="23" xfId="0" applyNumberFormat="1" applyFont="1" applyFill="1" applyBorder="1" applyAlignment="1">
      <alignment horizontal="center" vertical="top"/>
    </xf>
    <xf numFmtId="3" fontId="2" fillId="5" borderId="24" xfId="0" applyNumberFormat="1" applyFont="1" applyFill="1" applyBorder="1" applyAlignment="1">
      <alignment horizontal="center" vertical="top"/>
    </xf>
    <xf numFmtId="49" fontId="2" fillId="6" borderId="12" xfId="0" applyNumberFormat="1" applyFont="1" applyFill="1" applyBorder="1" applyAlignment="1">
      <alignment horizontal="center" vertical="top"/>
    </xf>
    <xf numFmtId="3" fontId="2" fillId="6" borderId="12" xfId="0" applyNumberFormat="1" applyFont="1" applyFill="1" applyBorder="1" applyAlignment="1">
      <alignment horizontal="center" vertical="top"/>
    </xf>
    <xf numFmtId="3" fontId="1" fillId="6" borderId="20" xfId="0" applyNumberFormat="1" applyFont="1" applyFill="1" applyBorder="1" applyAlignment="1">
      <alignment horizontal="center" vertical="top" wrapText="1"/>
    </xf>
    <xf numFmtId="3" fontId="2" fillId="6" borderId="41" xfId="0" applyNumberFormat="1" applyFont="1" applyFill="1" applyBorder="1" applyAlignment="1">
      <alignment horizontal="center" vertical="top" wrapText="1"/>
    </xf>
    <xf numFmtId="3" fontId="1" fillId="6" borderId="11" xfId="0" applyNumberFormat="1" applyFont="1" applyFill="1" applyBorder="1" applyAlignment="1">
      <alignment vertical="top" wrapText="1"/>
    </xf>
    <xf numFmtId="3" fontId="1" fillId="6" borderId="16" xfId="0" applyNumberFormat="1" applyFont="1" applyFill="1" applyBorder="1" applyAlignment="1">
      <alignment horizontal="center" vertical="top"/>
    </xf>
    <xf numFmtId="3" fontId="1" fillId="6" borderId="52" xfId="0" applyNumberFormat="1" applyFont="1" applyFill="1" applyBorder="1" applyAlignment="1">
      <alignment horizontal="center" vertical="top"/>
    </xf>
    <xf numFmtId="164" fontId="1" fillId="6" borderId="16" xfId="0" applyNumberFormat="1" applyFont="1" applyFill="1" applyBorder="1" applyAlignment="1">
      <alignment horizontal="center" vertical="top"/>
    </xf>
    <xf numFmtId="164" fontId="1" fillId="6" borderId="52" xfId="0" applyNumberFormat="1" applyFont="1" applyFill="1" applyBorder="1" applyAlignment="1">
      <alignment horizontal="center" vertical="top"/>
    </xf>
    <xf numFmtId="0" fontId="13" fillId="6" borderId="13" xfId="0" applyFont="1" applyFill="1" applyBorder="1" applyAlignment="1">
      <alignment horizontal="center" vertical="center" textRotation="90" wrapText="1"/>
    </xf>
    <xf numFmtId="3" fontId="2" fillId="4" borderId="2" xfId="0" applyNumberFormat="1" applyFont="1" applyFill="1" applyBorder="1" applyAlignment="1">
      <alignment horizontal="center" vertical="top"/>
    </xf>
    <xf numFmtId="3" fontId="18" fillId="6" borderId="12" xfId="0" applyNumberFormat="1" applyFont="1" applyFill="1" applyBorder="1" applyAlignment="1">
      <alignment vertical="top" wrapText="1"/>
    </xf>
    <xf numFmtId="3" fontId="2" fillId="6" borderId="3" xfId="0" applyNumberFormat="1" applyFont="1" applyFill="1" applyBorder="1" applyAlignment="1">
      <alignment horizontal="center" vertical="top"/>
    </xf>
    <xf numFmtId="3" fontId="1" fillId="6" borderId="4" xfId="0" applyNumberFormat="1" applyFont="1" applyFill="1" applyBorder="1" applyAlignment="1">
      <alignment horizontal="left" vertical="top" wrapText="1"/>
    </xf>
    <xf numFmtId="0" fontId="1" fillId="6" borderId="69" xfId="0" applyFont="1" applyFill="1" applyBorder="1" applyAlignment="1">
      <alignment vertical="top" wrapText="1"/>
    </xf>
    <xf numFmtId="0" fontId="1" fillId="6" borderId="14" xfId="0" applyFont="1" applyFill="1" applyBorder="1" applyAlignment="1">
      <alignment vertical="top" wrapText="1"/>
    </xf>
    <xf numFmtId="0" fontId="17" fillId="6" borderId="59" xfId="0" applyFont="1" applyFill="1" applyBorder="1" applyAlignment="1">
      <alignment wrapText="1"/>
    </xf>
    <xf numFmtId="164" fontId="1" fillId="6" borderId="43" xfId="0" applyNumberFormat="1" applyFont="1" applyFill="1" applyBorder="1" applyAlignment="1">
      <alignment horizontal="center" vertical="top" wrapText="1"/>
    </xf>
    <xf numFmtId="3" fontId="1" fillId="6" borderId="3" xfId="0" applyNumberFormat="1" applyFont="1" applyFill="1" applyBorder="1" applyAlignment="1">
      <alignment vertical="top" wrapText="1"/>
    </xf>
    <xf numFmtId="3" fontId="2" fillId="6" borderId="43" xfId="0" applyNumberFormat="1" applyFont="1" applyFill="1" applyBorder="1" applyAlignment="1">
      <alignment horizontal="center" vertical="top"/>
    </xf>
    <xf numFmtId="3" fontId="1" fillId="6" borderId="3" xfId="0" applyNumberFormat="1" applyFont="1" applyFill="1" applyBorder="1" applyAlignment="1">
      <alignment horizontal="left" vertical="top" wrapText="1"/>
    </xf>
    <xf numFmtId="3" fontId="1" fillId="6" borderId="43" xfId="0" applyNumberFormat="1" applyFont="1" applyFill="1" applyBorder="1" applyAlignment="1">
      <alignment horizontal="left" vertical="top" wrapText="1"/>
    </xf>
    <xf numFmtId="49" fontId="2" fillId="5" borderId="12" xfId="0" applyNumberFormat="1" applyFont="1" applyFill="1" applyBorder="1" applyAlignment="1">
      <alignment horizontal="center" vertical="top"/>
    </xf>
    <xf numFmtId="49" fontId="2" fillId="5" borderId="24" xfId="0" applyNumberFormat="1" applyFont="1" applyFill="1" applyBorder="1" applyAlignment="1">
      <alignment horizontal="center" vertical="top"/>
    </xf>
    <xf numFmtId="3" fontId="1" fillId="6" borderId="57" xfId="0" applyNumberFormat="1" applyFont="1" applyFill="1" applyBorder="1" applyAlignment="1">
      <alignment horizontal="left" vertical="top" wrapText="1"/>
    </xf>
    <xf numFmtId="3" fontId="1" fillId="6" borderId="37" xfId="0" applyNumberFormat="1" applyFont="1" applyFill="1" applyBorder="1" applyAlignment="1">
      <alignment horizontal="left" vertical="top" wrapText="1"/>
    </xf>
    <xf numFmtId="0" fontId="13" fillId="6" borderId="11" xfId="0" applyFont="1" applyFill="1" applyBorder="1" applyAlignment="1">
      <alignment horizontal="left" vertical="top" wrapText="1"/>
    </xf>
    <xf numFmtId="0" fontId="1" fillId="6" borderId="17" xfId="0" applyFont="1" applyFill="1" applyBorder="1" applyAlignment="1">
      <alignment horizontal="left" vertical="top" wrapText="1"/>
    </xf>
    <xf numFmtId="0" fontId="1" fillId="6" borderId="11" xfId="1" applyFont="1" applyFill="1" applyBorder="1" applyAlignment="1">
      <alignment vertical="top" wrapText="1"/>
    </xf>
    <xf numFmtId="0" fontId="17" fillId="6" borderId="11" xfId="0" applyFont="1" applyFill="1" applyBorder="1" applyAlignment="1">
      <alignment vertical="top" wrapText="1"/>
    </xf>
    <xf numFmtId="0" fontId="12" fillId="6" borderId="11" xfId="0" applyFont="1" applyFill="1" applyBorder="1" applyAlignment="1">
      <alignment vertical="top" wrapText="1"/>
    </xf>
    <xf numFmtId="3" fontId="1" fillId="6" borderId="43" xfId="0" applyNumberFormat="1" applyFont="1" applyFill="1" applyBorder="1" applyAlignment="1">
      <alignment horizontal="center" vertical="top" wrapText="1"/>
    </xf>
    <xf numFmtId="3" fontId="1" fillId="6" borderId="37" xfId="0" applyNumberFormat="1" applyFont="1" applyFill="1" applyBorder="1" applyAlignment="1">
      <alignment horizontal="center" vertical="top" wrapText="1"/>
    </xf>
    <xf numFmtId="3" fontId="2" fillId="5" borderId="3" xfId="0" applyNumberFormat="1" applyFont="1" applyFill="1" applyBorder="1" applyAlignment="1">
      <alignment horizontal="center" vertical="top"/>
    </xf>
    <xf numFmtId="3" fontId="2" fillId="5" borderId="12" xfId="0" applyNumberFormat="1" applyFont="1" applyFill="1" applyBorder="1" applyAlignment="1">
      <alignment horizontal="center" vertical="top"/>
    </xf>
    <xf numFmtId="3" fontId="2" fillId="4" borderId="11" xfId="0" applyNumberFormat="1" applyFont="1" applyFill="1" applyBorder="1" applyAlignment="1">
      <alignment horizontal="center" vertical="top"/>
    </xf>
    <xf numFmtId="49" fontId="2" fillId="6" borderId="12" xfId="0" applyNumberFormat="1" applyFont="1" applyFill="1" applyBorder="1" applyAlignment="1">
      <alignment horizontal="center" vertical="top"/>
    </xf>
    <xf numFmtId="3" fontId="2" fillId="6" borderId="12" xfId="0" applyNumberFormat="1" applyFont="1" applyFill="1" applyBorder="1" applyAlignment="1">
      <alignment horizontal="center" vertical="top"/>
    </xf>
    <xf numFmtId="3" fontId="1" fillId="6" borderId="20" xfId="0" applyNumberFormat="1" applyFont="1" applyFill="1" applyBorder="1" applyAlignment="1">
      <alignment horizontal="center" vertical="top" wrapText="1"/>
    </xf>
    <xf numFmtId="3" fontId="1" fillId="6" borderId="16" xfId="0" applyNumberFormat="1" applyFont="1" applyFill="1" applyBorder="1" applyAlignment="1">
      <alignment horizontal="center" vertical="top"/>
    </xf>
    <xf numFmtId="3" fontId="1" fillId="6" borderId="52" xfId="0" applyNumberFormat="1" applyFont="1" applyFill="1" applyBorder="1" applyAlignment="1">
      <alignment horizontal="center" vertical="top"/>
    </xf>
    <xf numFmtId="164" fontId="1" fillId="6" borderId="16" xfId="0" applyNumberFormat="1" applyFont="1" applyFill="1" applyBorder="1" applyAlignment="1">
      <alignment horizontal="center" vertical="top"/>
    </xf>
    <xf numFmtId="164" fontId="1" fillId="6" borderId="52" xfId="0" applyNumberFormat="1" applyFont="1" applyFill="1" applyBorder="1" applyAlignment="1">
      <alignment horizontal="center" vertical="top"/>
    </xf>
    <xf numFmtId="49" fontId="1" fillId="6" borderId="43" xfId="0" applyNumberFormat="1" applyFont="1" applyFill="1" applyBorder="1" applyAlignment="1">
      <alignment horizontal="center" vertical="center" wrapText="1"/>
    </xf>
    <xf numFmtId="3" fontId="2" fillId="4" borderId="2" xfId="0" applyNumberFormat="1" applyFont="1" applyFill="1" applyBorder="1" applyAlignment="1">
      <alignment horizontal="center" vertical="top"/>
    </xf>
    <xf numFmtId="0" fontId="1" fillId="6" borderId="14" xfId="0" applyFont="1" applyFill="1" applyBorder="1" applyAlignment="1">
      <alignment vertical="top" wrapText="1"/>
    </xf>
    <xf numFmtId="49" fontId="2" fillId="6" borderId="36" xfId="0" applyNumberFormat="1" applyFont="1" applyFill="1" applyBorder="1" applyAlignment="1">
      <alignment horizontal="center" vertical="top"/>
    </xf>
    <xf numFmtId="3" fontId="2" fillId="8" borderId="3" xfId="0" applyNumberFormat="1" applyFont="1" applyFill="1" applyBorder="1" applyAlignment="1">
      <alignment horizontal="center" vertical="top"/>
    </xf>
    <xf numFmtId="3" fontId="2" fillId="8" borderId="12" xfId="0" applyNumberFormat="1" applyFont="1" applyFill="1" applyBorder="1" applyAlignment="1">
      <alignment horizontal="center" vertical="top"/>
    </xf>
    <xf numFmtId="3" fontId="2" fillId="0" borderId="33" xfId="0" applyNumberFormat="1" applyFont="1" applyBorder="1" applyAlignment="1">
      <alignment horizontal="center" vertical="top"/>
    </xf>
    <xf numFmtId="0" fontId="1" fillId="11" borderId="20" xfId="0" applyFont="1" applyFill="1" applyBorder="1" applyAlignment="1">
      <alignment horizontal="center" vertical="top"/>
    </xf>
    <xf numFmtId="0" fontId="14" fillId="11" borderId="89" xfId="0" applyFont="1" applyFill="1" applyBorder="1" applyAlignment="1">
      <alignment horizontal="center" vertical="top"/>
    </xf>
    <xf numFmtId="0" fontId="1" fillId="6" borderId="37" xfId="0" applyFont="1" applyFill="1" applyBorder="1" applyAlignment="1">
      <alignment horizontal="center" vertical="top"/>
    </xf>
    <xf numFmtId="0" fontId="17" fillId="0" borderId="0" xfId="0" applyFont="1" applyAlignment="1">
      <alignment horizontal="center"/>
    </xf>
    <xf numFmtId="3" fontId="24" fillId="0" borderId="0" xfId="0" applyNumberFormat="1" applyFont="1" applyAlignment="1">
      <alignment horizontal="center" vertical="top" wrapText="1"/>
    </xf>
    <xf numFmtId="3" fontId="25" fillId="0" borderId="0" xfId="0" applyNumberFormat="1" applyFont="1" applyAlignment="1">
      <alignment horizontal="center" vertical="top" wrapText="1"/>
    </xf>
    <xf numFmtId="3" fontId="24" fillId="0" borderId="0" xfId="0" applyNumberFormat="1" applyFont="1" applyAlignment="1">
      <alignment horizontal="center" vertical="top"/>
    </xf>
    <xf numFmtId="3" fontId="1" fillId="0" borderId="1" xfId="0" applyNumberFormat="1" applyFont="1" applyBorder="1" applyAlignment="1">
      <alignment horizontal="right" vertical="top" wrapText="1"/>
    </xf>
    <xf numFmtId="0" fontId="17" fillId="0" borderId="1" xfId="0" applyFont="1" applyBorder="1" applyAlignment="1">
      <alignment horizontal="right" vertical="top"/>
    </xf>
    <xf numFmtId="3" fontId="1" fillId="0" borderId="2" xfId="0" applyNumberFormat="1" applyFont="1" applyBorder="1" applyAlignment="1">
      <alignment horizontal="center" vertical="center" textRotation="90" shrinkToFit="1"/>
    </xf>
    <xf numFmtId="3" fontId="1" fillId="0" borderId="11" xfId="0" applyNumberFormat="1" applyFont="1" applyBorder="1" applyAlignment="1">
      <alignment horizontal="center" vertical="center" textRotation="90" shrinkToFit="1"/>
    </xf>
    <xf numFmtId="3" fontId="1" fillId="0" borderId="23" xfId="0" applyNumberFormat="1" applyFont="1" applyBorder="1" applyAlignment="1">
      <alignment horizontal="center" vertical="center" textRotation="90" shrinkToFit="1"/>
    </xf>
    <xf numFmtId="3" fontId="1" fillId="0" borderId="3" xfId="0" applyNumberFormat="1" applyFont="1" applyBorder="1" applyAlignment="1">
      <alignment horizontal="center" vertical="center" textRotation="90" shrinkToFit="1"/>
    </xf>
    <xf numFmtId="3" fontId="1" fillId="0" borderId="12" xfId="0" applyNumberFormat="1" applyFont="1" applyBorder="1" applyAlignment="1">
      <alignment horizontal="center" vertical="center" textRotation="90" shrinkToFit="1"/>
    </xf>
    <xf numFmtId="3" fontId="1" fillId="0" borderId="24" xfId="0" applyNumberFormat="1" applyFont="1" applyBorder="1" applyAlignment="1">
      <alignment horizontal="center" vertical="center" textRotation="90" shrinkToFit="1"/>
    </xf>
    <xf numFmtId="3" fontId="1" fillId="0" borderId="4" xfId="0" applyNumberFormat="1" applyFont="1" applyBorder="1" applyAlignment="1">
      <alignment horizontal="center" vertical="center" shrinkToFit="1"/>
    </xf>
    <xf numFmtId="3" fontId="1" fillId="0" borderId="13" xfId="0" applyNumberFormat="1" applyFont="1" applyBorder="1" applyAlignment="1">
      <alignment horizontal="center" vertical="center" shrinkToFit="1"/>
    </xf>
    <xf numFmtId="3" fontId="1" fillId="0" borderId="25" xfId="0" applyNumberFormat="1" applyFont="1" applyBorder="1" applyAlignment="1">
      <alignment horizontal="center" vertical="center" shrinkToFit="1"/>
    </xf>
    <xf numFmtId="3" fontId="2" fillId="4" borderId="18" xfId="0" applyNumberFormat="1" applyFont="1" applyFill="1" applyBorder="1" applyAlignment="1">
      <alignment horizontal="left" vertical="top"/>
    </xf>
    <xf numFmtId="3" fontId="2" fillId="4" borderId="21" xfId="0" applyNumberFormat="1" applyFont="1" applyFill="1" applyBorder="1" applyAlignment="1">
      <alignment horizontal="left" vertical="top"/>
    </xf>
    <xf numFmtId="3" fontId="2" fillId="4" borderId="22" xfId="0" applyNumberFormat="1" applyFont="1" applyFill="1" applyBorder="1" applyAlignment="1">
      <alignment horizontal="left" vertical="top"/>
    </xf>
    <xf numFmtId="0" fontId="1" fillId="6" borderId="7" xfId="0" applyFont="1" applyFill="1" applyBorder="1" applyAlignment="1">
      <alignment horizontal="center" vertical="center" textRotation="90" wrapText="1"/>
    </xf>
    <xf numFmtId="0" fontId="1" fillId="6" borderId="16" xfId="0" applyFont="1" applyFill="1" applyBorder="1" applyAlignment="1">
      <alignment horizontal="center" vertical="center" textRotation="90" wrapText="1"/>
    </xf>
    <xf numFmtId="0" fontId="1" fillId="6" borderId="28" xfId="0" applyFont="1" applyFill="1" applyBorder="1" applyAlignment="1">
      <alignment horizontal="center" vertical="center" textRotation="90" wrapText="1"/>
    </xf>
    <xf numFmtId="0" fontId="2" fillId="0" borderId="8" xfId="0" applyFont="1" applyBorder="1" applyAlignment="1">
      <alignment horizontal="center" vertical="center"/>
    </xf>
    <xf numFmtId="0" fontId="2" fillId="0" borderId="9" xfId="0" applyFont="1" applyBorder="1" applyAlignment="1">
      <alignment horizontal="center" vertical="center"/>
    </xf>
    <xf numFmtId="0" fontId="2" fillId="0" borderId="10" xfId="0" applyFont="1" applyBorder="1" applyAlignment="1">
      <alignment horizontal="center" vertical="center"/>
    </xf>
    <xf numFmtId="0" fontId="1" fillId="0" borderId="17" xfId="0" applyFont="1" applyBorder="1" applyAlignment="1">
      <alignment horizontal="center" vertical="center" wrapText="1"/>
    </xf>
    <xf numFmtId="0" fontId="1" fillId="0" borderId="23" xfId="0" applyFont="1" applyBorder="1" applyAlignment="1">
      <alignment horizontal="center" vertical="center" wrapText="1"/>
    </xf>
    <xf numFmtId="0" fontId="1" fillId="0" borderId="21" xfId="0" applyFont="1" applyBorder="1" applyAlignment="1">
      <alignment horizontal="center" vertical="center"/>
    </xf>
    <xf numFmtId="0" fontId="1" fillId="0" borderId="22" xfId="0" applyFont="1" applyBorder="1" applyAlignment="1">
      <alignment horizontal="center" vertical="center"/>
    </xf>
    <xf numFmtId="3" fontId="2" fillId="2" borderId="8" xfId="0" applyNumberFormat="1" applyFont="1" applyFill="1" applyBorder="1" applyAlignment="1">
      <alignment horizontal="left" vertical="top" wrapText="1"/>
    </xf>
    <xf numFmtId="3" fontId="2" fillId="2" borderId="9" xfId="0" applyNumberFormat="1" applyFont="1" applyFill="1" applyBorder="1" applyAlignment="1">
      <alignment horizontal="left" vertical="top" wrapText="1"/>
    </xf>
    <xf numFmtId="3" fontId="2" fillId="2" borderId="10" xfId="0" applyNumberFormat="1" applyFont="1" applyFill="1" applyBorder="1" applyAlignment="1">
      <alignment horizontal="left" vertical="top" wrapText="1"/>
    </xf>
    <xf numFmtId="3" fontId="2" fillId="3" borderId="31" xfId="0" applyNumberFormat="1" applyFont="1" applyFill="1" applyBorder="1" applyAlignment="1">
      <alignment horizontal="left" vertical="top" wrapText="1"/>
    </xf>
    <xf numFmtId="3" fontId="2" fillId="3" borderId="21" xfId="0" applyNumberFormat="1" applyFont="1" applyFill="1" applyBorder="1" applyAlignment="1">
      <alignment horizontal="left" vertical="top" wrapText="1"/>
    </xf>
    <xf numFmtId="3" fontId="2" fillId="3" borderId="22" xfId="0" applyNumberFormat="1" applyFont="1" applyFill="1" applyBorder="1" applyAlignment="1">
      <alignment horizontal="left" vertical="top" wrapText="1"/>
    </xf>
    <xf numFmtId="3" fontId="1" fillId="0" borderId="4" xfId="0" applyNumberFormat="1" applyFont="1" applyBorder="1" applyAlignment="1">
      <alignment horizontal="center" vertical="center" textRotation="90" shrinkToFit="1"/>
    </xf>
    <xf numFmtId="3" fontId="1" fillId="0" borderId="13" xfId="0" applyNumberFormat="1" applyFont="1" applyBorder="1" applyAlignment="1">
      <alignment horizontal="center" vertical="center" textRotation="90" shrinkToFit="1"/>
    </xf>
    <xf numFmtId="3" fontId="1" fillId="0" borderId="25" xfId="0" applyNumberFormat="1" applyFont="1" applyBorder="1" applyAlignment="1">
      <alignment horizontal="center" vertical="center" textRotation="90" shrinkToFit="1"/>
    </xf>
    <xf numFmtId="3" fontId="1" fillId="0" borderId="7" xfId="0" applyNumberFormat="1" applyFont="1" applyBorder="1" applyAlignment="1">
      <alignment horizontal="center" vertical="center" textRotation="90" wrapText="1" shrinkToFit="1"/>
    </xf>
    <xf numFmtId="3" fontId="1" fillId="0" borderId="16" xfId="0" applyNumberFormat="1" applyFont="1" applyBorder="1" applyAlignment="1">
      <alignment horizontal="center" vertical="center" textRotation="90" wrapText="1" shrinkToFit="1"/>
    </xf>
    <xf numFmtId="3" fontId="1" fillId="0" borderId="28" xfId="0" applyNumberFormat="1" applyFont="1" applyBorder="1" applyAlignment="1">
      <alignment horizontal="center" vertical="center" textRotation="90" wrapText="1" shrinkToFit="1"/>
    </xf>
    <xf numFmtId="3" fontId="2" fillId="4" borderId="11" xfId="0" applyNumberFormat="1" applyFont="1" applyFill="1" applyBorder="1" applyAlignment="1">
      <alignment horizontal="center" vertical="top"/>
    </xf>
    <xf numFmtId="3" fontId="2" fillId="5" borderId="12" xfId="0" applyNumberFormat="1" applyFont="1" applyFill="1" applyBorder="1" applyAlignment="1">
      <alignment horizontal="center" vertical="top"/>
    </xf>
    <xf numFmtId="3" fontId="2" fillId="6" borderId="12" xfId="0" applyNumberFormat="1" applyFont="1" applyFill="1" applyBorder="1" applyAlignment="1">
      <alignment horizontal="center" vertical="top"/>
    </xf>
    <xf numFmtId="3" fontId="1" fillId="6" borderId="41" xfId="0" applyNumberFormat="1" applyFont="1" applyFill="1" applyBorder="1" applyAlignment="1">
      <alignment horizontal="left" vertical="top" wrapText="1"/>
    </xf>
    <xf numFmtId="3" fontId="1" fillId="6" borderId="59" xfId="0" applyNumberFormat="1" applyFont="1" applyFill="1" applyBorder="1" applyAlignment="1">
      <alignment horizontal="left" vertical="top" wrapText="1"/>
    </xf>
    <xf numFmtId="3" fontId="1" fillId="6" borderId="38" xfId="0" applyNumberFormat="1" applyFont="1" applyFill="1" applyBorder="1" applyAlignment="1">
      <alignment horizontal="left" vertical="top" wrapText="1"/>
    </xf>
    <xf numFmtId="3" fontId="1" fillId="6" borderId="12" xfId="0" applyNumberFormat="1" applyFont="1" applyFill="1" applyBorder="1" applyAlignment="1">
      <alignment horizontal="left" vertical="top" wrapText="1"/>
    </xf>
    <xf numFmtId="3" fontId="2" fillId="5" borderId="18" xfId="0" applyNumberFormat="1" applyFont="1" applyFill="1" applyBorder="1" applyAlignment="1">
      <alignment horizontal="left" vertical="top" wrapText="1"/>
    </xf>
    <xf numFmtId="3" fontId="2" fillId="5" borderId="21" xfId="0" applyNumberFormat="1" applyFont="1" applyFill="1" applyBorder="1" applyAlignment="1">
      <alignment horizontal="left" vertical="top" wrapText="1"/>
    </xf>
    <xf numFmtId="3" fontId="2" fillId="5" borderId="22" xfId="0" applyNumberFormat="1" applyFont="1" applyFill="1" applyBorder="1" applyAlignment="1">
      <alignment horizontal="left" vertical="top" wrapText="1"/>
    </xf>
    <xf numFmtId="3" fontId="1" fillId="6" borderId="87" xfId="0" applyNumberFormat="1" applyFont="1" applyFill="1" applyBorder="1" applyAlignment="1">
      <alignment vertical="top" wrapText="1"/>
    </xf>
    <xf numFmtId="0" fontId="17" fillId="0" borderId="80" xfId="0" applyFont="1" applyBorder="1" applyAlignment="1">
      <alignment vertical="top" wrapText="1"/>
    </xf>
    <xf numFmtId="3" fontId="1" fillId="6" borderId="104" xfId="0" applyNumberFormat="1" applyFont="1" applyFill="1" applyBorder="1" applyAlignment="1">
      <alignment horizontal="left" vertical="top" wrapText="1"/>
    </xf>
    <xf numFmtId="3" fontId="1" fillId="6" borderId="96" xfId="0" applyNumberFormat="1" applyFont="1" applyFill="1" applyBorder="1" applyAlignment="1">
      <alignment horizontal="left" vertical="top" wrapText="1"/>
    </xf>
    <xf numFmtId="3" fontId="1" fillId="6" borderId="11" xfId="0" applyNumberFormat="1" applyFont="1" applyFill="1" applyBorder="1" applyAlignment="1">
      <alignment horizontal="left" vertical="top" wrapText="1"/>
    </xf>
    <xf numFmtId="3" fontId="1" fillId="6" borderId="35" xfId="0" applyNumberFormat="1" applyFont="1" applyFill="1" applyBorder="1" applyAlignment="1">
      <alignment horizontal="left" vertical="top" wrapText="1"/>
    </xf>
    <xf numFmtId="3" fontId="2" fillId="6" borderId="38" xfId="0" applyNumberFormat="1" applyFont="1" applyFill="1" applyBorder="1" applyAlignment="1">
      <alignment horizontal="left" vertical="top" wrapText="1"/>
    </xf>
    <xf numFmtId="3" fontId="2" fillId="6" borderId="12" xfId="0" applyNumberFormat="1" applyFont="1" applyFill="1" applyBorder="1" applyAlignment="1">
      <alignment horizontal="left" vertical="top" wrapText="1"/>
    </xf>
    <xf numFmtId="3" fontId="2" fillId="6" borderId="36" xfId="0" applyNumberFormat="1" applyFont="1" applyFill="1" applyBorder="1" applyAlignment="1">
      <alignment horizontal="left" vertical="top" wrapText="1"/>
    </xf>
    <xf numFmtId="3" fontId="2" fillId="4" borderId="23" xfId="0" applyNumberFormat="1" applyFont="1" applyFill="1" applyBorder="1" applyAlignment="1">
      <alignment horizontal="center" vertical="top"/>
    </xf>
    <xf numFmtId="3" fontId="2" fillId="5" borderId="24" xfId="0" applyNumberFormat="1" applyFont="1" applyFill="1" applyBorder="1" applyAlignment="1">
      <alignment horizontal="center" vertical="top"/>
    </xf>
    <xf numFmtId="49" fontId="2" fillId="6" borderId="12" xfId="0" applyNumberFormat="1" applyFont="1" applyFill="1" applyBorder="1" applyAlignment="1">
      <alignment horizontal="center" vertical="top"/>
    </xf>
    <xf numFmtId="49" fontId="2" fillId="6" borderId="24" xfId="0" applyNumberFormat="1" applyFont="1" applyFill="1" applyBorder="1" applyAlignment="1">
      <alignment horizontal="center" vertical="top"/>
    </xf>
    <xf numFmtId="3" fontId="1" fillId="6" borderId="38" xfId="0" applyNumberFormat="1" applyFont="1" applyFill="1" applyBorder="1" applyAlignment="1">
      <alignment vertical="top" wrapText="1"/>
    </xf>
    <xf numFmtId="3" fontId="1" fillId="6" borderId="36" xfId="0" applyNumberFormat="1" applyFont="1" applyFill="1" applyBorder="1" applyAlignment="1">
      <alignment vertical="top" wrapText="1"/>
    </xf>
    <xf numFmtId="3" fontId="3" fillId="6" borderId="20" xfId="0" applyNumberFormat="1" applyFont="1" applyFill="1" applyBorder="1" applyAlignment="1">
      <alignment horizontal="center" vertical="top" textRotation="90" wrapText="1"/>
    </xf>
    <xf numFmtId="3" fontId="3" fillId="6" borderId="37" xfId="0" applyNumberFormat="1" applyFont="1" applyFill="1" applyBorder="1" applyAlignment="1">
      <alignment horizontal="center" vertical="top" textRotation="90" wrapText="1"/>
    </xf>
    <xf numFmtId="3" fontId="2" fillId="0" borderId="41" xfId="0" applyNumberFormat="1" applyFont="1" applyFill="1" applyBorder="1" applyAlignment="1">
      <alignment horizontal="center" vertical="center" wrapText="1"/>
    </xf>
    <xf numFmtId="3" fontId="2" fillId="0" borderId="13" xfId="0" applyNumberFormat="1" applyFont="1" applyFill="1" applyBorder="1" applyAlignment="1">
      <alignment horizontal="center" vertical="center" wrapText="1"/>
    </xf>
    <xf numFmtId="3" fontId="1" fillId="6" borderId="17" xfId="0" applyNumberFormat="1" applyFont="1" applyFill="1" applyBorder="1" applyAlignment="1">
      <alignment horizontal="left" vertical="top" wrapText="1"/>
    </xf>
    <xf numFmtId="3" fontId="1" fillId="6" borderId="36" xfId="0" applyNumberFormat="1" applyFont="1" applyFill="1" applyBorder="1" applyAlignment="1">
      <alignment horizontal="left" vertical="top" wrapText="1"/>
    </xf>
    <xf numFmtId="0" fontId="0" fillId="0" borderId="36" xfId="0" applyBorder="1" applyAlignment="1">
      <alignment vertical="top" wrapText="1"/>
    </xf>
    <xf numFmtId="0" fontId="13" fillId="6" borderId="35" xfId="0" applyFont="1" applyFill="1" applyBorder="1" applyAlignment="1">
      <alignment horizontal="left" vertical="top" wrapText="1"/>
    </xf>
    <xf numFmtId="3" fontId="2" fillId="5" borderId="1" xfId="0" applyNumberFormat="1" applyFont="1" applyFill="1" applyBorder="1" applyAlignment="1">
      <alignment horizontal="right" vertical="top"/>
    </xf>
    <xf numFmtId="3" fontId="2" fillId="5" borderId="68" xfId="0" applyNumberFormat="1" applyFont="1" applyFill="1" applyBorder="1" applyAlignment="1">
      <alignment horizontal="left" vertical="top"/>
    </xf>
    <xf numFmtId="3" fontId="2" fillId="5" borderId="64" xfId="0" applyNumberFormat="1" applyFont="1" applyFill="1" applyBorder="1" applyAlignment="1">
      <alignment horizontal="left" vertical="top"/>
    </xf>
    <xf numFmtId="3" fontId="2" fillId="5" borderId="65" xfId="0" applyNumberFormat="1" applyFont="1" applyFill="1" applyBorder="1" applyAlignment="1">
      <alignment horizontal="left" vertical="top"/>
    </xf>
    <xf numFmtId="49" fontId="2" fillId="4" borderId="2" xfId="0" applyNumberFormat="1" applyFont="1" applyFill="1" applyBorder="1" applyAlignment="1">
      <alignment horizontal="center" vertical="top"/>
    </xf>
    <xf numFmtId="49" fontId="2" fillId="4" borderId="11" xfId="0" applyNumberFormat="1" applyFont="1" applyFill="1" applyBorder="1" applyAlignment="1">
      <alignment horizontal="center" vertical="top"/>
    </xf>
    <xf numFmtId="3" fontId="2" fillId="5" borderId="3" xfId="0" applyNumberFormat="1" applyFont="1" applyFill="1" applyBorder="1" applyAlignment="1">
      <alignment horizontal="center" vertical="top"/>
    </xf>
    <xf numFmtId="3" fontId="2" fillId="0" borderId="13" xfId="0" applyNumberFormat="1" applyFont="1" applyFill="1" applyBorder="1" applyAlignment="1">
      <alignment horizontal="center" vertical="top" wrapText="1"/>
    </xf>
    <xf numFmtId="0" fontId="43" fillId="0" borderId="59" xfId="0" applyFont="1" applyBorder="1" applyAlignment="1">
      <alignment horizontal="center" vertical="top" wrapText="1"/>
    </xf>
    <xf numFmtId="3" fontId="2" fillId="6" borderId="3" xfId="0" applyNumberFormat="1" applyFont="1" applyFill="1" applyBorder="1" applyAlignment="1">
      <alignment horizontal="left" vertical="top" wrapText="1"/>
    </xf>
    <xf numFmtId="3" fontId="2" fillId="6" borderId="20" xfId="0" applyNumberFormat="1" applyFont="1" applyFill="1" applyBorder="1" applyAlignment="1">
      <alignment horizontal="center" vertical="top" wrapText="1"/>
    </xf>
    <xf numFmtId="0" fontId="43" fillId="6" borderId="43" xfId="0" applyFont="1" applyFill="1" applyBorder="1" applyAlignment="1">
      <alignment horizontal="center" vertical="top" wrapText="1"/>
    </xf>
    <xf numFmtId="0" fontId="0" fillId="6" borderId="36" xfId="0" applyFill="1" applyBorder="1" applyAlignment="1">
      <alignment horizontal="left" vertical="top" wrapText="1"/>
    </xf>
    <xf numFmtId="3" fontId="1" fillId="6" borderId="69" xfId="0" applyNumberFormat="1" applyFont="1" applyFill="1" applyBorder="1" applyAlignment="1">
      <alignment horizontal="left" vertical="top" wrapText="1"/>
    </xf>
    <xf numFmtId="0" fontId="0" fillId="0" borderId="42" xfId="0" applyBorder="1" applyAlignment="1">
      <alignment horizontal="left" vertical="top" wrapText="1"/>
    </xf>
    <xf numFmtId="0" fontId="0" fillId="6" borderId="12" xfId="0" applyFill="1" applyBorder="1" applyAlignment="1">
      <alignment horizontal="left" vertical="top" wrapText="1"/>
    </xf>
    <xf numFmtId="0" fontId="1" fillId="6" borderId="104" xfId="0" applyFont="1" applyFill="1" applyBorder="1" applyAlignment="1">
      <alignment horizontal="left" vertical="top" wrapText="1"/>
    </xf>
    <xf numFmtId="0" fontId="0" fillId="6" borderId="96" xfId="0" applyFill="1" applyBorder="1" applyAlignment="1">
      <alignment horizontal="left" vertical="top" wrapText="1"/>
    </xf>
    <xf numFmtId="3" fontId="2" fillId="0" borderId="41" xfId="0" applyNumberFormat="1" applyFont="1" applyFill="1" applyBorder="1" applyAlignment="1">
      <alignment horizontal="center" vertical="top" wrapText="1"/>
    </xf>
    <xf numFmtId="3" fontId="2" fillId="5" borderId="64" xfId="0" applyNumberFormat="1" applyFont="1" applyFill="1" applyBorder="1" applyAlignment="1">
      <alignment horizontal="right" vertical="top"/>
    </xf>
    <xf numFmtId="3" fontId="2" fillId="5" borderId="65" xfId="0" applyNumberFormat="1" applyFont="1" applyFill="1" applyBorder="1" applyAlignment="1">
      <alignment horizontal="right" vertical="top"/>
    </xf>
    <xf numFmtId="3" fontId="1" fillId="5" borderId="67" xfId="0" applyNumberFormat="1" applyFont="1" applyFill="1" applyBorder="1" applyAlignment="1">
      <alignment horizontal="center" vertical="top" wrapText="1"/>
    </xf>
    <xf numFmtId="3" fontId="1" fillId="5" borderId="64" xfId="0" applyNumberFormat="1" applyFont="1" applyFill="1" applyBorder="1" applyAlignment="1">
      <alignment horizontal="center" vertical="top" wrapText="1"/>
    </xf>
    <xf numFmtId="3" fontId="1" fillId="5" borderId="65" xfId="0" applyNumberFormat="1" applyFont="1" applyFill="1" applyBorder="1" applyAlignment="1">
      <alignment horizontal="center" vertical="top" wrapText="1"/>
    </xf>
    <xf numFmtId="3" fontId="8" fillId="4" borderId="42" xfId="0" applyNumberFormat="1" applyFont="1" applyFill="1" applyBorder="1" applyAlignment="1">
      <alignment horizontal="center" vertical="top"/>
    </xf>
    <xf numFmtId="3" fontId="8" fillId="4" borderId="31" xfId="0" applyNumberFormat="1" applyFont="1" applyFill="1" applyBorder="1" applyAlignment="1">
      <alignment horizontal="center" vertical="top"/>
    </xf>
    <xf numFmtId="3" fontId="8" fillId="4" borderId="69" xfId="0" applyNumberFormat="1" applyFont="1" applyFill="1" applyBorder="1" applyAlignment="1">
      <alignment horizontal="center" vertical="top"/>
    </xf>
    <xf numFmtId="3" fontId="8" fillId="4" borderId="45" xfId="0" applyNumberFormat="1" applyFont="1" applyFill="1" applyBorder="1" applyAlignment="1">
      <alignment horizontal="center" vertical="top"/>
    </xf>
    <xf numFmtId="3" fontId="8" fillId="5" borderId="36" xfId="0" applyNumberFormat="1" applyFont="1" applyFill="1" applyBorder="1" applyAlignment="1">
      <alignment horizontal="center" vertical="top"/>
    </xf>
    <xf numFmtId="3" fontId="8" fillId="5" borderId="33" xfId="0" applyNumberFormat="1" applyFont="1" applyFill="1" applyBorder="1" applyAlignment="1">
      <alignment horizontal="center" vertical="top"/>
    </xf>
    <xf numFmtId="3" fontId="8" fillId="5" borderId="38" xfId="0" applyNumberFormat="1" applyFont="1" applyFill="1" applyBorder="1" applyAlignment="1">
      <alignment horizontal="center" vertical="top"/>
    </xf>
    <xf numFmtId="3" fontId="8" fillId="5" borderId="77" xfId="0" applyNumberFormat="1" applyFont="1" applyFill="1" applyBorder="1" applyAlignment="1">
      <alignment horizontal="center" vertical="top"/>
    </xf>
    <xf numFmtId="3" fontId="9" fillId="6" borderId="38" xfId="0" applyNumberFormat="1" applyFont="1" applyFill="1" applyBorder="1" applyAlignment="1">
      <alignment horizontal="left" vertical="top" wrapText="1"/>
    </xf>
    <xf numFmtId="3" fontId="9" fillId="6" borderId="12" xfId="0" applyNumberFormat="1" applyFont="1" applyFill="1" applyBorder="1" applyAlignment="1">
      <alignment horizontal="left" vertical="top" wrapText="1"/>
    </xf>
    <xf numFmtId="0" fontId="17" fillId="6" borderId="12" xfId="0" applyFont="1" applyFill="1" applyBorder="1" applyAlignment="1">
      <alignment vertical="top"/>
    </xf>
    <xf numFmtId="3" fontId="1" fillId="6" borderId="13" xfId="0" applyNumberFormat="1" applyFont="1" applyFill="1" applyBorder="1" applyAlignment="1">
      <alignment horizontal="left" vertical="top" wrapText="1"/>
    </xf>
    <xf numFmtId="0" fontId="1" fillId="6" borderId="38" xfId="0" applyFont="1" applyFill="1" applyBorder="1" applyAlignment="1">
      <alignment vertical="top" wrapText="1"/>
    </xf>
    <xf numFmtId="0" fontId="0" fillId="6" borderId="12" xfId="0" applyFill="1" applyBorder="1" applyAlignment="1">
      <alignment vertical="top" wrapText="1"/>
    </xf>
    <xf numFmtId="3" fontId="1" fillId="6" borderId="12" xfId="0" applyNumberFormat="1" applyFont="1" applyFill="1" applyBorder="1" applyAlignment="1">
      <alignment vertical="top" wrapText="1"/>
    </xf>
    <xf numFmtId="0" fontId="0" fillId="6" borderId="36" xfId="0" applyFill="1" applyBorder="1" applyAlignment="1">
      <alignment vertical="top" wrapText="1"/>
    </xf>
    <xf numFmtId="0" fontId="1" fillId="6" borderId="17" xfId="0" applyFont="1" applyFill="1" applyBorder="1" applyAlignment="1">
      <alignment vertical="top" wrapText="1"/>
    </xf>
    <xf numFmtId="0" fontId="1" fillId="6" borderId="11" xfId="0" applyFont="1" applyFill="1" applyBorder="1" applyAlignment="1">
      <alignment vertical="top" wrapText="1"/>
    </xf>
    <xf numFmtId="0" fontId="17" fillId="6" borderId="35" xfId="0" applyFont="1" applyFill="1" applyBorder="1" applyAlignment="1">
      <alignment vertical="top" wrapText="1"/>
    </xf>
    <xf numFmtId="3" fontId="2" fillId="6" borderId="13" xfId="0" applyNumberFormat="1" applyFont="1" applyFill="1" applyBorder="1" applyAlignment="1">
      <alignment horizontal="center" vertical="top" wrapText="1"/>
    </xf>
    <xf numFmtId="0" fontId="42" fillId="6" borderId="59" xfId="0" applyFont="1" applyFill="1" applyBorder="1" applyAlignment="1">
      <alignment horizontal="center" vertical="top" wrapText="1"/>
    </xf>
    <xf numFmtId="0" fontId="1" fillId="6" borderId="11" xfId="0" applyFont="1" applyFill="1" applyBorder="1" applyAlignment="1">
      <alignment horizontal="left" vertical="top" wrapText="1"/>
    </xf>
    <xf numFmtId="0" fontId="13" fillId="6" borderId="11" xfId="0" applyFont="1" applyFill="1" applyBorder="1" applyAlignment="1">
      <alignment horizontal="left" vertical="top" wrapText="1"/>
    </xf>
    <xf numFmtId="0" fontId="1" fillId="6" borderId="13" xfId="0" applyFont="1" applyFill="1" applyBorder="1" applyAlignment="1">
      <alignment horizontal="center" vertical="center" wrapText="1"/>
    </xf>
    <xf numFmtId="0" fontId="13" fillId="6" borderId="13" xfId="0" applyFont="1" applyFill="1" applyBorder="1" applyAlignment="1">
      <alignment horizontal="center" vertical="center" wrapText="1"/>
    </xf>
    <xf numFmtId="0" fontId="1" fillId="6" borderId="17" xfId="0" applyFont="1" applyFill="1" applyBorder="1" applyAlignment="1">
      <alignment horizontal="left" vertical="top" wrapText="1"/>
    </xf>
    <xf numFmtId="49" fontId="41" fillId="6" borderId="43" xfId="0" applyNumberFormat="1" applyFont="1" applyFill="1" applyBorder="1" applyAlignment="1">
      <alignment horizontal="center" vertical="top" wrapText="1"/>
    </xf>
    <xf numFmtId="0" fontId="44" fillId="6" borderId="37" xfId="0" applyFont="1" applyFill="1" applyBorder="1" applyAlignment="1">
      <alignment horizontal="center" vertical="top" wrapText="1"/>
    </xf>
    <xf numFmtId="0" fontId="1" fillId="6" borderId="17" xfId="1" applyFont="1" applyFill="1" applyBorder="1" applyAlignment="1">
      <alignment vertical="top" wrapText="1"/>
    </xf>
    <xf numFmtId="0" fontId="1" fillId="6" borderId="11" xfId="1" applyFont="1" applyFill="1" applyBorder="1" applyAlignment="1">
      <alignment vertical="top" wrapText="1"/>
    </xf>
    <xf numFmtId="0" fontId="17" fillId="6" borderId="11" xfId="0" applyFont="1" applyFill="1" applyBorder="1" applyAlignment="1">
      <alignment vertical="top" wrapText="1"/>
    </xf>
    <xf numFmtId="0" fontId="12" fillId="6" borderId="11" xfId="0" applyFont="1" applyFill="1" applyBorder="1" applyAlignment="1">
      <alignment vertical="top" wrapText="1"/>
    </xf>
    <xf numFmtId="0" fontId="0" fillId="0" borderId="12" xfId="0" applyBorder="1" applyAlignment="1">
      <alignment vertical="top" wrapText="1"/>
    </xf>
    <xf numFmtId="3" fontId="1" fillId="6" borderId="43" xfId="0" applyNumberFormat="1" applyFont="1" applyFill="1" applyBorder="1" applyAlignment="1">
      <alignment horizontal="center" vertical="top" wrapText="1"/>
    </xf>
    <xf numFmtId="3" fontId="1" fillId="6" borderId="37" xfId="0" applyNumberFormat="1" applyFont="1" applyFill="1" applyBorder="1" applyAlignment="1">
      <alignment horizontal="center" vertical="top" wrapText="1"/>
    </xf>
    <xf numFmtId="0" fontId="17" fillId="6" borderId="36" xfId="0" applyFont="1" applyFill="1" applyBorder="1" applyAlignment="1">
      <alignment horizontal="left" vertical="top" wrapText="1"/>
    </xf>
    <xf numFmtId="3" fontId="1" fillId="6" borderId="58" xfId="0" applyNumberFormat="1" applyFont="1" applyFill="1" applyBorder="1" applyAlignment="1">
      <alignment vertical="top" wrapText="1"/>
    </xf>
    <xf numFmtId="0" fontId="0" fillId="6" borderId="53" xfId="0" applyFill="1" applyBorder="1" applyAlignment="1">
      <alignment vertical="top" wrapText="1"/>
    </xf>
    <xf numFmtId="0" fontId="1" fillId="6" borderId="12" xfId="0" applyFont="1" applyFill="1" applyBorder="1" applyAlignment="1">
      <alignment vertical="top" wrapText="1"/>
    </xf>
    <xf numFmtId="0" fontId="1" fillId="6" borderId="36" xfId="0" applyFont="1" applyFill="1" applyBorder="1" applyAlignment="1">
      <alignment vertical="top" wrapText="1"/>
    </xf>
    <xf numFmtId="164" fontId="2" fillId="6" borderId="3" xfId="0" applyNumberFormat="1" applyFont="1" applyFill="1" applyBorder="1" applyAlignment="1">
      <alignment horizontal="center" vertical="top" wrapText="1"/>
    </xf>
    <xf numFmtId="0" fontId="0" fillId="6" borderId="12" xfId="0" applyFill="1" applyBorder="1" applyAlignment="1">
      <alignment horizontal="center" vertical="top" wrapText="1"/>
    </xf>
    <xf numFmtId="0" fontId="4" fillId="6" borderId="36" xfId="0" applyFont="1" applyFill="1" applyBorder="1" applyAlignment="1">
      <alignment vertical="top" wrapText="1"/>
    </xf>
    <xf numFmtId="3" fontId="1" fillId="6" borderId="71" xfId="0" applyNumberFormat="1" applyFont="1" applyFill="1" applyBorder="1" applyAlignment="1">
      <alignment horizontal="left" vertical="top" wrapText="1"/>
    </xf>
    <xf numFmtId="3" fontId="1" fillId="6" borderId="58" xfId="0" applyNumberFormat="1" applyFont="1" applyFill="1" applyBorder="1" applyAlignment="1">
      <alignment horizontal="left" vertical="top" wrapText="1"/>
    </xf>
    <xf numFmtId="0" fontId="17" fillId="6" borderId="53" xfId="0" applyFont="1" applyFill="1" applyBorder="1" applyAlignment="1">
      <alignment horizontal="left" vertical="top" wrapText="1"/>
    </xf>
    <xf numFmtId="3" fontId="2" fillId="5" borderId="4" xfId="0" applyNumberFormat="1" applyFont="1" applyFill="1" applyBorder="1" applyAlignment="1">
      <alignment horizontal="left" vertical="top" wrapText="1"/>
    </xf>
    <xf numFmtId="3" fontId="2" fillId="5" borderId="74" xfId="0" applyNumberFormat="1" applyFont="1" applyFill="1" applyBorder="1" applyAlignment="1">
      <alignment horizontal="left" vertical="top" wrapText="1"/>
    </xf>
    <xf numFmtId="3" fontId="2" fillId="5" borderId="0" xfId="0" applyNumberFormat="1" applyFont="1" applyFill="1" applyBorder="1" applyAlignment="1">
      <alignment horizontal="left" vertical="top" wrapText="1"/>
    </xf>
    <xf numFmtId="3" fontId="2" fillId="5" borderId="6" xfId="0" applyNumberFormat="1" applyFont="1" applyFill="1" applyBorder="1" applyAlignment="1">
      <alignment horizontal="left" vertical="top" wrapText="1"/>
    </xf>
    <xf numFmtId="3" fontId="1" fillId="6" borderId="72" xfId="0" applyNumberFormat="1" applyFont="1" applyFill="1" applyBorder="1" applyAlignment="1">
      <alignment horizontal="left" vertical="top" wrapText="1"/>
    </xf>
    <xf numFmtId="3" fontId="1" fillId="6" borderId="0" xfId="0" applyNumberFormat="1" applyFont="1" applyFill="1" applyBorder="1" applyAlignment="1">
      <alignment horizontal="left" vertical="top" wrapText="1"/>
    </xf>
    <xf numFmtId="3" fontId="1" fillId="6" borderId="61" xfId="0" applyNumberFormat="1" applyFont="1" applyFill="1" applyBorder="1" applyAlignment="1">
      <alignment horizontal="left" vertical="top" wrapText="1"/>
    </xf>
    <xf numFmtId="3" fontId="8" fillId="4" borderId="14" xfId="0" applyNumberFormat="1" applyFont="1" applyFill="1" applyBorder="1" applyAlignment="1">
      <alignment horizontal="center" vertical="top"/>
    </xf>
    <xf numFmtId="3" fontId="8" fillId="5" borderId="12" xfId="0" applyNumberFormat="1" applyFont="1" applyFill="1" applyBorder="1" applyAlignment="1">
      <alignment horizontal="center" vertical="top"/>
    </xf>
    <xf numFmtId="3" fontId="8" fillId="6" borderId="53" xfId="0" applyNumberFormat="1" applyFont="1" applyFill="1" applyBorder="1" applyAlignment="1">
      <alignment horizontal="center" vertical="top"/>
    </xf>
    <xf numFmtId="3" fontId="8" fillId="6" borderId="58" xfId="0" applyNumberFormat="1" applyFont="1" applyFill="1" applyBorder="1" applyAlignment="1">
      <alignment horizontal="center" vertical="top"/>
    </xf>
    <xf numFmtId="0" fontId="12" fillId="0" borderId="36" xfId="0" applyFont="1" applyBorder="1" applyAlignment="1">
      <alignment horizontal="left" vertical="top" wrapText="1"/>
    </xf>
    <xf numFmtId="3" fontId="1" fillId="6" borderId="13" xfId="0" applyNumberFormat="1" applyFont="1" applyFill="1" applyBorder="1" applyAlignment="1">
      <alignment horizontal="left" vertical="center" textRotation="90" wrapText="1"/>
    </xf>
    <xf numFmtId="3" fontId="1" fillId="6" borderId="59" xfId="0" applyNumberFormat="1" applyFont="1" applyFill="1" applyBorder="1" applyAlignment="1">
      <alignment horizontal="left" vertical="center" textRotation="90" wrapText="1"/>
    </xf>
    <xf numFmtId="0" fontId="1" fillId="6" borderId="97" xfId="0" applyFont="1" applyFill="1" applyBorder="1" applyAlignment="1">
      <alignment vertical="top" wrapText="1"/>
    </xf>
    <xf numFmtId="0" fontId="12" fillId="6" borderId="79" xfId="0" applyFont="1" applyFill="1" applyBorder="1" applyAlignment="1">
      <alignment vertical="top" wrapText="1"/>
    </xf>
    <xf numFmtId="3" fontId="2" fillId="4" borderId="11" xfId="0" applyNumberFormat="1" applyFont="1" applyFill="1" applyBorder="1" applyAlignment="1">
      <alignment horizontal="center" vertical="top" wrapText="1"/>
    </xf>
    <xf numFmtId="3" fontId="2" fillId="5" borderId="12" xfId="0" applyNumberFormat="1" applyFont="1" applyFill="1" applyBorder="1" applyAlignment="1">
      <alignment horizontal="center" vertical="top" wrapText="1"/>
    </xf>
    <xf numFmtId="3" fontId="2" fillId="6" borderId="12" xfId="0" applyNumberFormat="1" applyFont="1" applyFill="1" applyBorder="1" applyAlignment="1">
      <alignment horizontal="center" vertical="top" wrapText="1"/>
    </xf>
    <xf numFmtId="3" fontId="1" fillId="6" borderId="41" xfId="0" applyNumberFormat="1" applyFont="1" applyFill="1" applyBorder="1" applyAlignment="1">
      <alignment horizontal="left" vertical="center" textRotation="90" wrapText="1"/>
    </xf>
    <xf numFmtId="3" fontId="17" fillId="6" borderId="13" xfId="0" applyNumberFormat="1" applyFont="1" applyFill="1" applyBorder="1" applyAlignment="1">
      <alignment vertical="center" textRotation="90" wrapText="1"/>
    </xf>
    <xf numFmtId="3" fontId="2" fillId="5" borderId="25" xfId="0" applyNumberFormat="1" applyFont="1" applyFill="1" applyBorder="1" applyAlignment="1">
      <alignment horizontal="right" vertical="top"/>
    </xf>
    <xf numFmtId="3" fontId="1" fillId="5" borderId="1" xfId="0" applyNumberFormat="1" applyFont="1" applyFill="1" applyBorder="1" applyAlignment="1">
      <alignment horizontal="center" vertical="top" wrapText="1"/>
    </xf>
    <xf numFmtId="3" fontId="1" fillId="5" borderId="27" xfId="0" applyNumberFormat="1" applyFont="1" applyFill="1" applyBorder="1" applyAlignment="1">
      <alignment horizontal="center" vertical="top" wrapText="1"/>
    </xf>
    <xf numFmtId="3" fontId="2" fillId="4" borderId="68" xfId="0" applyNumberFormat="1" applyFont="1" applyFill="1" applyBorder="1" applyAlignment="1">
      <alignment horizontal="right" vertical="top"/>
    </xf>
    <xf numFmtId="3" fontId="2" fillId="4" borderId="64" xfId="0" applyNumberFormat="1" applyFont="1" applyFill="1" applyBorder="1" applyAlignment="1">
      <alignment horizontal="right" vertical="top"/>
    </xf>
    <xf numFmtId="3" fontId="1" fillId="4" borderId="64" xfId="0" applyNumberFormat="1" applyFont="1" applyFill="1" applyBorder="1" applyAlignment="1">
      <alignment horizontal="center" vertical="top"/>
    </xf>
    <xf numFmtId="3" fontId="1" fillId="4" borderId="65" xfId="0" applyNumberFormat="1" applyFont="1" applyFill="1" applyBorder="1" applyAlignment="1">
      <alignment horizontal="center" vertical="top"/>
    </xf>
    <xf numFmtId="3" fontId="2" fillId="3" borderId="68" xfId="0" applyNumberFormat="1" applyFont="1" applyFill="1" applyBorder="1" applyAlignment="1">
      <alignment horizontal="right" vertical="top"/>
    </xf>
    <xf numFmtId="3" fontId="2" fillId="3" borderId="64" xfId="0" applyNumberFormat="1" applyFont="1" applyFill="1" applyBorder="1" applyAlignment="1">
      <alignment horizontal="right" vertical="top"/>
    </xf>
    <xf numFmtId="3" fontId="1" fillId="3" borderId="64" xfId="0" applyNumberFormat="1" applyFont="1" applyFill="1" applyBorder="1" applyAlignment="1">
      <alignment horizontal="center" vertical="top"/>
    </xf>
    <xf numFmtId="3" fontId="1" fillId="3" borderId="65" xfId="0" applyNumberFormat="1" applyFont="1" applyFill="1" applyBorder="1" applyAlignment="1">
      <alignment horizontal="center" vertical="top"/>
    </xf>
    <xf numFmtId="165" fontId="1" fillId="9" borderId="11" xfId="3" applyFont="1" applyFill="1" applyBorder="1" applyAlignment="1">
      <alignment horizontal="left" vertical="top" wrapText="1"/>
    </xf>
    <xf numFmtId="0" fontId="0" fillId="0" borderId="35" xfId="0" applyBorder="1" applyAlignment="1">
      <alignment horizontal="left" vertical="top" wrapText="1"/>
    </xf>
    <xf numFmtId="3" fontId="1" fillId="0" borderId="32" xfId="0" applyNumberFormat="1" applyFont="1" applyBorder="1" applyAlignment="1">
      <alignment horizontal="left" vertical="top" wrapText="1"/>
    </xf>
    <xf numFmtId="3" fontId="1" fillId="0" borderId="33" xfId="0" applyNumberFormat="1" applyFont="1" applyBorder="1" applyAlignment="1">
      <alignment horizontal="left" vertical="top" wrapText="1"/>
    </xf>
    <xf numFmtId="3" fontId="1" fillId="0" borderId="44" xfId="0" applyNumberFormat="1" applyFont="1" applyBorder="1" applyAlignment="1">
      <alignment horizontal="left" vertical="top" wrapText="1"/>
    </xf>
    <xf numFmtId="3" fontId="2" fillId="8" borderId="26" xfId="0" applyNumberFormat="1" applyFont="1" applyFill="1" applyBorder="1" applyAlignment="1">
      <alignment horizontal="right" vertical="top" wrapText="1"/>
    </xf>
    <xf numFmtId="3" fontId="2" fillId="8" borderId="1" xfId="0" applyNumberFormat="1" applyFont="1" applyFill="1" applyBorder="1" applyAlignment="1">
      <alignment horizontal="right" vertical="top" wrapText="1"/>
    </xf>
    <xf numFmtId="3" fontId="2" fillId="8" borderId="27" xfId="0" applyNumberFormat="1" applyFont="1" applyFill="1" applyBorder="1" applyAlignment="1">
      <alignment horizontal="right" vertical="top" wrapText="1"/>
    </xf>
    <xf numFmtId="3" fontId="24" fillId="6" borderId="0" xfId="0" applyNumberFormat="1" applyFont="1" applyFill="1" applyAlignment="1">
      <alignment horizontal="left" vertical="top" wrapText="1"/>
    </xf>
    <xf numFmtId="0" fontId="33" fillId="6" borderId="0" xfId="0" applyFont="1" applyFill="1" applyAlignment="1">
      <alignment vertical="top"/>
    </xf>
    <xf numFmtId="0" fontId="29" fillId="0" borderId="0" xfId="0" applyFont="1" applyAlignment="1">
      <alignment horizontal="right" wrapText="1"/>
    </xf>
    <xf numFmtId="0" fontId="12" fillId="0" borderId="0" xfId="0" applyFont="1" applyAlignment="1">
      <alignment horizontal="right"/>
    </xf>
    <xf numFmtId="3" fontId="1" fillId="6" borderId="69" xfId="0" applyNumberFormat="1" applyFont="1" applyFill="1" applyBorder="1" applyAlignment="1">
      <alignment horizontal="center" vertical="top" wrapText="1"/>
    </xf>
    <xf numFmtId="3" fontId="1" fillId="6" borderId="14" xfId="0" applyNumberFormat="1" applyFont="1" applyFill="1" applyBorder="1" applyAlignment="1">
      <alignment horizontal="center" vertical="top" wrapText="1"/>
    </xf>
    <xf numFmtId="3" fontId="5" fillId="0" borderId="38" xfId="0" applyNumberFormat="1" applyFont="1" applyBorder="1" applyAlignment="1">
      <alignment horizontal="left" vertical="top" wrapText="1"/>
    </xf>
    <xf numFmtId="3" fontId="5" fillId="0" borderId="12" xfId="0" applyNumberFormat="1" applyFont="1" applyBorder="1" applyAlignment="1">
      <alignment horizontal="left" vertical="top" wrapText="1"/>
    </xf>
    <xf numFmtId="3" fontId="1" fillId="8" borderId="31" xfId="0" applyNumberFormat="1" applyFont="1" applyFill="1" applyBorder="1" applyAlignment="1">
      <alignment horizontal="left" vertical="top" wrapText="1"/>
    </xf>
    <xf numFmtId="3" fontId="1" fillId="8" borderId="21" xfId="0" applyNumberFormat="1" applyFont="1" applyFill="1" applyBorder="1" applyAlignment="1">
      <alignment horizontal="left" vertical="top" wrapText="1"/>
    </xf>
    <xf numFmtId="3" fontId="1" fillId="8" borderId="22" xfId="0" applyNumberFormat="1" applyFont="1" applyFill="1" applyBorder="1" applyAlignment="1">
      <alignment horizontal="left" vertical="top" wrapText="1"/>
    </xf>
    <xf numFmtId="3" fontId="2" fillId="3" borderId="31" xfId="0" applyNumberFormat="1" applyFont="1" applyFill="1" applyBorder="1" applyAlignment="1">
      <alignment horizontal="right" vertical="top" wrapText="1"/>
    </xf>
    <xf numFmtId="3" fontId="2" fillId="3" borderId="21" xfId="0" applyNumberFormat="1" applyFont="1" applyFill="1" applyBorder="1" applyAlignment="1">
      <alignment horizontal="right" vertical="top" wrapText="1"/>
    </xf>
    <xf numFmtId="3" fontId="2" fillId="3" borderId="22" xfId="0" applyNumberFormat="1" applyFont="1" applyFill="1" applyBorder="1" applyAlignment="1">
      <alignment horizontal="right" vertical="top" wrapText="1"/>
    </xf>
    <xf numFmtId="3" fontId="1" fillId="7" borderId="32" xfId="0" applyNumberFormat="1" applyFont="1" applyFill="1" applyBorder="1" applyAlignment="1">
      <alignment horizontal="left" vertical="top" wrapText="1"/>
    </xf>
    <xf numFmtId="3" fontId="1" fillId="7" borderId="33" xfId="0" applyNumberFormat="1" applyFont="1" applyFill="1" applyBorder="1" applyAlignment="1">
      <alignment horizontal="left" vertical="top" wrapText="1"/>
    </xf>
    <xf numFmtId="3" fontId="1" fillId="7" borderId="44" xfId="0" applyNumberFormat="1" applyFont="1" applyFill="1" applyBorder="1" applyAlignment="1">
      <alignment horizontal="left" vertical="top" wrapText="1"/>
    </xf>
    <xf numFmtId="3" fontId="1" fillId="0" borderId="31" xfId="0" applyNumberFormat="1" applyFont="1" applyBorder="1" applyAlignment="1">
      <alignment horizontal="left" vertical="top" wrapText="1"/>
    </xf>
    <xf numFmtId="3" fontId="1" fillId="0" borderId="21" xfId="0" applyNumberFormat="1" applyFont="1" applyBorder="1" applyAlignment="1">
      <alignment horizontal="left" vertical="top" wrapText="1"/>
    </xf>
    <xf numFmtId="3" fontId="1" fillId="0" borderId="22" xfId="0" applyNumberFormat="1" applyFont="1" applyBorder="1" applyAlignment="1">
      <alignment horizontal="left" vertical="top" wrapText="1"/>
    </xf>
    <xf numFmtId="3" fontId="1" fillId="0" borderId="74" xfId="0" applyNumberFormat="1" applyFont="1" applyFill="1" applyBorder="1" applyAlignment="1">
      <alignment horizontal="left" vertical="top" wrapText="1"/>
    </xf>
    <xf numFmtId="0" fontId="17" fillId="0" borderId="74" xfId="0" applyFont="1" applyFill="1" applyBorder="1" applyAlignment="1">
      <alignment horizontal="left" vertical="top" wrapText="1"/>
    </xf>
    <xf numFmtId="3" fontId="2" fillId="0" borderId="1" xfId="0" applyNumberFormat="1" applyFont="1" applyFill="1" applyBorder="1" applyAlignment="1">
      <alignment horizontal="center" vertical="top" wrapText="1"/>
    </xf>
    <xf numFmtId="3" fontId="2" fillId="0" borderId="67" xfId="0" applyNumberFormat="1" applyFont="1" applyBorder="1" applyAlignment="1">
      <alignment horizontal="center" vertical="center" wrapText="1"/>
    </xf>
    <xf numFmtId="3" fontId="2" fillId="0" borderId="64" xfId="0" applyNumberFormat="1" applyFont="1" applyBorder="1" applyAlignment="1">
      <alignment horizontal="center" vertical="center" wrapText="1"/>
    </xf>
    <xf numFmtId="3" fontId="2" fillId="0" borderId="65" xfId="0" applyNumberFormat="1" applyFont="1" applyBorder="1" applyAlignment="1">
      <alignment horizontal="center" vertical="center" wrapText="1"/>
    </xf>
    <xf numFmtId="3" fontId="2" fillId="3" borderId="8" xfId="0" applyNumberFormat="1" applyFont="1" applyFill="1" applyBorder="1" applyAlignment="1">
      <alignment horizontal="right" vertical="top" wrapText="1"/>
    </xf>
    <xf numFmtId="3" fontId="2" fillId="3" borderId="9" xfId="0" applyNumberFormat="1" applyFont="1" applyFill="1" applyBorder="1" applyAlignment="1">
      <alignment horizontal="right" vertical="top" wrapText="1"/>
    </xf>
    <xf numFmtId="3" fontId="2" fillId="3" borderId="10" xfId="0" applyNumberFormat="1" applyFont="1" applyFill="1" applyBorder="1" applyAlignment="1">
      <alignment horizontal="right" vertical="top" wrapText="1"/>
    </xf>
    <xf numFmtId="3" fontId="2" fillId="8" borderId="31" xfId="0" applyNumberFormat="1" applyFont="1" applyFill="1" applyBorder="1" applyAlignment="1">
      <alignment horizontal="right" wrapText="1"/>
    </xf>
    <xf numFmtId="3" fontId="17" fillId="8" borderId="21" xfId="0" applyNumberFormat="1" applyFont="1" applyFill="1" applyBorder="1" applyAlignment="1">
      <alignment horizontal="right" wrapText="1"/>
    </xf>
    <xf numFmtId="3" fontId="17" fillId="8" borderId="22" xfId="0" applyNumberFormat="1" applyFont="1" applyFill="1" applyBorder="1" applyAlignment="1">
      <alignment horizontal="right" wrapText="1"/>
    </xf>
    <xf numFmtId="3" fontId="1" fillId="0" borderId="42" xfId="0" applyNumberFormat="1" applyFont="1" applyBorder="1" applyAlignment="1">
      <alignment horizontal="left" vertical="top" wrapText="1"/>
    </xf>
    <xf numFmtId="3" fontId="1" fillId="0" borderId="61" xfId="0" applyNumberFormat="1" applyFont="1" applyBorder="1" applyAlignment="1">
      <alignment horizontal="left" vertical="top" wrapText="1"/>
    </xf>
    <xf numFmtId="3" fontId="1" fillId="0" borderId="60" xfId="0" applyNumberFormat="1" applyFont="1" applyBorder="1" applyAlignment="1">
      <alignment horizontal="left" vertical="top" wrapText="1"/>
    </xf>
    <xf numFmtId="0" fontId="0" fillId="0" borderId="36" xfId="0" applyBorder="1" applyAlignment="1">
      <alignment horizontal="left" vertical="top" wrapText="1"/>
    </xf>
    <xf numFmtId="3" fontId="18" fillId="6" borderId="43" xfId="0" applyNumberFormat="1" applyFont="1" applyFill="1" applyBorder="1" applyAlignment="1">
      <alignment horizontal="center" vertical="top" wrapText="1"/>
    </xf>
    <xf numFmtId="3" fontId="18" fillId="6" borderId="37" xfId="0" applyNumberFormat="1" applyFont="1" applyFill="1" applyBorder="1" applyAlignment="1">
      <alignment horizontal="center" vertical="top" wrapText="1"/>
    </xf>
    <xf numFmtId="3" fontId="2" fillId="8" borderId="3" xfId="0" applyNumberFormat="1" applyFont="1" applyFill="1" applyBorder="1" applyAlignment="1">
      <alignment horizontal="center" vertical="top"/>
    </xf>
    <xf numFmtId="3" fontId="2" fillId="8" borderId="12" xfId="0" applyNumberFormat="1" applyFont="1" applyFill="1" applyBorder="1" applyAlignment="1">
      <alignment horizontal="center" vertical="top"/>
    </xf>
    <xf numFmtId="3" fontId="18" fillId="6" borderId="12" xfId="0" applyNumberFormat="1" applyFont="1" applyFill="1" applyBorder="1" applyAlignment="1">
      <alignment vertical="top" wrapText="1"/>
    </xf>
    <xf numFmtId="3" fontId="39" fillId="6" borderId="13" xfId="0" applyNumberFormat="1" applyFont="1" applyFill="1" applyBorder="1" applyAlignment="1">
      <alignment horizontal="center" vertical="top" textRotation="90" wrapText="1"/>
    </xf>
    <xf numFmtId="3" fontId="1" fillId="6" borderId="41" xfId="0" applyNumberFormat="1" applyFont="1" applyFill="1" applyBorder="1" applyAlignment="1">
      <alignment horizontal="center" vertical="center" textRotation="90" wrapText="1"/>
    </xf>
    <xf numFmtId="3" fontId="1" fillId="6" borderId="13" xfId="0" applyNumberFormat="1" applyFont="1" applyFill="1" applyBorder="1" applyAlignment="1">
      <alignment horizontal="center" vertical="center" textRotation="90" wrapText="1"/>
    </xf>
    <xf numFmtId="0" fontId="13" fillId="6" borderId="13" xfId="0" applyFont="1" applyFill="1" applyBorder="1" applyAlignment="1">
      <alignment horizontal="center" vertical="center" textRotation="90" wrapText="1"/>
    </xf>
    <xf numFmtId="3" fontId="2" fillId="4" borderId="2" xfId="0" applyNumberFormat="1" applyFont="1" applyFill="1" applyBorder="1" applyAlignment="1">
      <alignment horizontal="center" vertical="top"/>
    </xf>
    <xf numFmtId="49" fontId="2" fillId="6" borderId="3" xfId="0" applyNumberFormat="1" applyFont="1" applyFill="1" applyBorder="1" applyAlignment="1">
      <alignment horizontal="center" vertical="top"/>
    </xf>
    <xf numFmtId="3" fontId="1" fillId="6" borderId="3" xfId="0" applyNumberFormat="1" applyFont="1" applyFill="1" applyBorder="1" applyAlignment="1">
      <alignment vertical="top" wrapText="1"/>
    </xf>
    <xf numFmtId="3" fontId="3" fillId="6" borderId="4" xfId="0" applyNumberFormat="1" applyFont="1" applyFill="1" applyBorder="1" applyAlignment="1">
      <alignment horizontal="center" vertical="top" textRotation="90" wrapText="1"/>
    </xf>
    <xf numFmtId="3" fontId="3" fillId="6" borderId="13" xfId="0" applyNumberFormat="1" applyFont="1" applyFill="1" applyBorder="1" applyAlignment="1">
      <alignment horizontal="center" vertical="top" textRotation="90" wrapText="1"/>
    </xf>
    <xf numFmtId="3" fontId="1" fillId="6" borderId="57" xfId="0" applyNumberFormat="1" applyFont="1" applyFill="1" applyBorder="1" applyAlignment="1">
      <alignment horizontal="center" vertical="top" wrapText="1"/>
    </xf>
    <xf numFmtId="3" fontId="1" fillId="6" borderId="29" xfId="0" applyNumberFormat="1" applyFont="1" applyFill="1" applyBorder="1" applyAlignment="1">
      <alignment horizontal="center" vertical="top" wrapText="1"/>
    </xf>
    <xf numFmtId="3" fontId="1" fillId="0" borderId="20" xfId="0" applyNumberFormat="1" applyFont="1" applyBorder="1" applyAlignment="1">
      <alignment horizontal="center" vertical="top" wrapText="1"/>
    </xf>
    <xf numFmtId="3" fontId="1" fillId="0" borderId="43" xfId="0" applyNumberFormat="1" applyFont="1" applyBorder="1" applyAlignment="1">
      <alignment horizontal="center" vertical="top" wrapText="1"/>
    </xf>
    <xf numFmtId="3" fontId="4" fillId="0" borderId="37" xfId="0" applyNumberFormat="1" applyFont="1" applyBorder="1" applyAlignment="1">
      <alignment horizontal="center" vertical="top" wrapText="1"/>
    </xf>
    <xf numFmtId="3" fontId="1" fillId="0" borderId="37" xfId="0" applyNumberFormat="1" applyFont="1" applyBorder="1" applyAlignment="1">
      <alignment horizontal="center" vertical="top" wrapText="1"/>
    </xf>
    <xf numFmtId="0" fontId="0" fillId="0" borderId="11" xfId="0" applyBorder="1" applyAlignment="1">
      <alignment horizontal="left" vertical="top" wrapText="1"/>
    </xf>
    <xf numFmtId="3" fontId="1" fillId="7" borderId="18" xfId="0" applyNumberFormat="1" applyFont="1" applyFill="1" applyBorder="1" applyAlignment="1">
      <alignment horizontal="left" vertical="top" wrapText="1"/>
    </xf>
    <xf numFmtId="3" fontId="1" fillId="0" borderId="18" xfId="0" applyNumberFormat="1" applyFont="1" applyBorder="1" applyAlignment="1">
      <alignment horizontal="left" vertical="top" wrapText="1"/>
    </xf>
    <xf numFmtId="3" fontId="1" fillId="6" borderId="90" xfId="0" applyNumberFormat="1" applyFont="1" applyFill="1" applyBorder="1" applyAlignment="1">
      <alignment horizontal="center" vertical="center" wrapText="1"/>
    </xf>
    <xf numFmtId="0" fontId="17" fillId="6" borderId="43" xfId="0" applyFont="1" applyFill="1" applyBorder="1" applyAlignment="1">
      <alignment horizontal="center" wrapText="1"/>
    </xf>
    <xf numFmtId="0" fontId="0" fillId="6" borderId="43" xfId="0" applyFill="1" applyBorder="1" applyAlignment="1">
      <alignment horizontal="center" wrapText="1"/>
    </xf>
    <xf numFmtId="0" fontId="17" fillId="6" borderId="59" xfId="0" applyFont="1" applyFill="1" applyBorder="1" applyAlignment="1">
      <alignment wrapText="1"/>
    </xf>
    <xf numFmtId="0" fontId="13" fillId="6" borderId="37" xfId="0" applyFont="1" applyFill="1" applyBorder="1" applyAlignment="1">
      <alignment horizontal="center" vertical="top" wrapText="1"/>
    </xf>
    <xf numFmtId="3" fontId="2" fillId="8" borderId="12" xfId="0" applyNumberFormat="1" applyFont="1" applyFill="1" applyBorder="1" applyAlignment="1">
      <alignment horizontal="center" vertical="top" wrapText="1"/>
    </xf>
    <xf numFmtId="3" fontId="8" fillId="8" borderId="53" xfId="0" applyNumberFormat="1" applyFont="1" applyFill="1" applyBorder="1" applyAlignment="1">
      <alignment horizontal="center" vertical="top"/>
    </xf>
    <xf numFmtId="3" fontId="8" fillId="8" borderId="19" xfId="0" applyNumberFormat="1" applyFont="1" applyFill="1" applyBorder="1" applyAlignment="1">
      <alignment horizontal="center" vertical="top"/>
    </xf>
    <xf numFmtId="3" fontId="8" fillId="8" borderId="71" xfId="0" applyNumberFormat="1" applyFont="1" applyFill="1" applyBorder="1" applyAlignment="1">
      <alignment horizontal="center" vertical="top"/>
    </xf>
    <xf numFmtId="3" fontId="8" fillId="8" borderId="72" xfId="0" applyNumberFormat="1" applyFont="1" applyFill="1" applyBorder="1" applyAlignment="1">
      <alignment horizontal="center" vertical="top"/>
    </xf>
    <xf numFmtId="3" fontId="8" fillId="8" borderId="55" xfId="0" applyNumberFormat="1" applyFont="1" applyFill="1" applyBorder="1" applyAlignment="1">
      <alignment horizontal="center" vertical="top"/>
    </xf>
    <xf numFmtId="164" fontId="1" fillId="6" borderId="43" xfId="0" applyNumberFormat="1" applyFont="1" applyFill="1" applyBorder="1" applyAlignment="1">
      <alignment horizontal="center" vertical="top" wrapText="1"/>
    </xf>
    <xf numFmtId="3" fontId="1" fillId="6" borderId="57" xfId="0" applyNumberFormat="1" applyFont="1" applyFill="1" applyBorder="1" applyAlignment="1">
      <alignment horizontal="center" vertical="center" wrapText="1"/>
    </xf>
    <xf numFmtId="0" fontId="0" fillId="0" borderId="43" xfId="0" applyBorder="1" applyAlignment="1">
      <alignment horizontal="center" wrapText="1"/>
    </xf>
    <xf numFmtId="3" fontId="9" fillId="12" borderId="12" xfId="0" applyNumberFormat="1" applyFont="1" applyFill="1" applyBorder="1" applyAlignment="1">
      <alignment horizontal="left" vertical="top" wrapText="1"/>
    </xf>
    <xf numFmtId="0" fontId="17" fillId="12" borderId="12" xfId="0" applyFont="1" applyFill="1" applyBorder="1" applyAlignment="1">
      <alignment vertical="top"/>
    </xf>
    <xf numFmtId="0" fontId="0" fillId="0" borderId="12" xfId="0" applyBorder="1" applyAlignment="1">
      <alignment horizontal="left" vertical="top" wrapText="1"/>
    </xf>
    <xf numFmtId="3" fontId="16" fillId="6" borderId="20" xfId="0" applyNumberFormat="1" applyFont="1" applyFill="1" applyBorder="1" applyAlignment="1">
      <alignment horizontal="center" vertical="top" wrapText="1"/>
    </xf>
    <xf numFmtId="0" fontId="0" fillId="0" borderId="43" xfId="0" applyBorder="1" applyAlignment="1">
      <alignment horizontal="center" vertical="top" wrapText="1"/>
    </xf>
    <xf numFmtId="3" fontId="1" fillId="12" borderId="12" xfId="0" applyNumberFormat="1" applyFont="1" applyFill="1" applyBorder="1" applyAlignment="1">
      <alignment horizontal="left" vertical="top" wrapText="1"/>
    </xf>
    <xf numFmtId="0" fontId="0" fillId="12" borderId="12" xfId="0" applyFill="1" applyBorder="1" applyAlignment="1">
      <alignment horizontal="left" vertical="top" wrapText="1"/>
    </xf>
    <xf numFmtId="0" fontId="0" fillId="12" borderId="36" xfId="0" applyFill="1" applyBorder="1" applyAlignment="1">
      <alignment horizontal="left" vertical="top" wrapText="1"/>
    </xf>
    <xf numFmtId="3" fontId="1" fillId="0" borderId="57" xfId="0" applyNumberFormat="1" applyFont="1" applyFill="1" applyBorder="1" applyAlignment="1">
      <alignment horizontal="center" vertical="center" textRotation="90" wrapText="1" shrinkToFit="1"/>
    </xf>
    <xf numFmtId="3" fontId="1" fillId="0" borderId="43" xfId="0" applyNumberFormat="1" applyFont="1" applyFill="1" applyBorder="1" applyAlignment="1">
      <alignment horizontal="center" vertical="center" textRotation="90" wrapText="1" shrinkToFit="1"/>
    </xf>
    <xf numFmtId="3" fontId="1" fillId="0" borderId="29" xfId="0" applyNumberFormat="1" applyFont="1" applyFill="1" applyBorder="1" applyAlignment="1">
      <alignment horizontal="center" vertical="center" textRotation="90" wrapText="1" shrinkToFit="1"/>
    </xf>
    <xf numFmtId="3" fontId="5" fillId="6" borderId="13" xfId="0" applyNumberFormat="1" applyFont="1" applyFill="1" applyBorder="1" applyAlignment="1">
      <alignment horizontal="center" vertical="top" wrapText="1"/>
    </xf>
    <xf numFmtId="3" fontId="1" fillId="6" borderId="20" xfId="0" applyNumberFormat="1" applyFont="1" applyFill="1" applyBorder="1" applyAlignment="1">
      <alignment horizontal="center" vertical="top" wrapText="1"/>
    </xf>
    <xf numFmtId="0" fontId="17" fillId="6" borderId="43" xfId="0" applyFont="1" applyFill="1" applyBorder="1" applyAlignment="1">
      <alignment horizontal="center" vertical="top" wrapText="1"/>
    </xf>
    <xf numFmtId="0" fontId="17" fillId="6" borderId="75" xfId="0" applyFont="1" applyFill="1" applyBorder="1" applyAlignment="1">
      <alignment horizontal="center" vertical="top" wrapText="1"/>
    </xf>
    <xf numFmtId="0" fontId="1" fillId="6" borderId="69" xfId="0" applyFont="1" applyFill="1" applyBorder="1" applyAlignment="1">
      <alignment vertical="top" wrapText="1"/>
    </xf>
    <xf numFmtId="0" fontId="1" fillId="6" borderId="14" xfId="0" applyFont="1" applyFill="1" applyBorder="1" applyAlignment="1">
      <alignment vertical="top" wrapText="1"/>
    </xf>
    <xf numFmtId="0" fontId="17" fillId="6" borderId="96" xfId="0" applyFont="1" applyFill="1" applyBorder="1" applyAlignment="1">
      <alignment vertical="top" wrapText="1"/>
    </xf>
    <xf numFmtId="0" fontId="1" fillId="0" borderId="38" xfId="0" applyFont="1" applyFill="1" applyBorder="1" applyAlignment="1">
      <alignment vertical="top" wrapText="1"/>
    </xf>
    <xf numFmtId="0" fontId="13" fillId="6" borderId="43" xfId="0" applyFont="1" applyFill="1" applyBorder="1" applyAlignment="1">
      <alignment vertical="top"/>
    </xf>
    <xf numFmtId="3" fontId="18" fillId="6" borderId="17" xfId="0" applyNumberFormat="1" applyFont="1" applyFill="1" applyBorder="1" applyAlignment="1">
      <alignment vertical="top" wrapText="1"/>
    </xf>
    <xf numFmtId="0" fontId="40" fillId="6" borderId="35" xfId="0" applyFont="1" applyFill="1" applyBorder="1" applyAlignment="1">
      <alignment vertical="top" wrapText="1"/>
    </xf>
    <xf numFmtId="0" fontId="1" fillId="6" borderId="97" xfId="0" applyFont="1" applyFill="1" applyBorder="1" applyAlignment="1">
      <alignment horizontal="left" vertical="top" wrapText="1"/>
    </xf>
    <xf numFmtId="0" fontId="0" fillId="6" borderId="79" xfId="0" applyFill="1" applyBorder="1" applyAlignment="1">
      <alignment horizontal="left" vertical="top" wrapText="1"/>
    </xf>
    <xf numFmtId="3" fontId="1" fillId="12" borderId="38" xfId="0" applyNumberFormat="1" applyFont="1" applyFill="1" applyBorder="1" applyAlignment="1">
      <alignment vertical="top" wrapText="1"/>
    </xf>
    <xf numFmtId="3" fontId="1" fillId="12" borderId="12" xfId="0" applyNumberFormat="1" applyFont="1" applyFill="1" applyBorder="1" applyAlignment="1">
      <alignment vertical="top" wrapText="1"/>
    </xf>
    <xf numFmtId="3" fontId="1" fillId="12" borderId="36" xfId="0" applyNumberFormat="1" applyFont="1" applyFill="1" applyBorder="1" applyAlignment="1">
      <alignment vertical="top" wrapText="1"/>
    </xf>
    <xf numFmtId="3" fontId="1" fillId="12" borderId="13" xfId="0" applyNumberFormat="1" applyFont="1" applyFill="1" applyBorder="1" applyAlignment="1">
      <alignment horizontal="left" vertical="top" wrapText="1"/>
    </xf>
    <xf numFmtId="3" fontId="1" fillId="0" borderId="13" xfId="0" applyNumberFormat="1" applyFont="1" applyBorder="1" applyAlignment="1">
      <alignment horizontal="center" vertical="top" textRotation="90" wrapText="1"/>
    </xf>
    <xf numFmtId="0" fontId="0" fillId="0" borderId="13" xfId="0" applyBorder="1" applyAlignment="1">
      <alignment horizontal="center" vertical="top" textRotation="90" wrapText="1"/>
    </xf>
    <xf numFmtId="0" fontId="0" fillId="0" borderId="59" xfId="0" applyBorder="1" applyAlignment="1">
      <alignment horizontal="center" vertical="top" textRotation="90" wrapText="1"/>
    </xf>
    <xf numFmtId="0" fontId="4" fillId="6" borderId="12" xfId="0" applyFont="1" applyFill="1" applyBorder="1" applyAlignment="1">
      <alignment vertical="top" wrapText="1"/>
    </xf>
    <xf numFmtId="164" fontId="2" fillId="13" borderId="3" xfId="0" applyNumberFormat="1" applyFont="1" applyFill="1" applyBorder="1" applyAlignment="1">
      <alignment horizontal="center" vertical="top" wrapText="1"/>
    </xf>
    <xf numFmtId="0" fontId="0" fillId="13" borderId="12" xfId="0" applyFill="1" applyBorder="1" applyAlignment="1">
      <alignment horizontal="center" vertical="top" wrapText="1"/>
    </xf>
    <xf numFmtId="0" fontId="0" fillId="13" borderId="36" xfId="0" applyFill="1" applyBorder="1" applyAlignment="1">
      <alignment horizontal="center" vertical="top" wrapText="1"/>
    </xf>
    <xf numFmtId="3" fontId="4" fillId="0" borderId="29" xfId="0" applyNumberFormat="1" applyFont="1" applyBorder="1" applyAlignment="1">
      <alignment horizontal="center" vertical="top" wrapText="1"/>
    </xf>
    <xf numFmtId="3" fontId="1" fillId="6" borderId="23" xfId="0" applyNumberFormat="1" applyFont="1" applyFill="1" applyBorder="1" applyAlignment="1">
      <alignment horizontal="left" vertical="top" wrapText="1"/>
    </xf>
    <xf numFmtId="3" fontId="1" fillId="0" borderId="57" xfId="0" applyNumberFormat="1" applyFont="1" applyBorder="1" applyAlignment="1">
      <alignment horizontal="center" vertical="top" wrapText="1"/>
    </xf>
    <xf numFmtId="3" fontId="1" fillId="6" borderId="25" xfId="0" applyNumberFormat="1" applyFont="1" applyFill="1" applyBorder="1" applyAlignment="1">
      <alignment horizontal="left" vertical="top" wrapText="1"/>
    </xf>
    <xf numFmtId="3" fontId="6" fillId="6" borderId="20" xfId="0" applyNumberFormat="1" applyFont="1" applyFill="1" applyBorder="1" applyAlignment="1">
      <alignment horizontal="center" vertical="top" wrapText="1"/>
    </xf>
    <xf numFmtId="3" fontId="17" fillId="6" borderId="43" xfId="0" applyNumberFormat="1" applyFont="1" applyFill="1" applyBorder="1" applyAlignment="1">
      <alignment horizontal="center" vertical="top" wrapText="1"/>
    </xf>
    <xf numFmtId="3" fontId="1" fillId="0" borderId="13" xfId="0" applyNumberFormat="1" applyFont="1" applyFill="1" applyBorder="1" applyAlignment="1">
      <alignment horizontal="center" vertical="top" wrapText="1"/>
    </xf>
    <xf numFmtId="3" fontId="1" fillId="0" borderId="25" xfId="0" applyNumberFormat="1" applyFont="1" applyFill="1" applyBorder="1" applyAlignment="1">
      <alignment horizontal="center" vertical="top" wrapText="1"/>
    </xf>
    <xf numFmtId="3" fontId="6" fillId="6" borderId="38" xfId="0" applyNumberFormat="1" applyFont="1" applyFill="1" applyBorder="1" applyAlignment="1">
      <alignment horizontal="left" vertical="top" wrapText="1"/>
    </xf>
    <xf numFmtId="3" fontId="17" fillId="0" borderId="36" xfId="0" applyNumberFormat="1" applyFont="1" applyBorder="1" applyAlignment="1">
      <alignment horizontal="left" vertical="top" wrapText="1"/>
    </xf>
    <xf numFmtId="3" fontId="2" fillId="6" borderId="3" xfId="0" applyNumberFormat="1" applyFont="1" applyFill="1" applyBorder="1" applyAlignment="1">
      <alignment horizontal="center" vertical="top"/>
    </xf>
    <xf numFmtId="3" fontId="2" fillId="6" borderId="24" xfId="0" applyNumberFormat="1" applyFont="1" applyFill="1" applyBorder="1" applyAlignment="1">
      <alignment horizontal="center" vertical="top"/>
    </xf>
    <xf numFmtId="3" fontId="1" fillId="6" borderId="4" xfId="0" applyNumberFormat="1" applyFont="1" applyFill="1" applyBorder="1" applyAlignment="1">
      <alignment horizontal="left" vertical="top" wrapText="1"/>
    </xf>
    <xf numFmtId="3" fontId="1" fillId="0" borderId="4" xfId="0" applyNumberFormat="1" applyFont="1" applyFill="1" applyBorder="1" applyAlignment="1">
      <alignment horizontal="center" vertical="top" wrapText="1"/>
    </xf>
    <xf numFmtId="0" fontId="17" fillId="0" borderId="36" xfId="0" applyFont="1" applyBorder="1" applyAlignment="1">
      <alignment vertical="top" wrapText="1"/>
    </xf>
    <xf numFmtId="0" fontId="17" fillId="0" borderId="37" xfId="0" applyFont="1" applyBorder="1" applyAlignment="1">
      <alignment horizontal="center" vertical="top" wrapText="1"/>
    </xf>
    <xf numFmtId="0" fontId="1" fillId="12" borderId="41" xfId="0" applyFont="1" applyFill="1" applyBorder="1" applyAlignment="1">
      <alignment horizontal="left" vertical="top" wrapText="1"/>
    </xf>
    <xf numFmtId="0" fontId="1" fillId="12" borderId="13" xfId="0" applyFont="1" applyFill="1" applyBorder="1" applyAlignment="1">
      <alignment horizontal="left" vertical="top" wrapText="1"/>
    </xf>
    <xf numFmtId="0" fontId="1" fillId="12" borderId="59" xfId="0" applyFont="1" applyFill="1" applyBorder="1" applyAlignment="1">
      <alignment horizontal="left" vertical="top" wrapText="1"/>
    </xf>
    <xf numFmtId="0" fontId="1" fillId="6" borderId="13" xfId="0" applyFont="1" applyFill="1" applyBorder="1" applyAlignment="1">
      <alignment horizontal="center" vertical="center" textRotation="90" wrapText="1"/>
    </xf>
    <xf numFmtId="49" fontId="1" fillId="6" borderId="43" xfId="0" applyNumberFormat="1" applyFont="1" applyFill="1" applyBorder="1" applyAlignment="1">
      <alignment horizontal="center" vertical="center" wrapText="1"/>
    </xf>
    <xf numFmtId="0" fontId="0" fillId="12" borderId="12" xfId="0" applyFill="1" applyBorder="1" applyAlignment="1">
      <alignment vertical="top" wrapText="1"/>
    </xf>
    <xf numFmtId="0" fontId="0" fillId="12" borderId="36" xfId="0" applyFill="1" applyBorder="1" applyAlignment="1">
      <alignment vertical="top" wrapText="1"/>
    </xf>
    <xf numFmtId="49" fontId="2" fillId="6" borderId="38" xfId="0" applyNumberFormat="1" applyFont="1" applyFill="1" applyBorder="1" applyAlignment="1">
      <alignment horizontal="center" vertical="top" wrapText="1"/>
    </xf>
    <xf numFmtId="49" fontId="2" fillId="6" borderId="12" xfId="0" applyNumberFormat="1" applyFont="1" applyFill="1" applyBorder="1" applyAlignment="1">
      <alignment horizontal="center" vertical="top" wrapText="1"/>
    </xf>
    <xf numFmtId="49" fontId="2" fillId="6" borderId="36" xfId="0" applyNumberFormat="1" applyFont="1" applyFill="1" applyBorder="1" applyAlignment="1">
      <alignment horizontal="center" vertical="top" wrapText="1"/>
    </xf>
    <xf numFmtId="0" fontId="27" fillId="6" borderId="12" xfId="0" applyFont="1" applyFill="1" applyBorder="1" applyAlignment="1">
      <alignment vertical="top" wrapText="1"/>
    </xf>
    <xf numFmtId="3" fontId="18" fillId="6" borderId="13" xfId="0" applyNumberFormat="1" applyFont="1" applyFill="1" applyBorder="1" applyAlignment="1">
      <alignment horizontal="center" vertical="top" textRotation="90" wrapText="1"/>
    </xf>
    <xf numFmtId="3" fontId="21" fillId="6" borderId="59" xfId="0" applyNumberFormat="1" applyFont="1" applyFill="1" applyBorder="1" applyAlignment="1">
      <alignment horizontal="center" vertical="top" textRotation="90" wrapText="1"/>
    </xf>
    <xf numFmtId="3" fontId="6" fillId="0" borderId="57" xfId="0" applyNumberFormat="1" applyFont="1" applyBorder="1" applyAlignment="1">
      <alignment horizontal="center" vertical="top" wrapText="1"/>
    </xf>
    <xf numFmtId="3" fontId="6" fillId="0" borderId="43" xfId="0" applyNumberFormat="1" applyFont="1" applyBorder="1" applyAlignment="1">
      <alignment horizontal="center" vertical="top" wrapText="1"/>
    </xf>
    <xf numFmtId="3" fontId="17" fillId="0" borderId="43" xfId="0" applyNumberFormat="1" applyFont="1" applyBorder="1" applyAlignment="1">
      <alignment horizontal="center" vertical="top" wrapText="1"/>
    </xf>
    <xf numFmtId="3" fontId="18" fillId="6" borderId="29" xfId="0" applyNumberFormat="1" applyFont="1" applyFill="1" applyBorder="1" applyAlignment="1">
      <alignment horizontal="center" vertical="top" wrapText="1"/>
    </xf>
    <xf numFmtId="3" fontId="18" fillId="6" borderId="11" xfId="0" applyNumberFormat="1" applyFont="1" applyFill="1" applyBorder="1" applyAlignment="1">
      <alignment horizontal="left" vertical="top" wrapText="1"/>
    </xf>
    <xf numFmtId="3" fontId="18" fillId="6" borderId="38" xfId="0" applyNumberFormat="1" applyFont="1" applyFill="1" applyBorder="1" applyAlignment="1">
      <alignment vertical="top" wrapText="1"/>
    </xf>
    <xf numFmtId="0" fontId="40" fillId="0" borderId="36" xfId="0" applyFont="1" applyBorder="1" applyAlignment="1">
      <alignment vertical="top" wrapText="1"/>
    </xf>
    <xf numFmtId="49" fontId="3" fillId="6" borderId="41" xfId="0" applyNumberFormat="1" applyFont="1" applyFill="1" applyBorder="1" applyAlignment="1">
      <alignment horizontal="center" vertical="center" textRotation="90" wrapText="1"/>
    </xf>
    <xf numFmtId="0" fontId="32" fillId="0" borderId="59" xfId="0" applyFont="1" applyBorder="1" applyAlignment="1">
      <alignment horizontal="center" vertical="center" wrapText="1"/>
    </xf>
    <xf numFmtId="0" fontId="0" fillId="6" borderId="35" xfId="0" applyFill="1" applyBorder="1" applyAlignment="1">
      <alignment horizontal="left" vertical="top" wrapText="1"/>
    </xf>
    <xf numFmtId="3" fontId="2" fillId="6" borderId="41" xfId="0" applyNumberFormat="1" applyFont="1" applyFill="1" applyBorder="1" applyAlignment="1">
      <alignment horizontal="center" vertical="top" wrapText="1"/>
    </xf>
    <xf numFmtId="0" fontId="43" fillId="6" borderId="13" xfId="0" applyFont="1" applyFill="1" applyBorder="1" applyAlignment="1">
      <alignment horizontal="center" vertical="top" wrapText="1"/>
    </xf>
    <xf numFmtId="3" fontId="2" fillId="5" borderId="68" xfId="0" applyNumberFormat="1" applyFont="1" applyFill="1" applyBorder="1" applyAlignment="1">
      <alignment horizontal="left" vertical="top" wrapText="1"/>
    </xf>
    <xf numFmtId="3" fontId="2" fillId="5" borderId="64" xfId="0" applyNumberFormat="1" applyFont="1" applyFill="1" applyBorder="1" applyAlignment="1">
      <alignment horizontal="left" vertical="top" wrapText="1"/>
    </xf>
    <xf numFmtId="3" fontId="2" fillId="5" borderId="1" xfId="0" applyNumberFormat="1" applyFont="1" applyFill="1" applyBorder="1" applyAlignment="1">
      <alignment horizontal="left" vertical="top" wrapText="1"/>
    </xf>
    <xf numFmtId="3" fontId="2" fillId="5" borderId="65" xfId="0" applyNumberFormat="1" applyFont="1" applyFill="1" applyBorder="1" applyAlignment="1">
      <alignment horizontal="left" vertical="top" wrapText="1"/>
    </xf>
    <xf numFmtId="3" fontId="8" fillId="8" borderId="58" xfId="0" applyNumberFormat="1" applyFont="1" applyFill="1" applyBorder="1" applyAlignment="1">
      <alignment horizontal="center" vertical="top"/>
    </xf>
    <xf numFmtId="3" fontId="2" fillId="6" borderId="33" xfId="0" applyNumberFormat="1" applyFont="1" applyFill="1" applyBorder="1" applyAlignment="1">
      <alignment horizontal="center" vertical="top" wrapText="1"/>
    </xf>
    <xf numFmtId="3" fontId="2" fillId="6" borderId="38" xfId="0" applyNumberFormat="1" applyFont="1" applyFill="1" applyBorder="1" applyAlignment="1">
      <alignment horizontal="center" vertical="top" wrapText="1"/>
    </xf>
    <xf numFmtId="164" fontId="1" fillId="6" borderId="20" xfId="0" applyNumberFormat="1" applyFont="1" applyFill="1" applyBorder="1" applyAlignment="1">
      <alignment horizontal="center" vertical="top" wrapText="1"/>
    </xf>
    <xf numFmtId="3" fontId="1" fillId="6" borderId="11" xfId="0" applyNumberFormat="1" applyFont="1" applyFill="1" applyBorder="1" applyAlignment="1">
      <alignment vertical="top" wrapText="1"/>
    </xf>
    <xf numFmtId="0" fontId="0" fillId="0" borderId="35" xfId="0" applyBorder="1" applyAlignment="1">
      <alignment vertical="top" wrapText="1"/>
    </xf>
    <xf numFmtId="3" fontId="1" fillId="12" borderId="38" xfId="0" applyNumberFormat="1" applyFont="1" applyFill="1" applyBorder="1" applyAlignment="1">
      <alignment horizontal="left" vertical="top" wrapText="1"/>
    </xf>
    <xf numFmtId="3" fontId="1" fillId="12" borderId="36" xfId="0" applyNumberFormat="1" applyFont="1" applyFill="1" applyBorder="1" applyAlignment="1">
      <alignment horizontal="left" vertical="top" wrapText="1"/>
    </xf>
    <xf numFmtId="3" fontId="1" fillId="0" borderId="38" xfId="0" applyNumberFormat="1" applyFont="1" applyBorder="1" applyAlignment="1">
      <alignment horizontal="center" vertical="top" textRotation="90" wrapText="1"/>
    </xf>
    <xf numFmtId="3" fontId="1" fillId="0" borderId="12" xfId="0" applyNumberFormat="1" applyFont="1" applyBorder="1" applyAlignment="1">
      <alignment horizontal="center" vertical="top" textRotation="90" wrapText="1"/>
    </xf>
    <xf numFmtId="3" fontId="1" fillId="0" borderId="36" xfId="0" applyNumberFormat="1" applyFont="1" applyBorder="1" applyAlignment="1">
      <alignment horizontal="center" vertical="top" textRotation="90" wrapText="1"/>
    </xf>
    <xf numFmtId="3" fontId="1" fillId="6" borderId="16" xfId="0" applyNumberFormat="1" applyFont="1" applyFill="1" applyBorder="1" applyAlignment="1">
      <alignment horizontal="center" vertical="top"/>
    </xf>
    <xf numFmtId="3" fontId="1" fillId="6" borderId="52" xfId="0" applyNumberFormat="1" applyFont="1" applyFill="1" applyBorder="1" applyAlignment="1">
      <alignment horizontal="center" vertical="top"/>
    </xf>
    <xf numFmtId="164" fontId="1" fillId="6" borderId="16" xfId="0" applyNumberFormat="1" applyFont="1" applyFill="1" applyBorder="1" applyAlignment="1">
      <alignment horizontal="center" vertical="top"/>
    </xf>
    <xf numFmtId="164" fontId="1" fillId="6" borderId="52" xfId="0" applyNumberFormat="1" applyFont="1" applyFill="1" applyBorder="1" applyAlignment="1">
      <alignment horizontal="center" vertical="top"/>
    </xf>
    <xf numFmtId="3" fontId="1" fillId="6" borderId="20" xfId="0" applyNumberFormat="1" applyFont="1" applyFill="1" applyBorder="1" applyAlignment="1">
      <alignment horizontal="left" vertical="top" wrapText="1"/>
    </xf>
    <xf numFmtId="0" fontId="0" fillId="0" borderId="43" xfId="0" applyBorder="1" applyAlignment="1">
      <alignment horizontal="left" vertical="top" wrapText="1"/>
    </xf>
    <xf numFmtId="0" fontId="0" fillId="0" borderId="37" xfId="0" applyBorder="1" applyAlignment="1">
      <alignment horizontal="left" vertical="top" wrapText="1"/>
    </xf>
    <xf numFmtId="3" fontId="1" fillId="6" borderId="57" xfId="0" applyNumberFormat="1" applyFont="1" applyFill="1" applyBorder="1" applyAlignment="1">
      <alignment horizontal="left" vertical="top" wrapText="1"/>
    </xf>
    <xf numFmtId="0" fontId="0" fillId="0" borderId="29" xfId="0" applyBorder="1" applyAlignment="1">
      <alignment vertical="top" wrapText="1"/>
    </xf>
    <xf numFmtId="49" fontId="1" fillId="6" borderId="43" xfId="0" applyNumberFormat="1" applyFont="1" applyFill="1" applyBorder="1" applyAlignment="1">
      <alignment horizontal="left" vertical="top" wrapText="1"/>
    </xf>
    <xf numFmtId="0" fontId="0" fillId="0" borderId="43" xfId="0" applyBorder="1" applyAlignment="1">
      <alignment vertical="top"/>
    </xf>
    <xf numFmtId="0" fontId="1" fillId="6" borderId="20" xfId="0" applyFont="1" applyFill="1" applyBorder="1" applyAlignment="1">
      <alignment horizontal="left" vertical="top" wrapText="1"/>
    </xf>
    <xf numFmtId="0" fontId="1" fillId="6" borderId="37" xfId="0" applyFont="1" applyFill="1" applyBorder="1" applyAlignment="1">
      <alignment horizontal="left" vertical="top" wrapText="1"/>
    </xf>
    <xf numFmtId="3" fontId="1" fillId="6" borderId="43" xfId="0" applyNumberFormat="1" applyFont="1" applyFill="1" applyBorder="1" applyAlignment="1">
      <alignment horizontal="left" vertical="top" wrapText="1"/>
    </xf>
    <xf numFmtId="3" fontId="1" fillId="6" borderId="37" xfId="0" applyNumberFormat="1" applyFont="1" applyFill="1" applyBorder="1" applyAlignment="1">
      <alignment horizontal="left" vertical="top" wrapText="1"/>
    </xf>
    <xf numFmtId="49" fontId="1" fillId="10" borderId="57" xfId="0" applyNumberFormat="1" applyFont="1" applyFill="1" applyBorder="1" applyAlignment="1">
      <alignment horizontal="left" vertical="top" wrapText="1"/>
    </xf>
    <xf numFmtId="49" fontId="1" fillId="10" borderId="43" xfId="0" applyNumberFormat="1" applyFont="1" applyFill="1" applyBorder="1" applyAlignment="1">
      <alignment horizontal="left" vertical="top" wrapText="1"/>
    </xf>
    <xf numFmtId="49" fontId="1" fillId="10" borderId="29" xfId="0" applyNumberFormat="1" applyFont="1" applyFill="1" applyBorder="1" applyAlignment="1">
      <alignment horizontal="left" vertical="top" wrapText="1"/>
    </xf>
    <xf numFmtId="0" fontId="13" fillId="0" borderId="74" xfId="0" applyFont="1" applyFill="1" applyBorder="1" applyAlignment="1">
      <alignment horizontal="left" vertical="top" wrapText="1"/>
    </xf>
    <xf numFmtId="3" fontId="1" fillId="6" borderId="38" xfId="0" applyNumberFormat="1" applyFont="1" applyFill="1" applyBorder="1" applyAlignment="1">
      <alignment horizontal="center" vertical="center" textRotation="90" wrapText="1"/>
    </xf>
    <xf numFmtId="3" fontId="1" fillId="6" borderId="12" xfId="0" applyNumberFormat="1" applyFont="1" applyFill="1" applyBorder="1" applyAlignment="1">
      <alignment horizontal="center" vertical="center" textRotation="90" wrapText="1"/>
    </xf>
    <xf numFmtId="0" fontId="13" fillId="6" borderId="12" xfId="0" applyFont="1" applyFill="1" applyBorder="1" applyAlignment="1">
      <alignment horizontal="center" vertical="center" textRotation="90" wrapText="1"/>
    </xf>
    <xf numFmtId="3" fontId="2" fillId="6" borderId="43" xfId="0" applyNumberFormat="1" applyFont="1" applyFill="1" applyBorder="1" applyAlignment="1">
      <alignment horizontal="center" vertical="top"/>
    </xf>
    <xf numFmtId="3" fontId="1" fillId="6" borderId="38" xfId="0" applyNumberFormat="1" applyFont="1" applyFill="1" applyBorder="1" applyAlignment="1">
      <alignment horizontal="left" vertical="center" textRotation="90" wrapText="1"/>
    </xf>
    <xf numFmtId="3" fontId="1" fillId="6" borderId="12" xfId="0" applyNumberFormat="1" applyFont="1" applyFill="1" applyBorder="1" applyAlignment="1">
      <alignment horizontal="left" vertical="center" textRotation="90" wrapText="1"/>
    </xf>
    <xf numFmtId="3" fontId="17" fillId="6" borderId="12" xfId="0" applyNumberFormat="1" applyFont="1" applyFill="1" applyBorder="1" applyAlignment="1">
      <alignment vertical="center" textRotation="90" wrapText="1"/>
    </xf>
    <xf numFmtId="3" fontId="2" fillId="6" borderId="43" xfId="0" applyNumberFormat="1" applyFont="1" applyFill="1" applyBorder="1" applyAlignment="1">
      <alignment horizontal="center" vertical="top" wrapText="1"/>
    </xf>
    <xf numFmtId="49" fontId="7" fillId="6" borderId="12" xfId="0" applyNumberFormat="1" applyFont="1" applyFill="1" applyBorder="1" applyAlignment="1">
      <alignment vertical="center" textRotation="90" wrapText="1"/>
    </xf>
    <xf numFmtId="0" fontId="3" fillId="0" borderId="36" xfId="0" applyFont="1" applyBorder="1" applyAlignment="1">
      <alignment vertical="center" textRotation="90" wrapText="1"/>
    </xf>
    <xf numFmtId="0" fontId="1" fillId="6" borderId="41" xfId="0" applyFont="1" applyFill="1" applyBorder="1" applyAlignment="1">
      <alignment horizontal="left" vertical="top" wrapText="1"/>
    </xf>
    <xf numFmtId="0" fontId="1" fillId="6" borderId="13" xfId="0" applyFont="1" applyFill="1" applyBorder="1" applyAlignment="1">
      <alignment horizontal="left" vertical="top" wrapText="1"/>
    </xf>
    <xf numFmtId="0" fontId="1" fillId="6" borderId="38" xfId="0" applyFont="1" applyFill="1" applyBorder="1" applyAlignment="1">
      <alignment horizontal="left" vertical="top" wrapText="1"/>
    </xf>
    <xf numFmtId="0" fontId="1" fillId="6" borderId="12" xfId="0" applyFont="1" applyFill="1" applyBorder="1" applyAlignment="1">
      <alignment horizontal="left" vertical="top" wrapText="1"/>
    </xf>
    <xf numFmtId="0" fontId="4" fillId="0" borderId="12" xfId="0" applyFont="1" applyBorder="1" applyAlignment="1">
      <alignment horizontal="left" vertical="top" wrapText="1"/>
    </xf>
    <xf numFmtId="3" fontId="1" fillId="6" borderId="49" xfId="0" applyNumberFormat="1" applyFont="1" applyFill="1" applyBorder="1" applyAlignment="1">
      <alignment horizontal="left" vertical="top" wrapText="1"/>
    </xf>
    <xf numFmtId="3" fontId="1" fillId="6" borderId="2" xfId="0" applyNumberFormat="1" applyFont="1" applyFill="1" applyBorder="1" applyAlignment="1">
      <alignment vertical="top" wrapText="1"/>
    </xf>
    <xf numFmtId="0" fontId="13" fillId="6" borderId="11" xfId="0" applyFont="1" applyFill="1" applyBorder="1" applyAlignment="1">
      <alignment vertical="top" wrapText="1"/>
    </xf>
    <xf numFmtId="3" fontId="1" fillId="0" borderId="72" xfId="0" applyNumberFormat="1" applyFont="1" applyFill="1" applyBorder="1" applyAlignment="1">
      <alignment horizontal="left" vertical="top" wrapText="1"/>
    </xf>
    <xf numFmtId="3" fontId="1" fillId="0" borderId="0" xfId="0" applyNumberFormat="1" applyFont="1" applyFill="1" applyBorder="1" applyAlignment="1">
      <alignment horizontal="left" vertical="top" wrapText="1"/>
    </xf>
    <xf numFmtId="3" fontId="8" fillId="6" borderId="19" xfId="0" applyNumberFormat="1" applyFont="1" applyFill="1" applyBorder="1" applyAlignment="1">
      <alignment horizontal="center" vertical="top"/>
    </xf>
    <xf numFmtId="3" fontId="8" fillId="6" borderId="71" xfId="0" applyNumberFormat="1" applyFont="1" applyFill="1" applyBorder="1" applyAlignment="1">
      <alignment horizontal="center" vertical="top"/>
    </xf>
    <xf numFmtId="3" fontId="8" fillId="6" borderId="72" xfId="0" applyNumberFormat="1" applyFont="1" applyFill="1" applyBorder="1" applyAlignment="1">
      <alignment horizontal="center" vertical="top"/>
    </xf>
    <xf numFmtId="0" fontId="17" fillId="6" borderId="36" xfId="0" applyFont="1" applyFill="1" applyBorder="1" applyAlignment="1">
      <alignment vertical="top"/>
    </xf>
    <xf numFmtId="3" fontId="8" fillId="6" borderId="20" xfId="0" applyNumberFormat="1" applyFont="1" applyFill="1" applyBorder="1" applyAlignment="1">
      <alignment horizontal="center" vertical="top"/>
    </xf>
    <xf numFmtId="0" fontId="13" fillId="6" borderId="36" xfId="0" applyFont="1" applyFill="1" applyBorder="1" applyAlignment="1">
      <alignment horizontal="left" vertical="center" textRotation="90" wrapText="1"/>
    </xf>
    <xf numFmtId="0" fontId="14" fillId="6" borderId="11" xfId="0" applyFont="1" applyFill="1" applyBorder="1" applyAlignment="1">
      <alignment vertical="top" wrapText="1"/>
    </xf>
    <xf numFmtId="0" fontId="0" fillId="6" borderId="35" xfId="0" applyFill="1" applyBorder="1" applyAlignment="1">
      <alignment vertical="top" wrapText="1"/>
    </xf>
    <xf numFmtId="0" fontId="1" fillId="6" borderId="38" xfId="0" applyFont="1" applyFill="1" applyBorder="1" applyAlignment="1">
      <alignment horizontal="center" vertical="center" textRotation="90" wrapText="1"/>
    </xf>
    <xf numFmtId="0" fontId="13" fillId="6" borderId="36" xfId="0" applyFont="1" applyFill="1" applyBorder="1" applyAlignment="1">
      <alignment horizontal="center" vertical="center" textRotation="90" wrapText="1"/>
    </xf>
    <xf numFmtId="49" fontId="2" fillId="6" borderId="43" xfId="0" applyNumberFormat="1" applyFont="1" applyFill="1" applyBorder="1" applyAlignment="1">
      <alignment horizontal="center" vertical="top"/>
    </xf>
    <xf numFmtId="49" fontId="2" fillId="5" borderId="3" xfId="0" applyNumberFormat="1" applyFont="1" applyFill="1" applyBorder="1" applyAlignment="1">
      <alignment horizontal="center" vertical="top"/>
    </xf>
    <xf numFmtId="49" fontId="2" fillId="5" borderId="12" xfId="0" applyNumberFormat="1" applyFont="1" applyFill="1" applyBorder="1" applyAlignment="1">
      <alignment horizontal="center" vertical="top"/>
    </xf>
    <xf numFmtId="49" fontId="2" fillId="5" borderId="24" xfId="0" applyNumberFormat="1" applyFont="1" applyFill="1" applyBorder="1" applyAlignment="1">
      <alignment horizontal="center" vertical="top"/>
    </xf>
    <xf numFmtId="3" fontId="2" fillId="0" borderId="3" xfId="0" applyNumberFormat="1" applyFont="1" applyFill="1" applyBorder="1" applyAlignment="1">
      <alignment horizontal="center" vertical="top" wrapText="1"/>
    </xf>
    <xf numFmtId="3" fontId="2" fillId="0" borderId="12" xfId="0" applyNumberFormat="1" applyFont="1" applyFill="1" applyBorder="1" applyAlignment="1">
      <alignment horizontal="center" vertical="top" wrapText="1"/>
    </xf>
    <xf numFmtId="3" fontId="2" fillId="0" borderId="24" xfId="0" applyNumberFormat="1" applyFont="1" applyFill="1" applyBorder="1" applyAlignment="1">
      <alignment horizontal="center" vertical="top" wrapText="1"/>
    </xf>
    <xf numFmtId="3" fontId="2" fillId="0" borderId="4" xfId="0" applyNumberFormat="1" applyFont="1" applyBorder="1" applyAlignment="1">
      <alignment horizontal="center" vertical="top"/>
    </xf>
    <xf numFmtId="3" fontId="2" fillId="0" borderId="13" xfId="0" applyNumberFormat="1" applyFont="1" applyBorder="1" applyAlignment="1">
      <alignment horizontal="center" vertical="top"/>
    </xf>
    <xf numFmtId="3" fontId="2" fillId="0" borderId="25" xfId="0" applyNumberFormat="1" applyFont="1" applyBorder="1" applyAlignment="1">
      <alignment horizontal="center" vertical="top"/>
    </xf>
    <xf numFmtId="0" fontId="13" fillId="0" borderId="0" xfId="0" applyFont="1" applyAlignment="1">
      <alignment vertical="top" wrapText="1"/>
    </xf>
    <xf numFmtId="164" fontId="2" fillId="7" borderId="38" xfId="0" applyNumberFormat="1" applyFont="1" applyFill="1" applyBorder="1" applyAlignment="1">
      <alignment horizontal="center" vertical="top" wrapText="1"/>
    </xf>
    <xf numFmtId="0" fontId="0" fillId="0" borderId="12" xfId="0" applyBorder="1" applyAlignment="1">
      <alignment horizontal="center" vertical="top" wrapText="1"/>
    </xf>
    <xf numFmtId="0" fontId="17" fillId="6" borderId="36" xfId="0" applyFont="1" applyFill="1" applyBorder="1" applyAlignment="1">
      <alignment wrapText="1"/>
    </xf>
    <xf numFmtId="0" fontId="17" fillId="0" borderId="36" xfId="0" applyFont="1" applyBorder="1" applyAlignment="1">
      <alignment horizontal="left" vertical="top" wrapText="1"/>
    </xf>
    <xf numFmtId="0" fontId="17" fillId="6" borderId="12" xfId="0" applyFont="1" applyFill="1" applyBorder="1" applyAlignment="1">
      <alignment vertical="top" wrapText="1"/>
    </xf>
    <xf numFmtId="3" fontId="1" fillId="6" borderId="38" xfId="0" applyNumberFormat="1" applyFont="1" applyFill="1" applyBorder="1" applyAlignment="1">
      <alignment vertical="center" textRotation="90" wrapText="1"/>
    </xf>
    <xf numFmtId="3" fontId="1" fillId="6" borderId="12" xfId="0" applyNumberFormat="1" applyFont="1" applyFill="1" applyBorder="1" applyAlignment="1">
      <alignment vertical="center" textRotation="90" wrapText="1"/>
    </xf>
    <xf numFmtId="0" fontId="17" fillId="0" borderId="12" xfId="0" applyFont="1" applyBorder="1" applyAlignment="1">
      <alignment vertical="center" textRotation="90" wrapText="1"/>
    </xf>
    <xf numFmtId="0" fontId="19" fillId="6" borderId="14" xfId="0" applyFont="1" applyFill="1" applyBorder="1" applyAlignment="1">
      <alignment horizontal="left" vertical="top" wrapText="1"/>
    </xf>
    <xf numFmtId="0" fontId="36" fillId="0" borderId="79" xfId="0" applyFont="1" applyBorder="1" applyAlignment="1">
      <alignment horizontal="left" vertical="top" wrapText="1"/>
    </xf>
    <xf numFmtId="3" fontId="3" fillId="6" borderId="38" xfId="0" applyNumberFormat="1" applyFont="1" applyFill="1" applyBorder="1" applyAlignment="1">
      <alignment horizontal="center" vertical="center" textRotation="90" wrapText="1"/>
    </xf>
    <xf numFmtId="3" fontId="3" fillId="6" borderId="12" xfId="0" applyNumberFormat="1" applyFont="1" applyFill="1" applyBorder="1" applyAlignment="1">
      <alignment horizontal="center" vertical="center" textRotation="90" wrapText="1"/>
    </xf>
    <xf numFmtId="0" fontId="31" fillId="6" borderId="36" xfId="0" applyFont="1" applyFill="1" applyBorder="1" applyAlignment="1">
      <alignment horizontal="center" vertical="center" textRotation="90" wrapText="1"/>
    </xf>
    <xf numFmtId="3" fontId="1" fillId="6" borderId="17" xfId="0" applyNumberFormat="1" applyFont="1" applyFill="1" applyBorder="1" applyAlignment="1">
      <alignment vertical="top" wrapText="1"/>
    </xf>
    <xf numFmtId="0" fontId="0" fillId="0" borderId="11" xfId="0" applyBorder="1" applyAlignment="1">
      <alignment vertical="top" wrapText="1"/>
    </xf>
    <xf numFmtId="3" fontId="2" fillId="6" borderId="3" xfId="0" applyNumberFormat="1" applyFont="1" applyFill="1" applyBorder="1" applyAlignment="1">
      <alignment vertical="top" wrapText="1"/>
    </xf>
    <xf numFmtId="3" fontId="2" fillId="6" borderId="57" xfId="0" applyNumberFormat="1" applyFont="1" applyFill="1" applyBorder="1" applyAlignment="1">
      <alignment horizontal="center" vertical="top"/>
    </xf>
    <xf numFmtId="3" fontId="1" fillId="6" borderId="3" xfId="0" applyNumberFormat="1" applyFont="1" applyFill="1" applyBorder="1" applyAlignment="1">
      <alignment horizontal="left" vertical="top" wrapText="1"/>
    </xf>
    <xf numFmtId="3" fontId="1" fillId="6" borderId="24" xfId="0" applyNumberFormat="1" applyFont="1" applyFill="1" applyBorder="1" applyAlignment="1">
      <alignment horizontal="left" vertical="top" wrapText="1"/>
    </xf>
    <xf numFmtId="3" fontId="3" fillId="6" borderId="3" xfId="0" applyNumberFormat="1" applyFont="1" applyFill="1" applyBorder="1" applyAlignment="1">
      <alignment horizontal="center" vertical="top" textRotation="90" wrapText="1"/>
    </xf>
    <xf numFmtId="3" fontId="3" fillId="6" borderId="12" xfId="0" applyNumberFormat="1" applyFont="1" applyFill="1" applyBorder="1" applyAlignment="1">
      <alignment horizontal="center" vertical="top" textRotation="90" wrapText="1"/>
    </xf>
    <xf numFmtId="3" fontId="2" fillId="6" borderId="37" xfId="0" applyNumberFormat="1" applyFont="1" applyFill="1" applyBorder="1" applyAlignment="1">
      <alignment horizontal="center" vertical="top"/>
    </xf>
    <xf numFmtId="3" fontId="18" fillId="6" borderId="12" xfId="0" applyNumberFormat="1" applyFont="1" applyFill="1" applyBorder="1" applyAlignment="1">
      <alignment horizontal="center" vertical="top" textRotation="90" wrapText="1"/>
    </xf>
    <xf numFmtId="3" fontId="21" fillId="6" borderId="36" xfId="0" applyNumberFormat="1" applyFont="1" applyFill="1" applyBorder="1" applyAlignment="1">
      <alignment horizontal="center" vertical="top" textRotation="90" wrapText="1"/>
    </xf>
    <xf numFmtId="3" fontId="1" fillId="0" borderId="3" xfId="0" applyNumberFormat="1" applyFont="1" applyFill="1" applyBorder="1" applyAlignment="1">
      <alignment horizontal="center" vertical="top" wrapText="1"/>
    </xf>
    <xf numFmtId="3" fontId="1" fillId="0" borderId="12" xfId="0" applyNumberFormat="1" applyFont="1" applyFill="1" applyBorder="1" applyAlignment="1">
      <alignment horizontal="center" vertical="top" wrapText="1"/>
    </xf>
    <xf numFmtId="3" fontId="1" fillId="0" borderId="24" xfId="0" applyNumberFormat="1" applyFont="1" applyFill="1" applyBorder="1" applyAlignment="1">
      <alignment horizontal="center" vertical="top" wrapText="1"/>
    </xf>
    <xf numFmtId="3" fontId="2" fillId="0" borderId="57" xfId="0" applyNumberFormat="1" applyFont="1" applyBorder="1" applyAlignment="1">
      <alignment horizontal="center" vertical="top"/>
    </xf>
    <xf numFmtId="3" fontId="2" fillId="0" borderId="43" xfId="0" applyNumberFormat="1" applyFont="1" applyBorder="1" applyAlignment="1">
      <alignment horizontal="center" vertical="top"/>
    </xf>
    <xf numFmtId="3" fontId="2" fillId="0" borderId="29" xfId="0" applyNumberFormat="1" applyFont="1" applyBorder="1" applyAlignment="1">
      <alignment horizontal="center" vertical="top"/>
    </xf>
    <xf numFmtId="3" fontId="5" fillId="6" borderId="3" xfId="0" applyNumberFormat="1" applyFont="1" applyFill="1" applyBorder="1" applyAlignment="1">
      <alignment horizontal="left" vertical="top" wrapText="1"/>
    </xf>
    <xf numFmtId="3" fontId="5" fillId="6" borderId="12" xfId="0" applyNumberFormat="1" applyFont="1" applyFill="1" applyBorder="1" applyAlignment="1">
      <alignment horizontal="center" vertical="top" wrapText="1"/>
    </xf>
    <xf numFmtId="3" fontId="5" fillId="6" borderId="43" xfId="0" applyNumberFormat="1" applyFont="1" applyFill="1" applyBorder="1" applyAlignment="1">
      <alignment horizontal="center" vertical="top"/>
    </xf>
    <xf numFmtId="3" fontId="2" fillId="5" borderId="72" xfId="0" applyNumberFormat="1" applyFont="1" applyFill="1" applyBorder="1" applyAlignment="1">
      <alignment horizontal="left" vertical="top" wrapText="1"/>
    </xf>
    <xf numFmtId="3" fontId="5" fillId="0" borderId="38" xfId="0" applyNumberFormat="1" applyFont="1" applyBorder="1" applyAlignment="1">
      <alignment vertical="top" wrapText="1"/>
    </xf>
    <xf numFmtId="0" fontId="2" fillId="0" borderId="6" xfId="0" applyFont="1" applyBorder="1" applyAlignment="1">
      <alignment horizontal="center" vertical="center" textRotation="90" shrinkToFit="1"/>
    </xf>
    <xf numFmtId="0" fontId="2" fillId="0" borderId="15" xfId="0" applyFont="1" applyBorder="1" applyAlignment="1">
      <alignment horizontal="center" vertical="center" textRotation="90" shrinkToFit="1"/>
    </xf>
    <xf numFmtId="0" fontId="2" fillId="0" borderId="27" xfId="0" applyFont="1" applyBorder="1" applyAlignment="1">
      <alignment horizontal="center" vertical="center" textRotation="90" shrinkToFit="1"/>
    </xf>
    <xf numFmtId="0" fontId="1" fillId="6" borderId="3" xfId="0" applyFont="1" applyFill="1" applyBorder="1" applyAlignment="1">
      <alignment horizontal="center" vertical="center" textRotation="90" wrapText="1" shrinkToFit="1"/>
    </xf>
    <xf numFmtId="0" fontId="1" fillId="6" borderId="12" xfId="0" applyFont="1" applyFill="1" applyBorder="1" applyAlignment="1">
      <alignment horizontal="center" vertical="center" textRotation="90" wrapText="1" shrinkToFit="1"/>
    </xf>
    <xf numFmtId="0" fontId="1" fillId="6" borderId="24" xfId="0" applyFont="1" applyFill="1" applyBorder="1" applyAlignment="1">
      <alignment horizontal="center" vertical="center" textRotation="90" wrapText="1" shrinkToFit="1"/>
    </xf>
    <xf numFmtId="164" fontId="1" fillId="0" borderId="5" xfId="0" applyNumberFormat="1" applyFont="1" applyBorder="1" applyAlignment="1">
      <alignment horizontal="center" vertical="center" textRotation="90" wrapText="1"/>
    </xf>
    <xf numFmtId="0" fontId="4" fillId="0" borderId="14" xfId="0" applyFont="1" applyBorder="1" applyAlignment="1">
      <alignment horizontal="center" vertical="center" textRotation="90" wrapText="1"/>
    </xf>
    <xf numFmtId="0" fontId="4" fillId="0" borderId="26" xfId="0" applyFont="1" applyBorder="1" applyAlignment="1">
      <alignment horizontal="center" vertical="center" textRotation="90" wrapText="1"/>
    </xf>
    <xf numFmtId="3" fontId="1" fillId="0" borderId="4" xfId="0" applyNumberFormat="1" applyFont="1" applyBorder="1" applyAlignment="1">
      <alignment horizontal="center" vertical="center" textRotation="90" wrapText="1"/>
    </xf>
    <xf numFmtId="3" fontId="1" fillId="0" borderId="13" xfId="0" applyNumberFormat="1" applyFont="1" applyBorder="1" applyAlignment="1">
      <alignment horizontal="center" vertical="center" textRotation="90" wrapText="1"/>
    </xf>
    <xf numFmtId="3" fontId="1" fillId="0" borderId="25" xfId="0" applyNumberFormat="1" applyFont="1" applyBorder="1" applyAlignment="1">
      <alignment horizontal="center" vertical="center" textRotation="90" wrapText="1"/>
    </xf>
  </cellXfs>
  <cellStyles count="4">
    <cellStyle name="Excel Built-in Normal" xfId="3"/>
    <cellStyle name="Įprastas" xfId="0" builtinId="0"/>
    <cellStyle name="Įprastas 2" xfId="1"/>
    <cellStyle name="Kablelis" xfId="2" builtinId="3"/>
  </cellStyles>
  <dxfs count="0"/>
  <tableStyles count="0" defaultTableStyle="TableStyleMedium2" defaultPivotStyle="PivotStyleLight16"/>
  <colors>
    <mruColors>
      <color rgb="FFCCFFCC"/>
      <color rgb="FFFFFF99"/>
      <color rgb="FF66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Z172"/>
  <sheetViews>
    <sheetView tabSelected="1" zoomScaleNormal="100" zoomScaleSheetLayoutView="100" workbookViewId="0">
      <selection activeCell="V23" sqref="V23"/>
    </sheetView>
  </sheetViews>
  <sheetFormatPr defaultColWidth="9.140625" defaultRowHeight="12.75" x14ac:dyDescent="0.2"/>
  <cols>
    <col min="1" max="1" width="2.85546875" style="281" customWidth="1"/>
    <col min="2" max="2" width="3.140625" style="281" customWidth="1"/>
    <col min="3" max="3" width="2.85546875" style="281" customWidth="1"/>
    <col min="4" max="4" width="33.85546875" style="281" customWidth="1"/>
    <col min="5" max="5" width="4.28515625" style="281" customWidth="1"/>
    <col min="6" max="9" width="9" style="281" customWidth="1"/>
    <col min="10" max="10" width="34" style="281" customWidth="1"/>
    <col min="11" max="13" width="4.42578125" style="281" customWidth="1"/>
    <col min="14" max="14" width="9.85546875" style="280" customWidth="1"/>
    <col min="15" max="15" width="9.140625" style="280"/>
    <col min="16" max="16384" width="9.140625" style="281"/>
  </cols>
  <sheetData>
    <row r="1" spans="1:26" s="1" customFormat="1" ht="30.75" customHeight="1" x14ac:dyDescent="0.25">
      <c r="A1" s="157"/>
      <c r="B1" s="158"/>
      <c r="C1" s="518"/>
      <c r="E1" s="159"/>
      <c r="F1" s="160"/>
      <c r="G1" s="161"/>
      <c r="H1" s="162"/>
      <c r="I1" s="162"/>
      <c r="J1" s="1323" t="s">
        <v>172</v>
      </c>
      <c r="K1" s="1323"/>
      <c r="L1" s="1323"/>
      <c r="M1" s="1324"/>
      <c r="N1" s="35"/>
      <c r="O1" s="35"/>
      <c r="P1" s="35"/>
      <c r="Q1" s="35"/>
      <c r="R1" s="35"/>
      <c r="S1" s="35"/>
      <c r="T1" s="35"/>
      <c r="U1" s="35"/>
      <c r="V1" s="35"/>
      <c r="W1" s="35"/>
      <c r="X1" s="35"/>
      <c r="Y1" s="35"/>
      <c r="Z1" s="35"/>
    </row>
    <row r="2" spans="1:26" s="1" customFormat="1" ht="15.75" customHeight="1" x14ac:dyDescent="0.25">
      <c r="A2" s="157"/>
      <c r="B2" s="158"/>
      <c r="C2" s="518"/>
      <c r="E2" s="159"/>
      <c r="F2" s="160"/>
      <c r="G2" s="161"/>
      <c r="H2" s="162"/>
      <c r="I2" s="162"/>
      <c r="J2" s="948" t="s">
        <v>169</v>
      </c>
      <c r="K2" s="948"/>
      <c r="L2" s="948"/>
      <c r="M2" s="528"/>
      <c r="N2" s="35"/>
      <c r="O2" s="35"/>
      <c r="P2" s="35"/>
      <c r="Q2" s="35"/>
      <c r="R2" s="35"/>
      <c r="S2" s="35"/>
      <c r="T2" s="35"/>
      <c r="U2" s="35"/>
      <c r="V2" s="35"/>
      <c r="W2" s="35"/>
      <c r="X2" s="35"/>
      <c r="Y2" s="35"/>
      <c r="Z2" s="35"/>
    </row>
    <row r="3" spans="1:26" s="1" customFormat="1" ht="15" customHeight="1" x14ac:dyDescent="0.25">
      <c r="A3" s="157"/>
      <c r="B3" s="158"/>
      <c r="C3" s="518"/>
      <c r="E3" s="159"/>
      <c r="F3" s="160"/>
      <c r="G3" s="161"/>
      <c r="H3" s="162"/>
      <c r="I3" s="162"/>
      <c r="J3" s="305"/>
      <c r="K3" s="305"/>
      <c r="L3" s="305"/>
      <c r="N3" s="35"/>
      <c r="O3" s="35"/>
      <c r="P3" s="35"/>
      <c r="Q3" s="35"/>
      <c r="R3" s="35"/>
      <c r="S3" s="35"/>
      <c r="T3" s="35"/>
      <c r="U3" s="35"/>
      <c r="V3" s="35"/>
      <c r="W3" s="35"/>
      <c r="X3" s="35"/>
      <c r="Y3" s="35"/>
      <c r="Z3" s="35"/>
    </row>
    <row r="4" spans="1:26" ht="14.25" customHeight="1" x14ac:dyDescent="0.25">
      <c r="J4" s="1325"/>
      <c r="K4" s="1326"/>
      <c r="L4" s="1326"/>
      <c r="M4" s="1326"/>
      <c r="N4" s="281"/>
      <c r="O4" s="281"/>
    </row>
    <row r="5" spans="1:26" s="237" customFormat="1" ht="15.75" x14ac:dyDescent="0.25">
      <c r="A5" s="1141" t="s">
        <v>246</v>
      </c>
      <c r="B5" s="1141"/>
      <c r="C5" s="1141"/>
      <c r="D5" s="1141"/>
      <c r="E5" s="1141"/>
      <c r="F5" s="1141"/>
      <c r="G5" s="1141"/>
      <c r="H5" s="1141"/>
      <c r="I5" s="1141"/>
      <c r="J5" s="1141"/>
      <c r="K5" s="1141"/>
      <c r="L5" s="1141"/>
      <c r="M5" s="1141"/>
      <c r="N5" s="211"/>
      <c r="O5" s="211"/>
    </row>
    <row r="6" spans="1:26" s="237" customFormat="1" ht="15.75" x14ac:dyDescent="0.25">
      <c r="A6" s="1142" t="s">
        <v>0</v>
      </c>
      <c r="B6" s="1142"/>
      <c r="C6" s="1142"/>
      <c r="D6" s="1142"/>
      <c r="E6" s="1142"/>
      <c r="F6" s="1142"/>
      <c r="G6" s="1142"/>
      <c r="H6" s="1142"/>
      <c r="I6" s="1142"/>
      <c r="J6" s="1142"/>
      <c r="K6" s="1142"/>
      <c r="L6" s="1142"/>
      <c r="M6" s="1142"/>
      <c r="N6" s="211"/>
      <c r="O6" s="211"/>
    </row>
    <row r="7" spans="1:26" s="237" customFormat="1" ht="15.75" x14ac:dyDescent="0.25">
      <c r="A7" s="1143" t="s">
        <v>1</v>
      </c>
      <c r="B7" s="1143"/>
      <c r="C7" s="1143"/>
      <c r="D7" s="1143"/>
      <c r="E7" s="1143"/>
      <c r="F7" s="1143"/>
      <c r="G7" s="1143"/>
      <c r="H7" s="1143"/>
      <c r="I7" s="1143"/>
      <c r="J7" s="1143"/>
      <c r="K7" s="1143"/>
      <c r="L7" s="1143"/>
      <c r="M7" s="1143"/>
      <c r="N7" s="211"/>
      <c r="O7" s="211"/>
    </row>
    <row r="8" spans="1:26" s="237" customFormat="1" ht="13.5" thickBot="1" x14ac:dyDescent="0.3">
      <c r="A8" s="1"/>
      <c r="B8" s="1"/>
      <c r="C8" s="1"/>
      <c r="D8" s="1"/>
      <c r="E8" s="1"/>
      <c r="F8" s="160"/>
      <c r="G8" s="160"/>
      <c r="H8" s="160"/>
      <c r="I8" s="160"/>
      <c r="J8" s="1144" t="s">
        <v>73</v>
      </c>
      <c r="K8" s="1144"/>
      <c r="L8" s="1144"/>
      <c r="M8" s="1145"/>
      <c r="N8" s="211"/>
      <c r="O8" s="211"/>
    </row>
    <row r="9" spans="1:26" s="237" customFormat="1" ht="30.75" customHeight="1" x14ac:dyDescent="0.25">
      <c r="A9" s="1146" t="s">
        <v>2</v>
      </c>
      <c r="B9" s="1149" t="s">
        <v>3</v>
      </c>
      <c r="C9" s="1149" t="s">
        <v>4</v>
      </c>
      <c r="D9" s="1152" t="s">
        <v>6</v>
      </c>
      <c r="E9" s="1174" t="s">
        <v>7</v>
      </c>
      <c r="F9" s="1177" t="s">
        <v>10</v>
      </c>
      <c r="G9" s="1158" t="s">
        <v>185</v>
      </c>
      <c r="H9" s="1158" t="s">
        <v>138</v>
      </c>
      <c r="I9" s="1158" t="s">
        <v>186</v>
      </c>
      <c r="J9" s="1161" t="s">
        <v>11</v>
      </c>
      <c r="K9" s="1162"/>
      <c r="L9" s="1162"/>
      <c r="M9" s="1163"/>
      <c r="N9" s="211"/>
      <c r="O9" s="211"/>
    </row>
    <row r="10" spans="1:26" s="237" customFormat="1" ht="18.75" customHeight="1" x14ac:dyDescent="0.25">
      <c r="A10" s="1147"/>
      <c r="B10" s="1150"/>
      <c r="C10" s="1150"/>
      <c r="D10" s="1153"/>
      <c r="E10" s="1175"/>
      <c r="F10" s="1178"/>
      <c r="G10" s="1159"/>
      <c r="H10" s="1159"/>
      <c r="I10" s="1159"/>
      <c r="J10" s="1164" t="s">
        <v>6</v>
      </c>
      <c r="K10" s="1166" t="s">
        <v>125</v>
      </c>
      <c r="L10" s="1166"/>
      <c r="M10" s="1167"/>
      <c r="N10" s="211"/>
      <c r="O10" s="211"/>
    </row>
    <row r="11" spans="1:26" s="237" customFormat="1" ht="64.5" customHeight="1" thickBot="1" x14ac:dyDescent="0.3">
      <c r="A11" s="1148"/>
      <c r="B11" s="1151"/>
      <c r="C11" s="1151"/>
      <c r="D11" s="1154"/>
      <c r="E11" s="1176"/>
      <c r="F11" s="1179"/>
      <c r="G11" s="1160"/>
      <c r="H11" s="1160"/>
      <c r="I11" s="1160"/>
      <c r="J11" s="1165"/>
      <c r="K11" s="75" t="s">
        <v>101</v>
      </c>
      <c r="L11" s="75" t="s">
        <v>139</v>
      </c>
      <c r="M11" s="76" t="s">
        <v>187</v>
      </c>
      <c r="N11" s="211"/>
      <c r="O11" s="211"/>
    </row>
    <row r="12" spans="1:26" s="3" customFormat="1" ht="13.5" customHeight="1" x14ac:dyDescent="0.2">
      <c r="A12" s="1168" t="s">
        <v>12</v>
      </c>
      <c r="B12" s="1169"/>
      <c r="C12" s="1169"/>
      <c r="D12" s="1169"/>
      <c r="E12" s="1169"/>
      <c r="F12" s="1169"/>
      <c r="G12" s="1169"/>
      <c r="H12" s="1169"/>
      <c r="I12" s="1169"/>
      <c r="J12" s="1169"/>
      <c r="K12" s="1169"/>
      <c r="L12" s="1169"/>
      <c r="M12" s="1170"/>
      <c r="N12" s="522"/>
      <c r="O12" s="522"/>
    </row>
    <row r="13" spans="1:26" s="3" customFormat="1" x14ac:dyDescent="0.2">
      <c r="A13" s="1171" t="s">
        <v>13</v>
      </c>
      <c r="B13" s="1172"/>
      <c r="C13" s="1172"/>
      <c r="D13" s="1172"/>
      <c r="E13" s="1172"/>
      <c r="F13" s="1172"/>
      <c r="G13" s="1172"/>
      <c r="H13" s="1172"/>
      <c r="I13" s="1172"/>
      <c r="J13" s="1172"/>
      <c r="K13" s="1172"/>
      <c r="L13" s="1172"/>
      <c r="M13" s="1173"/>
      <c r="N13" s="522"/>
      <c r="O13" s="522"/>
    </row>
    <row r="14" spans="1:26" s="237" customFormat="1" ht="15" customHeight="1" x14ac:dyDescent="0.25">
      <c r="A14" s="4" t="s">
        <v>14</v>
      </c>
      <c r="B14" s="1155" t="s">
        <v>15</v>
      </c>
      <c r="C14" s="1156"/>
      <c r="D14" s="1156"/>
      <c r="E14" s="1156"/>
      <c r="F14" s="1156"/>
      <c r="G14" s="1156"/>
      <c r="H14" s="1156"/>
      <c r="I14" s="1156"/>
      <c r="J14" s="1156"/>
      <c r="K14" s="1156"/>
      <c r="L14" s="1156"/>
      <c r="M14" s="1157"/>
      <c r="N14" s="211"/>
      <c r="O14" s="211"/>
    </row>
    <row r="15" spans="1:26" s="237" customFormat="1" ht="14.25" customHeight="1" x14ac:dyDescent="0.25">
      <c r="A15" s="5" t="s">
        <v>14</v>
      </c>
      <c r="B15" s="6" t="s">
        <v>14</v>
      </c>
      <c r="C15" s="1187" t="s">
        <v>16</v>
      </c>
      <c r="D15" s="1188"/>
      <c r="E15" s="1188"/>
      <c r="F15" s="1188"/>
      <c r="G15" s="1188"/>
      <c r="H15" s="1188"/>
      <c r="I15" s="1188"/>
      <c r="J15" s="1188"/>
      <c r="K15" s="1188"/>
      <c r="L15" s="1188"/>
      <c r="M15" s="1189"/>
      <c r="N15" s="211"/>
      <c r="O15" s="211"/>
    </row>
    <row r="16" spans="1:26" s="237" customFormat="1" ht="15" customHeight="1" x14ac:dyDescent="0.25">
      <c r="A16" s="963"/>
      <c r="B16" s="964"/>
      <c r="C16" s="257"/>
      <c r="D16" s="1196" t="s">
        <v>249</v>
      </c>
      <c r="E16" s="1025"/>
      <c r="F16" s="163" t="s">
        <v>22</v>
      </c>
      <c r="G16" s="42">
        <v>4861</v>
      </c>
      <c r="H16" s="42">
        <v>4900.3999999999996</v>
      </c>
      <c r="I16" s="42">
        <v>4900.3999999999996</v>
      </c>
      <c r="J16" s="966"/>
      <c r="K16" s="256"/>
      <c r="L16" s="256"/>
      <c r="M16" s="331"/>
      <c r="N16" s="211"/>
      <c r="O16" s="211"/>
    </row>
    <row r="17" spans="1:15" s="237" customFormat="1" ht="13.5" customHeight="1" x14ac:dyDescent="0.25">
      <c r="A17" s="963"/>
      <c r="B17" s="964"/>
      <c r="C17" s="257"/>
      <c r="D17" s="1197"/>
      <c r="E17" s="1025"/>
      <c r="F17" s="163" t="s">
        <v>23</v>
      </c>
      <c r="G17" s="39">
        <v>302.39999999999998</v>
      </c>
      <c r="H17" s="39">
        <v>509.4</v>
      </c>
      <c r="I17" s="39">
        <v>16.2</v>
      </c>
      <c r="J17" s="971"/>
      <c r="K17" s="79"/>
      <c r="L17" s="79"/>
      <c r="M17" s="125"/>
      <c r="N17" s="211"/>
      <c r="O17" s="211"/>
    </row>
    <row r="18" spans="1:15" s="237" customFormat="1" ht="16.5" customHeight="1" x14ac:dyDescent="0.25">
      <c r="A18" s="963"/>
      <c r="B18" s="964"/>
      <c r="C18" s="257"/>
      <c r="D18" s="1198"/>
      <c r="E18" s="1025"/>
      <c r="F18" s="163" t="s">
        <v>28</v>
      </c>
      <c r="G18" s="39">
        <v>68.5</v>
      </c>
      <c r="H18" s="39">
        <v>83.5</v>
      </c>
      <c r="I18" s="39">
        <v>83.5</v>
      </c>
      <c r="J18" s="247"/>
      <c r="K18" s="79"/>
      <c r="L18" s="992"/>
      <c r="M18" s="1026"/>
      <c r="N18" s="211"/>
      <c r="O18" s="211"/>
    </row>
    <row r="19" spans="1:15" s="237" customFormat="1" ht="11.25" customHeight="1" x14ac:dyDescent="0.25">
      <c r="A19" s="7"/>
      <c r="B19" s="8"/>
      <c r="C19" s="141"/>
      <c r="D19" s="1329" t="s">
        <v>17</v>
      </c>
      <c r="E19" s="972" t="s">
        <v>18</v>
      </c>
      <c r="F19" s="221"/>
      <c r="G19" s="42"/>
      <c r="H19" s="42"/>
      <c r="I19" s="42"/>
      <c r="J19" s="1327"/>
      <c r="K19" s="952"/>
      <c r="L19" s="578"/>
      <c r="M19" s="329"/>
      <c r="N19" s="211"/>
      <c r="O19" s="211"/>
    </row>
    <row r="20" spans="1:15" s="237" customFormat="1" ht="15.75" customHeight="1" x14ac:dyDescent="0.25">
      <c r="A20" s="7"/>
      <c r="B20" s="8"/>
      <c r="C20" s="141"/>
      <c r="D20" s="1330"/>
      <c r="E20" s="72"/>
      <c r="F20" s="163"/>
      <c r="G20" s="38"/>
      <c r="H20" s="39"/>
      <c r="I20" s="39"/>
      <c r="J20" s="1328"/>
      <c r="K20" s="953"/>
      <c r="L20" s="951"/>
      <c r="M20" s="330"/>
      <c r="N20" s="211"/>
      <c r="O20" s="211"/>
    </row>
    <row r="21" spans="1:15" s="237" customFormat="1" ht="12" customHeight="1" x14ac:dyDescent="0.25">
      <c r="A21" s="7"/>
      <c r="B21" s="8"/>
      <c r="C21" s="141"/>
      <c r="D21" s="1190" t="s">
        <v>21</v>
      </c>
      <c r="E21" s="72"/>
      <c r="F21" s="163"/>
      <c r="G21" s="38"/>
      <c r="H21" s="39"/>
      <c r="I21" s="39"/>
      <c r="J21" s="1192" t="s">
        <v>85</v>
      </c>
      <c r="K21" s="1033" t="s">
        <v>202</v>
      </c>
      <c r="L21" s="1034" t="s">
        <v>202</v>
      </c>
      <c r="M21" s="1035" t="s">
        <v>202</v>
      </c>
      <c r="N21" s="211"/>
      <c r="O21" s="211"/>
    </row>
    <row r="22" spans="1:15" s="237" customFormat="1" ht="15" customHeight="1" x14ac:dyDescent="0.25">
      <c r="A22" s="7"/>
      <c r="B22" s="8"/>
      <c r="C22" s="141"/>
      <c r="D22" s="1191"/>
      <c r="E22" s="72"/>
      <c r="F22" s="163"/>
      <c r="G22" s="38"/>
      <c r="H22" s="39"/>
      <c r="I22" s="39"/>
      <c r="J22" s="1193"/>
      <c r="K22" s="1036"/>
      <c r="L22" s="1037"/>
      <c r="M22" s="1038"/>
      <c r="N22" s="211"/>
      <c r="O22" s="211"/>
    </row>
    <row r="23" spans="1:15" s="237" customFormat="1" ht="13.5" customHeight="1" x14ac:dyDescent="0.25">
      <c r="A23" s="7"/>
      <c r="B23" s="8"/>
      <c r="C23" s="141"/>
      <c r="D23" s="1186" t="s">
        <v>24</v>
      </c>
      <c r="E23" s="72"/>
      <c r="F23" s="163"/>
      <c r="G23" s="38"/>
      <c r="H23" s="39"/>
      <c r="I23" s="39"/>
      <c r="J23" s="1194" t="s">
        <v>85</v>
      </c>
      <c r="K23" s="256" t="s">
        <v>145</v>
      </c>
      <c r="L23" s="256" t="s">
        <v>146</v>
      </c>
      <c r="M23" s="331" t="s">
        <v>146</v>
      </c>
      <c r="N23" s="211"/>
      <c r="O23" s="211"/>
    </row>
    <row r="24" spans="1:15" s="237" customFormat="1" ht="14.25" customHeight="1" x14ac:dyDescent="0.25">
      <c r="A24" s="7"/>
      <c r="B24" s="8"/>
      <c r="C24" s="141"/>
      <c r="D24" s="1186"/>
      <c r="E24" s="72"/>
      <c r="F24" s="163"/>
      <c r="G24" s="38"/>
      <c r="H24" s="39"/>
      <c r="I24" s="43"/>
      <c r="J24" s="1195"/>
      <c r="K24" s="206"/>
      <c r="L24" s="206"/>
      <c r="M24" s="1044"/>
      <c r="N24" s="211"/>
      <c r="O24" s="211"/>
    </row>
    <row r="25" spans="1:15" s="237" customFormat="1" ht="30" customHeight="1" x14ac:dyDescent="0.25">
      <c r="A25" s="7"/>
      <c r="B25" s="8"/>
      <c r="C25" s="141"/>
      <c r="D25" s="1185" t="s">
        <v>252</v>
      </c>
      <c r="E25" s="133" t="s">
        <v>18</v>
      </c>
      <c r="F25" s="221"/>
      <c r="G25" s="42"/>
      <c r="H25" s="42"/>
      <c r="I25" s="39"/>
      <c r="J25" s="1040" t="s">
        <v>147</v>
      </c>
      <c r="K25" s="1041" t="s">
        <v>204</v>
      </c>
      <c r="L25" s="1042" t="s">
        <v>204</v>
      </c>
      <c r="M25" s="1043" t="s">
        <v>204</v>
      </c>
      <c r="N25" s="211"/>
      <c r="O25" s="211"/>
    </row>
    <row r="26" spans="1:15" s="237" customFormat="1" ht="17.25" customHeight="1" x14ac:dyDescent="0.25">
      <c r="A26" s="7"/>
      <c r="B26" s="8"/>
      <c r="C26" s="141"/>
      <c r="D26" s="1186"/>
      <c r="E26" s="954"/>
      <c r="F26" s="163"/>
      <c r="G26" s="39"/>
      <c r="H26" s="39"/>
      <c r="I26" s="39"/>
      <c r="J26" s="936" t="s">
        <v>30</v>
      </c>
      <c r="K26" s="258">
        <v>190</v>
      </c>
      <c r="L26" s="1046">
        <v>200</v>
      </c>
      <c r="M26" s="1047">
        <v>200</v>
      </c>
      <c r="N26" s="211"/>
      <c r="O26" s="211"/>
    </row>
    <row r="27" spans="1:15" s="237" customFormat="1" ht="20.25" customHeight="1" x14ac:dyDescent="0.25">
      <c r="A27" s="963"/>
      <c r="B27" s="964"/>
      <c r="C27" s="965"/>
      <c r="D27" s="1186"/>
      <c r="E27" s="973"/>
      <c r="F27" s="163"/>
      <c r="G27" s="39"/>
      <c r="H27" s="39"/>
      <c r="I27" s="39"/>
      <c r="J27" s="966" t="s">
        <v>149</v>
      </c>
      <c r="K27" s="206" t="s">
        <v>150</v>
      </c>
      <c r="L27" s="206" t="s">
        <v>150</v>
      </c>
      <c r="M27" s="1039" t="s">
        <v>150</v>
      </c>
      <c r="N27" s="211"/>
      <c r="O27" s="211"/>
    </row>
    <row r="28" spans="1:15" s="237" customFormat="1" ht="26.25" customHeight="1" x14ac:dyDescent="0.25">
      <c r="A28" s="1180"/>
      <c r="B28" s="1181"/>
      <c r="C28" s="1182"/>
      <c r="D28" s="1183" t="s">
        <v>34</v>
      </c>
      <c r="E28" s="133" t="s">
        <v>18</v>
      </c>
      <c r="F28" s="728"/>
      <c r="G28" s="64"/>
      <c r="H28" s="42"/>
      <c r="I28" s="42"/>
      <c r="J28" s="760" t="s">
        <v>153</v>
      </c>
      <c r="K28" s="1048">
        <v>5</v>
      </c>
      <c r="L28" s="1049">
        <v>7</v>
      </c>
      <c r="M28" s="1050">
        <v>7</v>
      </c>
      <c r="N28" s="211"/>
      <c r="O28" s="211"/>
    </row>
    <row r="29" spans="1:15" s="237" customFormat="1" ht="25.5" customHeight="1" x14ac:dyDescent="0.25">
      <c r="A29" s="1180"/>
      <c r="B29" s="1181"/>
      <c r="C29" s="1182"/>
      <c r="D29" s="1184"/>
      <c r="E29" s="447"/>
      <c r="F29" s="130"/>
      <c r="G29" s="65"/>
      <c r="H29" s="43"/>
      <c r="I29" s="43"/>
      <c r="J29" s="1045" t="s">
        <v>134</v>
      </c>
      <c r="K29" s="310">
        <v>150</v>
      </c>
      <c r="L29" s="310"/>
      <c r="M29" s="304"/>
      <c r="N29" s="211"/>
      <c r="O29" s="211"/>
    </row>
    <row r="30" spans="1:15" s="237" customFormat="1" ht="28.5" customHeight="1" x14ac:dyDescent="0.25">
      <c r="A30" s="1180"/>
      <c r="B30" s="1181"/>
      <c r="C30" s="1201"/>
      <c r="D30" s="1203" t="s">
        <v>130</v>
      </c>
      <c r="E30" s="1028" t="s">
        <v>247</v>
      </c>
      <c r="F30" s="221"/>
      <c r="G30" s="1029"/>
      <c r="H30" s="1029"/>
      <c r="I30" s="1029"/>
      <c r="J30" s="962" t="s">
        <v>128</v>
      </c>
      <c r="K30" s="1030">
        <v>73</v>
      </c>
      <c r="L30" s="204">
        <v>195</v>
      </c>
      <c r="M30" s="164"/>
      <c r="N30" s="211"/>
      <c r="O30" s="211"/>
    </row>
    <row r="31" spans="1:15" s="237" customFormat="1" ht="24.75" customHeight="1" x14ac:dyDescent="0.25">
      <c r="A31" s="1180"/>
      <c r="B31" s="1181"/>
      <c r="C31" s="1201"/>
      <c r="D31" s="1204"/>
      <c r="E31" s="1031"/>
      <c r="F31" s="70"/>
      <c r="G31" s="1032"/>
      <c r="H31" s="1032"/>
      <c r="I31" s="1032"/>
      <c r="J31" s="999" t="s">
        <v>129</v>
      </c>
      <c r="K31" s="18">
        <v>12</v>
      </c>
      <c r="L31" s="89"/>
      <c r="M31" s="107"/>
      <c r="N31" s="211"/>
      <c r="O31" s="211"/>
    </row>
    <row r="32" spans="1:15" s="237" customFormat="1" ht="13.5" customHeight="1" x14ac:dyDescent="0.25">
      <c r="A32" s="1180"/>
      <c r="B32" s="1181"/>
      <c r="C32" s="1201"/>
      <c r="D32" s="1203" t="s">
        <v>253</v>
      </c>
      <c r="E32" s="1205"/>
      <c r="F32" s="163"/>
      <c r="G32" s="104"/>
      <c r="H32" s="104"/>
      <c r="I32" s="104"/>
      <c r="J32" s="156" t="s">
        <v>218</v>
      </c>
      <c r="K32" s="153"/>
      <c r="L32" s="153">
        <v>1</v>
      </c>
      <c r="M32" s="164"/>
      <c r="N32" s="211"/>
      <c r="O32" s="211"/>
    </row>
    <row r="33" spans="1:15" s="237" customFormat="1" ht="15" customHeight="1" x14ac:dyDescent="0.25">
      <c r="A33" s="1180"/>
      <c r="B33" s="1181"/>
      <c r="C33" s="1201"/>
      <c r="D33" s="1204"/>
      <c r="E33" s="1206"/>
      <c r="F33" s="163"/>
      <c r="G33" s="104"/>
      <c r="H33" s="104"/>
      <c r="I33" s="104"/>
      <c r="J33" s="999"/>
      <c r="K33" s="18"/>
      <c r="L33" s="89"/>
      <c r="M33" s="107"/>
      <c r="N33" s="211"/>
      <c r="O33" s="211"/>
    </row>
    <row r="34" spans="1:15" s="237" customFormat="1" ht="13.5" customHeight="1" thickBot="1" x14ac:dyDescent="0.3">
      <c r="A34" s="1199"/>
      <c r="B34" s="1200"/>
      <c r="C34" s="1202"/>
      <c r="D34" s="491"/>
      <c r="E34" s="866"/>
      <c r="F34" s="264" t="s">
        <v>25</v>
      </c>
      <c r="G34" s="119">
        <f>SUM(G16:G33)</f>
        <v>5231.8999999999996</v>
      </c>
      <c r="H34" s="119">
        <f t="shared" ref="H34:I34" si="0">SUM(H16:H33)</f>
        <v>5493.2999999999993</v>
      </c>
      <c r="I34" s="119">
        <f t="shared" si="0"/>
        <v>5000.0999999999995</v>
      </c>
      <c r="J34" s="147"/>
      <c r="K34" s="312"/>
      <c r="L34" s="179"/>
      <c r="M34" s="174"/>
      <c r="N34" s="211"/>
      <c r="O34" s="211"/>
    </row>
    <row r="35" spans="1:15" s="237" customFormat="1" ht="13.5" thickBot="1" x14ac:dyDescent="0.3">
      <c r="A35" s="970" t="s">
        <v>14</v>
      </c>
      <c r="B35" s="967" t="s">
        <v>14</v>
      </c>
      <c r="C35" s="1213" t="s">
        <v>40</v>
      </c>
      <c r="D35" s="1213"/>
      <c r="E35" s="1213"/>
      <c r="F35" s="1213"/>
      <c r="G35" s="47">
        <f>G34</f>
        <v>5231.8999999999996</v>
      </c>
      <c r="H35" s="47">
        <f t="shared" ref="H35:I35" si="1">H34</f>
        <v>5493.2999999999993</v>
      </c>
      <c r="I35" s="47">
        <f t="shared" si="1"/>
        <v>5000.0999999999995</v>
      </c>
      <c r="J35" s="1027"/>
      <c r="K35" s="968"/>
      <c r="L35" s="968"/>
      <c r="M35" s="969"/>
      <c r="N35" s="211"/>
      <c r="O35" s="211"/>
    </row>
    <row r="36" spans="1:15" s="237" customFormat="1" ht="18" customHeight="1" thickBot="1" x14ac:dyDescent="0.3">
      <c r="A36" s="19" t="s">
        <v>14</v>
      </c>
      <c r="B36" s="20" t="s">
        <v>26</v>
      </c>
      <c r="C36" s="1214" t="s">
        <v>41</v>
      </c>
      <c r="D36" s="1215"/>
      <c r="E36" s="1215"/>
      <c r="F36" s="1215"/>
      <c r="G36" s="1215"/>
      <c r="H36" s="1215"/>
      <c r="I36" s="1215"/>
      <c r="J36" s="1215"/>
      <c r="K36" s="1215"/>
      <c r="L36" s="1215"/>
      <c r="M36" s="1216"/>
      <c r="N36" s="211"/>
      <c r="O36" s="211"/>
    </row>
    <row r="37" spans="1:15" s="237" customFormat="1" ht="15" customHeight="1" x14ac:dyDescent="0.25">
      <c r="A37" s="1217" t="s">
        <v>14</v>
      </c>
      <c r="B37" s="1219" t="s">
        <v>26</v>
      </c>
      <c r="C37" s="978" t="s">
        <v>14</v>
      </c>
      <c r="D37" s="1222" t="s">
        <v>79</v>
      </c>
      <c r="E37" s="976"/>
      <c r="F37" s="246" t="s">
        <v>28</v>
      </c>
      <c r="G37" s="103">
        <v>63.8</v>
      </c>
      <c r="H37" s="103">
        <v>144.80000000000001</v>
      </c>
      <c r="I37" s="103">
        <v>121.8</v>
      </c>
      <c r="J37" s="248"/>
      <c r="K37" s="250"/>
      <c r="L37" s="249"/>
      <c r="M37" s="959"/>
      <c r="N37" s="211"/>
      <c r="O37" s="211"/>
    </row>
    <row r="38" spans="1:15" s="237" customFormat="1" ht="15" customHeight="1" x14ac:dyDescent="0.25">
      <c r="A38" s="1218"/>
      <c r="B38" s="1181"/>
      <c r="C38" s="141"/>
      <c r="D38" s="1198"/>
      <c r="E38" s="977"/>
      <c r="F38" s="70" t="s">
        <v>32</v>
      </c>
      <c r="G38" s="43">
        <v>54</v>
      </c>
      <c r="H38" s="43">
        <v>104</v>
      </c>
      <c r="I38" s="43">
        <v>104</v>
      </c>
      <c r="J38" s="251"/>
      <c r="K38" s="229"/>
      <c r="L38" s="252"/>
      <c r="M38" s="961"/>
      <c r="N38" s="211"/>
      <c r="O38" s="211"/>
    </row>
    <row r="39" spans="1:15" s="237" customFormat="1" ht="16.5" customHeight="1" x14ac:dyDescent="0.25">
      <c r="A39" s="1218"/>
      <c r="B39" s="1181"/>
      <c r="C39" s="141"/>
      <c r="D39" s="1186" t="s">
        <v>43</v>
      </c>
      <c r="E39" s="1220" t="s">
        <v>248</v>
      </c>
      <c r="F39" s="163"/>
      <c r="G39" s="39"/>
      <c r="H39" s="39"/>
      <c r="I39" s="39"/>
      <c r="J39" s="247" t="s">
        <v>44</v>
      </c>
      <c r="K39" s="235">
        <v>3</v>
      </c>
      <c r="L39" s="284">
        <v>6</v>
      </c>
      <c r="M39" s="960">
        <v>4</v>
      </c>
      <c r="N39" s="211"/>
      <c r="O39" s="211"/>
    </row>
    <row r="40" spans="1:15" s="237" customFormat="1" ht="20.25" customHeight="1" x14ac:dyDescent="0.25">
      <c r="A40" s="1218"/>
      <c r="B40" s="1181"/>
      <c r="C40" s="141"/>
      <c r="D40" s="1210"/>
      <c r="E40" s="1221"/>
      <c r="F40" s="272"/>
      <c r="G40" s="43"/>
      <c r="H40" s="43"/>
      <c r="I40" s="43"/>
      <c r="J40" s="154"/>
      <c r="K40" s="229"/>
      <c r="L40" s="252"/>
      <c r="M40" s="950"/>
      <c r="N40" s="211"/>
      <c r="O40" s="211"/>
    </row>
    <row r="41" spans="1:15" s="237" customFormat="1" ht="17.25" customHeight="1" x14ac:dyDescent="0.25">
      <c r="A41" s="943"/>
      <c r="B41" s="944"/>
      <c r="C41" s="958"/>
      <c r="D41" s="52" t="s">
        <v>45</v>
      </c>
      <c r="E41" s="1207" t="s">
        <v>247</v>
      </c>
      <c r="F41" s="221"/>
      <c r="G41" s="42"/>
      <c r="H41" s="42"/>
      <c r="I41" s="42"/>
      <c r="J41" s="1209" t="s">
        <v>88</v>
      </c>
      <c r="K41" s="382">
        <v>5</v>
      </c>
      <c r="L41" s="126">
        <v>5</v>
      </c>
      <c r="M41" s="391">
        <v>5</v>
      </c>
      <c r="N41" s="211"/>
      <c r="O41" s="211"/>
    </row>
    <row r="42" spans="1:15" s="237" customFormat="1" ht="12.75" customHeight="1" x14ac:dyDescent="0.25">
      <c r="A42" s="943"/>
      <c r="B42" s="944"/>
      <c r="C42" s="958"/>
      <c r="D42" s="72"/>
      <c r="E42" s="1208"/>
      <c r="F42" s="163"/>
      <c r="G42" s="39"/>
      <c r="H42" s="39"/>
      <c r="I42" s="39"/>
      <c r="J42" s="1195"/>
      <c r="K42" s="285"/>
      <c r="L42" s="349"/>
      <c r="M42" s="347"/>
      <c r="N42" s="211"/>
      <c r="O42" s="211"/>
    </row>
    <row r="43" spans="1:15" s="237" customFormat="1" ht="27" customHeight="1" x14ac:dyDescent="0.25">
      <c r="A43" s="943"/>
      <c r="B43" s="944"/>
      <c r="C43" s="955"/>
      <c r="D43" s="191" t="s">
        <v>104</v>
      </c>
      <c r="E43" s="870"/>
      <c r="F43" s="397"/>
      <c r="G43" s="68"/>
      <c r="H43" s="68"/>
      <c r="I43" s="68"/>
      <c r="J43" s="860" t="s">
        <v>105</v>
      </c>
      <c r="K43" s="383">
        <v>200</v>
      </c>
      <c r="L43" s="193">
        <v>200</v>
      </c>
      <c r="M43" s="392">
        <v>200</v>
      </c>
      <c r="N43" s="211"/>
      <c r="O43" s="211"/>
    </row>
    <row r="44" spans="1:15" s="237" customFormat="1" ht="26.25" customHeight="1" x14ac:dyDescent="0.25">
      <c r="A44" s="946"/>
      <c r="B44" s="944"/>
      <c r="C44" s="958"/>
      <c r="D44" s="1186" t="s">
        <v>242</v>
      </c>
      <c r="E44" s="1223" t="s">
        <v>213</v>
      </c>
      <c r="F44" s="221"/>
      <c r="G44" s="42"/>
      <c r="H44" s="42"/>
      <c r="I44" s="42"/>
      <c r="J44" s="945" t="s">
        <v>239</v>
      </c>
      <c r="K44" s="153">
        <v>9</v>
      </c>
      <c r="L44" s="153"/>
      <c r="M44" s="949"/>
      <c r="N44" s="211"/>
      <c r="O44" s="211"/>
    </row>
    <row r="45" spans="1:15" s="237" customFormat="1" ht="25.5" customHeight="1" x14ac:dyDescent="0.25">
      <c r="A45" s="946"/>
      <c r="B45" s="944"/>
      <c r="C45" s="958"/>
      <c r="D45" s="1186"/>
      <c r="E45" s="1224"/>
      <c r="F45" s="163"/>
      <c r="G45" s="39"/>
      <c r="H45" s="39"/>
      <c r="I45" s="39"/>
      <c r="J45" s="936" t="s">
        <v>240</v>
      </c>
      <c r="K45" s="938"/>
      <c r="L45" s="938">
        <v>9</v>
      </c>
      <c r="M45" s="939"/>
      <c r="N45" s="211"/>
      <c r="O45" s="211"/>
    </row>
    <row r="46" spans="1:15" s="237" customFormat="1" ht="27.75" customHeight="1" x14ac:dyDescent="0.25">
      <c r="A46" s="946"/>
      <c r="B46" s="944"/>
      <c r="C46" s="958"/>
      <c r="D46" s="1210"/>
      <c r="E46" s="980"/>
      <c r="F46" s="70"/>
      <c r="G46" s="43"/>
      <c r="H46" s="43"/>
      <c r="I46" s="43"/>
      <c r="J46" s="934" t="s">
        <v>241</v>
      </c>
      <c r="K46" s="252"/>
      <c r="L46" s="252">
        <v>20</v>
      </c>
      <c r="M46" s="950">
        <v>50</v>
      </c>
      <c r="N46" s="935"/>
      <c r="O46" s="211"/>
    </row>
    <row r="47" spans="1:15" s="237" customFormat="1" ht="15.75" customHeight="1" x14ac:dyDescent="0.25">
      <c r="A47" s="943"/>
      <c r="B47" s="944"/>
      <c r="C47" s="958"/>
      <c r="D47" s="1203" t="s">
        <v>203</v>
      </c>
      <c r="E47" s="871"/>
      <c r="F47" s="398"/>
      <c r="G47" s="42"/>
      <c r="H47" s="42"/>
      <c r="I47" s="42"/>
      <c r="J47" s="1209" t="s">
        <v>243</v>
      </c>
      <c r="K47" s="382"/>
      <c r="L47" s="126">
        <v>50</v>
      </c>
      <c r="M47" s="391">
        <v>100</v>
      </c>
      <c r="N47" s="211"/>
      <c r="O47" s="211"/>
    </row>
    <row r="48" spans="1:15" s="237" customFormat="1" ht="15" customHeight="1" x14ac:dyDescent="0.25">
      <c r="A48" s="943"/>
      <c r="B48" s="944"/>
      <c r="C48" s="958"/>
      <c r="D48" s="1211"/>
      <c r="E48" s="872"/>
      <c r="F48" s="70"/>
      <c r="G48" s="43"/>
      <c r="H48" s="43"/>
      <c r="I48" s="43"/>
      <c r="J48" s="1212"/>
      <c r="K48" s="285"/>
      <c r="L48" s="349"/>
      <c r="M48" s="347"/>
      <c r="N48" s="838"/>
      <c r="O48" s="211"/>
    </row>
    <row r="49" spans="1:15" s="237" customFormat="1" ht="16.5" customHeight="1" x14ac:dyDescent="0.25">
      <c r="A49" s="946"/>
      <c r="B49" s="944"/>
      <c r="C49" s="958"/>
      <c r="D49" s="1185" t="s">
        <v>255</v>
      </c>
      <c r="E49" s="1231" t="s">
        <v>213</v>
      </c>
      <c r="F49" s="221"/>
      <c r="G49" s="42"/>
      <c r="H49" s="42"/>
      <c r="I49" s="42"/>
      <c r="J49" s="156" t="s">
        <v>214</v>
      </c>
      <c r="K49" s="153"/>
      <c r="L49" s="572">
        <v>1</v>
      </c>
      <c r="M49" s="949"/>
      <c r="N49" s="211"/>
      <c r="O49" s="211"/>
    </row>
    <row r="50" spans="1:15" s="237" customFormat="1" ht="22.5" customHeight="1" x14ac:dyDescent="0.25">
      <c r="A50" s="946"/>
      <c r="B50" s="944"/>
      <c r="C50" s="958"/>
      <c r="D50" s="1210"/>
      <c r="E50" s="1221"/>
      <c r="F50" s="272"/>
      <c r="G50" s="43"/>
      <c r="H50" s="43"/>
      <c r="I50" s="43"/>
      <c r="J50" s="979"/>
      <c r="K50" s="252"/>
      <c r="L50" s="229"/>
      <c r="M50" s="950"/>
      <c r="N50" s="211"/>
      <c r="O50" s="211"/>
    </row>
    <row r="51" spans="1:15" s="237" customFormat="1" ht="16.5" customHeight="1" thickBot="1" x14ac:dyDescent="0.3">
      <c r="A51" s="956"/>
      <c r="B51" s="957"/>
      <c r="C51" s="234"/>
      <c r="D51" s="491"/>
      <c r="E51" s="866"/>
      <c r="F51" s="265" t="s">
        <v>25</v>
      </c>
      <c r="G51" s="293">
        <f>G37+G38</f>
        <v>117.8</v>
      </c>
      <c r="H51" s="293">
        <f t="shared" ref="H51:I51" si="2">H37+H38</f>
        <v>248.8</v>
      </c>
      <c r="I51" s="293">
        <f t="shared" si="2"/>
        <v>225.8</v>
      </c>
      <c r="J51" s="147"/>
      <c r="K51" s="312"/>
      <c r="L51" s="179"/>
      <c r="M51" s="174"/>
      <c r="N51" s="211"/>
      <c r="O51" s="211"/>
    </row>
    <row r="52" spans="1:15" s="237" customFormat="1" ht="13.5" thickBot="1" x14ac:dyDescent="0.3">
      <c r="A52" s="23" t="s">
        <v>14</v>
      </c>
      <c r="B52" s="20" t="s">
        <v>26</v>
      </c>
      <c r="C52" s="1232" t="s">
        <v>40</v>
      </c>
      <c r="D52" s="1232"/>
      <c r="E52" s="1232"/>
      <c r="F52" s="1233"/>
      <c r="G52" s="61">
        <f>G51</f>
        <v>117.8</v>
      </c>
      <c r="H52" s="61">
        <f t="shared" ref="H52:I52" si="3">H51</f>
        <v>248.8</v>
      </c>
      <c r="I52" s="61">
        <f t="shared" si="3"/>
        <v>225.8</v>
      </c>
      <c r="J52" s="1234"/>
      <c r="K52" s="1235"/>
      <c r="L52" s="1235"/>
      <c r="M52" s="1236"/>
      <c r="N52" s="211"/>
      <c r="O52" s="211"/>
    </row>
    <row r="53" spans="1:15" s="237" customFormat="1" ht="16.5" customHeight="1" thickBot="1" x14ac:dyDescent="0.3">
      <c r="A53" s="19" t="s">
        <v>14</v>
      </c>
      <c r="B53" s="20" t="s">
        <v>33</v>
      </c>
      <c r="C53" s="1214" t="s">
        <v>46</v>
      </c>
      <c r="D53" s="1215"/>
      <c r="E53" s="1215"/>
      <c r="F53" s="1215"/>
      <c r="G53" s="1215"/>
      <c r="H53" s="1215"/>
      <c r="I53" s="1215"/>
      <c r="J53" s="1215"/>
      <c r="K53" s="1215"/>
      <c r="L53" s="1215"/>
      <c r="M53" s="1216"/>
      <c r="N53" s="211"/>
      <c r="O53" s="211"/>
    </row>
    <row r="54" spans="1:15" s="237" customFormat="1" ht="12" customHeight="1" x14ac:dyDescent="0.25">
      <c r="A54" s="1097" t="s">
        <v>14</v>
      </c>
      <c r="B54" s="1081" t="s">
        <v>33</v>
      </c>
      <c r="C54" s="1099" t="s">
        <v>14</v>
      </c>
      <c r="D54" s="138" t="s">
        <v>76</v>
      </c>
      <c r="E54" s="249"/>
      <c r="F54" s="246" t="s">
        <v>39</v>
      </c>
      <c r="G54" s="103">
        <v>5</v>
      </c>
      <c r="H54" s="103">
        <v>80</v>
      </c>
      <c r="I54" s="103"/>
      <c r="J54" s="248"/>
      <c r="K54" s="1105"/>
      <c r="L54" s="983"/>
      <c r="M54" s="984"/>
      <c r="N54" s="211"/>
      <c r="O54" s="211"/>
    </row>
    <row r="55" spans="1:15" s="237" customFormat="1" ht="12" customHeight="1" x14ac:dyDescent="0.25">
      <c r="A55" s="1084"/>
      <c r="B55" s="1082"/>
      <c r="C55" s="1088"/>
      <c r="D55" s="255"/>
      <c r="E55" s="284"/>
      <c r="F55" s="1092" t="s">
        <v>28</v>
      </c>
      <c r="G55" s="1094">
        <v>122.4</v>
      </c>
      <c r="H55" s="1094">
        <v>50.8</v>
      </c>
      <c r="I55" s="1094">
        <v>228.3</v>
      </c>
      <c r="J55" s="1064"/>
      <c r="K55" s="1073"/>
      <c r="L55" s="72"/>
      <c r="M55" s="343"/>
      <c r="N55" s="211"/>
      <c r="O55" s="211"/>
    </row>
    <row r="56" spans="1:15" s="237" customFormat="1" ht="12" customHeight="1" x14ac:dyDescent="0.25">
      <c r="A56" s="1084"/>
      <c r="B56" s="1082"/>
      <c r="C56" s="1088"/>
      <c r="D56" s="255"/>
      <c r="E56" s="284"/>
      <c r="F56" s="1092" t="s">
        <v>32</v>
      </c>
      <c r="G56" s="1094">
        <v>158.5</v>
      </c>
      <c r="H56" s="1094"/>
      <c r="I56" s="1094"/>
      <c r="J56" s="1064"/>
      <c r="K56" s="1073"/>
      <c r="L56" s="72"/>
      <c r="M56" s="343"/>
      <c r="N56" s="211"/>
      <c r="O56" s="211"/>
    </row>
    <row r="57" spans="1:15" s="237" customFormat="1" ht="12" customHeight="1" x14ac:dyDescent="0.25">
      <c r="A57" s="1084"/>
      <c r="B57" s="1082"/>
      <c r="C57" s="1088"/>
      <c r="D57" s="52" t="s">
        <v>47</v>
      </c>
      <c r="E57" s="988" t="s">
        <v>247</v>
      </c>
      <c r="F57" s="221"/>
      <c r="G57" s="42"/>
      <c r="H57" s="42"/>
      <c r="I57" s="42"/>
      <c r="J57" s="1079" t="s">
        <v>86</v>
      </c>
      <c r="K57" s="572">
        <v>17</v>
      </c>
      <c r="L57" s="153">
        <v>17</v>
      </c>
      <c r="M57" s="1089">
        <v>17</v>
      </c>
      <c r="N57" s="211"/>
      <c r="O57" s="211"/>
    </row>
    <row r="58" spans="1:15" s="237" customFormat="1" ht="10.5" customHeight="1" x14ac:dyDescent="0.25">
      <c r="A58" s="1084"/>
      <c r="B58" s="1082"/>
      <c r="C58" s="1088"/>
      <c r="D58" s="447"/>
      <c r="E58" s="989"/>
      <c r="F58" s="1093"/>
      <c r="G58" s="1095"/>
      <c r="H58" s="1095"/>
      <c r="I58" s="1095"/>
      <c r="J58" s="567"/>
      <c r="K58" s="229"/>
      <c r="L58" s="252"/>
      <c r="M58" s="1078"/>
      <c r="N58" s="211"/>
      <c r="O58" s="211"/>
    </row>
    <row r="59" spans="1:15" s="237" customFormat="1" ht="20.25" customHeight="1" x14ac:dyDescent="0.25">
      <c r="A59" s="1084"/>
      <c r="B59" s="1082"/>
      <c r="C59" s="1088"/>
      <c r="D59" s="1185" t="s">
        <v>49</v>
      </c>
      <c r="E59" s="990" t="s">
        <v>219</v>
      </c>
      <c r="F59" s="728"/>
      <c r="G59" s="42"/>
      <c r="H59" s="42"/>
      <c r="I59" s="42"/>
      <c r="J59" s="1226" t="s">
        <v>256</v>
      </c>
      <c r="K59" s="450" t="s">
        <v>205</v>
      </c>
      <c r="L59" s="449" t="s">
        <v>205</v>
      </c>
      <c r="M59" s="452" t="s">
        <v>205</v>
      </c>
      <c r="N59" s="211"/>
      <c r="O59" s="211"/>
    </row>
    <row r="60" spans="1:15" s="237" customFormat="1" ht="16.5" customHeight="1" x14ac:dyDescent="0.25">
      <c r="A60" s="1084"/>
      <c r="B60" s="1082"/>
      <c r="C60" s="1088"/>
      <c r="D60" s="1225"/>
      <c r="E60" s="986"/>
      <c r="F60" s="130"/>
      <c r="G60" s="1095"/>
      <c r="H60" s="1095"/>
      <c r="I60" s="1095"/>
      <c r="J60" s="1227"/>
      <c r="K60" s="454"/>
      <c r="L60" s="453"/>
      <c r="M60" s="456"/>
      <c r="N60" s="211"/>
      <c r="O60" s="211"/>
    </row>
    <row r="61" spans="1:15" s="237" customFormat="1" ht="35.25" customHeight="1" x14ac:dyDescent="0.25">
      <c r="A61" s="1084"/>
      <c r="B61" s="1082"/>
      <c r="C61" s="1088"/>
      <c r="D61" s="1185" t="s">
        <v>155</v>
      </c>
      <c r="E61" s="274"/>
      <c r="F61" s="772"/>
      <c r="G61" s="774"/>
      <c r="H61" s="774"/>
      <c r="I61" s="774"/>
      <c r="J61" s="981" t="s">
        <v>206</v>
      </c>
      <c r="K61" s="91">
        <v>100</v>
      </c>
      <c r="L61" s="258"/>
      <c r="M61" s="106"/>
      <c r="N61" s="211"/>
      <c r="O61" s="211"/>
    </row>
    <row r="62" spans="1:15" s="237" customFormat="1" ht="39.75" customHeight="1" x14ac:dyDescent="0.25">
      <c r="A62" s="1084"/>
      <c r="B62" s="1082"/>
      <c r="C62" s="1088"/>
      <c r="D62" s="1186"/>
      <c r="E62" s="274"/>
      <c r="F62" s="786"/>
      <c r="G62" s="509"/>
      <c r="H62" s="509"/>
      <c r="I62" s="509"/>
      <c r="J62" s="981" t="s">
        <v>207</v>
      </c>
      <c r="K62" s="91">
        <v>5</v>
      </c>
      <c r="L62" s="258">
        <v>100</v>
      </c>
      <c r="M62" s="106"/>
      <c r="N62" s="211"/>
      <c r="O62" s="211"/>
    </row>
    <row r="63" spans="1:15" s="237" customFormat="1" ht="14.25" customHeight="1" x14ac:dyDescent="0.25">
      <c r="A63" s="1084"/>
      <c r="B63" s="1082"/>
      <c r="C63" s="1088"/>
      <c r="D63" s="1228"/>
      <c r="E63" s="274"/>
      <c r="F63" s="857"/>
      <c r="G63" s="1094"/>
      <c r="H63" s="1094"/>
      <c r="I63" s="1094"/>
      <c r="J63" s="1229" t="s">
        <v>226</v>
      </c>
      <c r="K63" s="814">
        <v>1</v>
      </c>
      <c r="L63" s="805"/>
      <c r="M63" s="108"/>
      <c r="N63" s="211"/>
      <c r="O63" s="211"/>
    </row>
    <row r="64" spans="1:15" s="237" customFormat="1" ht="12.75" customHeight="1" x14ac:dyDescent="0.25">
      <c r="A64" s="1084"/>
      <c r="B64" s="1082"/>
      <c r="C64" s="1088"/>
      <c r="D64" s="1228"/>
      <c r="E64" s="274"/>
      <c r="F64" s="857"/>
      <c r="G64" s="1094"/>
      <c r="H64" s="1094"/>
      <c r="I64" s="1094"/>
      <c r="J64" s="1230"/>
      <c r="K64" s="793"/>
      <c r="L64" s="205"/>
      <c r="M64" s="109"/>
      <c r="N64" s="211"/>
      <c r="O64" s="211"/>
    </row>
    <row r="65" spans="1:15" s="237" customFormat="1" ht="21" customHeight="1" x14ac:dyDescent="0.25">
      <c r="A65" s="1084"/>
      <c r="B65" s="1082"/>
      <c r="C65" s="1088"/>
      <c r="D65" s="1061"/>
      <c r="E65" s="274"/>
      <c r="F65" s="991"/>
      <c r="G65" s="1095"/>
      <c r="H65" s="767"/>
      <c r="I65" s="767"/>
      <c r="J65" s="985" t="s">
        <v>224</v>
      </c>
      <c r="K65" s="494">
        <v>1</v>
      </c>
      <c r="L65" s="658"/>
      <c r="M65" s="779"/>
      <c r="N65" s="211"/>
      <c r="O65" s="211"/>
    </row>
    <row r="66" spans="1:15" s="237" customFormat="1" ht="15" customHeight="1" x14ac:dyDescent="0.25">
      <c r="A66" s="1084"/>
      <c r="B66" s="1082"/>
      <c r="C66" s="1088"/>
      <c r="D66" s="1249" t="s">
        <v>162</v>
      </c>
      <c r="E66" s="274"/>
      <c r="F66" s="728"/>
      <c r="G66" s="42"/>
      <c r="H66" s="42"/>
      <c r="I66" s="42"/>
      <c r="J66" s="1102" t="s">
        <v>156</v>
      </c>
      <c r="K66" s="83">
        <v>1</v>
      </c>
      <c r="L66" s="79"/>
      <c r="M66" s="125"/>
      <c r="N66" s="211"/>
      <c r="O66" s="211"/>
    </row>
    <row r="67" spans="1:15" s="237" customFormat="1" ht="12" customHeight="1" x14ac:dyDescent="0.25">
      <c r="A67" s="1084"/>
      <c r="B67" s="1082"/>
      <c r="C67" s="1088"/>
      <c r="D67" s="1250"/>
      <c r="E67" s="1096"/>
      <c r="F67" s="857"/>
      <c r="G67" s="1094"/>
      <c r="H67" s="1094"/>
      <c r="I67" s="1094"/>
      <c r="J67" s="907"/>
      <c r="K67" s="862"/>
      <c r="L67" s="909"/>
      <c r="M67" s="345"/>
      <c r="N67" s="211"/>
      <c r="O67" s="211"/>
    </row>
    <row r="68" spans="1:15" s="237" customFormat="1" ht="32.25" customHeight="1" x14ac:dyDescent="0.25">
      <c r="A68" s="1084"/>
      <c r="B68" s="1082"/>
      <c r="C68" s="1088"/>
      <c r="D68" s="918" t="s">
        <v>223</v>
      </c>
      <c r="E68" s="910"/>
      <c r="F68" s="130"/>
      <c r="G68" s="1095"/>
      <c r="H68" s="1095"/>
      <c r="I68" s="1095"/>
      <c r="J68" s="982" t="s">
        <v>225</v>
      </c>
      <c r="K68" s="494"/>
      <c r="L68" s="658">
        <v>1</v>
      </c>
      <c r="M68" s="779">
        <v>50</v>
      </c>
      <c r="N68" s="211"/>
      <c r="O68" s="211"/>
    </row>
    <row r="69" spans="1:15" s="237" customFormat="1" ht="16.5" customHeight="1" thickBot="1" x14ac:dyDescent="0.3">
      <c r="A69" s="1080"/>
      <c r="B69" s="1082"/>
      <c r="C69" s="234"/>
      <c r="D69" s="491"/>
      <c r="E69" s="866"/>
      <c r="F69" s="265" t="s">
        <v>25</v>
      </c>
      <c r="G69" s="293">
        <f>SUM(G54:G68)</f>
        <v>285.89999999999998</v>
      </c>
      <c r="H69" s="293">
        <f>SUM(H54:H68)</f>
        <v>130.80000000000001</v>
      </c>
      <c r="I69" s="293">
        <f>SUM(I54:I68)</f>
        <v>228.3</v>
      </c>
      <c r="J69" s="993"/>
      <c r="K69" s="994"/>
      <c r="L69" s="995"/>
      <c r="M69" s="174"/>
      <c r="N69" s="211"/>
      <c r="O69" s="211"/>
    </row>
    <row r="70" spans="1:15" s="237" customFormat="1" ht="12.75" customHeight="1" x14ac:dyDescent="0.2">
      <c r="A70" s="1097" t="s">
        <v>14</v>
      </c>
      <c r="B70" s="1081" t="s">
        <v>33</v>
      </c>
      <c r="C70" s="1099" t="s">
        <v>26</v>
      </c>
      <c r="D70" s="1222" t="s">
        <v>50</v>
      </c>
      <c r="E70" s="17" t="s">
        <v>36</v>
      </c>
      <c r="F70" s="414" t="s">
        <v>39</v>
      </c>
      <c r="G70" s="149">
        <v>1218</v>
      </c>
      <c r="H70" s="149">
        <v>625.1</v>
      </c>
      <c r="I70" s="149">
        <v>526.9</v>
      </c>
      <c r="J70" s="301"/>
      <c r="K70" s="225"/>
      <c r="L70" s="85"/>
      <c r="M70" s="244"/>
      <c r="N70" s="211"/>
      <c r="O70" s="211"/>
    </row>
    <row r="71" spans="1:15" s="237" customFormat="1" ht="12.75" customHeight="1" x14ac:dyDescent="0.2">
      <c r="A71" s="1084"/>
      <c r="B71" s="1082"/>
      <c r="C71" s="1088"/>
      <c r="D71" s="1197"/>
      <c r="E71" s="1106"/>
      <c r="F71" s="414" t="s">
        <v>95</v>
      </c>
      <c r="G71" s="44">
        <v>273</v>
      </c>
      <c r="H71" s="44">
        <v>0</v>
      </c>
      <c r="I71" s="44">
        <v>0</v>
      </c>
      <c r="J71" s="503"/>
      <c r="K71" s="79"/>
      <c r="L71" s="83"/>
      <c r="M71" s="125"/>
      <c r="N71" s="211"/>
      <c r="O71" s="211"/>
    </row>
    <row r="72" spans="1:15" s="237" customFormat="1" ht="12.75" customHeight="1" x14ac:dyDescent="0.2">
      <c r="A72" s="1084"/>
      <c r="B72" s="1082"/>
      <c r="C72" s="1088"/>
      <c r="D72" s="1197"/>
      <c r="E72" s="1106"/>
      <c r="F72" s="122" t="s">
        <v>56</v>
      </c>
      <c r="G72" s="44">
        <v>87.2</v>
      </c>
      <c r="H72" s="44">
        <v>28.2</v>
      </c>
      <c r="I72" s="44">
        <v>0.2</v>
      </c>
      <c r="J72" s="503"/>
      <c r="K72" s="79"/>
      <c r="L72" s="83"/>
      <c r="M72" s="125"/>
      <c r="N72" s="211"/>
      <c r="O72" s="211"/>
    </row>
    <row r="73" spans="1:15" s="237" customFormat="1" ht="12.75" customHeight="1" x14ac:dyDescent="0.2">
      <c r="A73" s="1084"/>
      <c r="B73" s="1082"/>
      <c r="C73" s="1088"/>
      <c r="D73" s="257"/>
      <c r="E73" s="1106"/>
      <c r="F73" s="122" t="s">
        <v>244</v>
      </c>
      <c r="G73" s="44">
        <v>28.3</v>
      </c>
      <c r="H73" s="44"/>
      <c r="I73" s="44"/>
      <c r="J73" s="503"/>
      <c r="K73" s="79"/>
      <c r="L73" s="83"/>
      <c r="M73" s="125"/>
      <c r="N73" s="211"/>
      <c r="O73" s="211"/>
    </row>
    <row r="74" spans="1:15" s="237" customFormat="1" ht="12.75" customHeight="1" x14ac:dyDescent="0.2">
      <c r="A74" s="1084"/>
      <c r="B74" s="1082"/>
      <c r="C74" s="1088"/>
      <c r="D74" s="257"/>
      <c r="E74" s="1106"/>
      <c r="F74" s="122" t="s">
        <v>28</v>
      </c>
      <c r="G74" s="44">
        <v>138.80000000000001</v>
      </c>
      <c r="H74" s="44">
        <v>270.2</v>
      </c>
      <c r="I74" s="44">
        <v>81.900000000000006</v>
      </c>
      <c r="J74" s="503"/>
      <c r="K74" s="79"/>
      <c r="L74" s="83"/>
      <c r="M74" s="125"/>
      <c r="N74" s="211"/>
      <c r="O74" s="211"/>
    </row>
    <row r="75" spans="1:15" s="237" customFormat="1" ht="12.75" customHeight="1" x14ac:dyDescent="0.2">
      <c r="A75" s="1084"/>
      <c r="B75" s="1082"/>
      <c r="C75" s="1088"/>
      <c r="D75" s="257"/>
      <c r="E75" s="1106"/>
      <c r="F75" s="122" t="s">
        <v>32</v>
      </c>
      <c r="G75" s="44">
        <v>281.3</v>
      </c>
      <c r="H75" s="44">
        <v>0</v>
      </c>
      <c r="I75" s="44">
        <v>0</v>
      </c>
      <c r="J75" s="503"/>
      <c r="K75" s="79"/>
      <c r="L75" s="83"/>
      <c r="M75" s="125"/>
      <c r="N75" s="211"/>
      <c r="O75" s="211"/>
    </row>
    <row r="76" spans="1:15" s="237" customFormat="1" ht="12.75" customHeight="1" x14ac:dyDescent="0.2">
      <c r="A76" s="1084"/>
      <c r="B76" s="1082"/>
      <c r="C76" s="1088"/>
      <c r="D76" s="257"/>
      <c r="E76" s="1106"/>
      <c r="F76" s="122" t="s">
        <v>97</v>
      </c>
      <c r="G76" s="44">
        <v>1133.4000000000001</v>
      </c>
      <c r="H76" s="44">
        <v>320.2</v>
      </c>
      <c r="I76" s="44">
        <v>2</v>
      </c>
      <c r="J76" s="503"/>
      <c r="K76" s="79"/>
      <c r="L76" s="83"/>
      <c r="M76" s="125"/>
      <c r="N76" s="211"/>
      <c r="O76" s="211"/>
    </row>
    <row r="77" spans="1:15" s="237" customFormat="1" ht="12.75" customHeight="1" x14ac:dyDescent="0.2">
      <c r="A77" s="1084"/>
      <c r="B77" s="1082"/>
      <c r="C77" s="1088"/>
      <c r="D77" s="257"/>
      <c r="E77" s="1106"/>
      <c r="F77" s="122" t="s">
        <v>132</v>
      </c>
      <c r="G77" s="44">
        <v>322.8</v>
      </c>
      <c r="H77" s="44"/>
      <c r="I77" s="44"/>
      <c r="J77" s="503"/>
      <c r="K77" s="79"/>
      <c r="L77" s="83"/>
      <c r="M77" s="125"/>
      <c r="N77" s="211"/>
      <c r="O77" s="211"/>
    </row>
    <row r="78" spans="1:15" s="237" customFormat="1" ht="12.75" customHeight="1" x14ac:dyDescent="0.2">
      <c r="A78" s="1084"/>
      <c r="B78" s="1082"/>
      <c r="C78" s="1088"/>
      <c r="D78" s="257"/>
      <c r="E78" s="1106"/>
      <c r="F78" s="1093" t="s">
        <v>89</v>
      </c>
      <c r="G78" s="46">
        <v>110.7</v>
      </c>
      <c r="H78" s="46">
        <v>22</v>
      </c>
      <c r="I78" s="46">
        <v>0</v>
      </c>
      <c r="J78" s="996"/>
      <c r="K78" s="89"/>
      <c r="L78" s="92"/>
      <c r="M78" s="125"/>
      <c r="N78" s="211"/>
      <c r="O78" s="211"/>
    </row>
    <row r="79" spans="1:15" s="237" customFormat="1" ht="17.25" customHeight="1" x14ac:dyDescent="0.25">
      <c r="A79" s="7"/>
      <c r="B79" s="8"/>
      <c r="C79" s="141"/>
      <c r="D79" s="1203" t="s">
        <v>94</v>
      </c>
      <c r="E79" s="1000" t="s">
        <v>213</v>
      </c>
      <c r="F79" s="997"/>
      <c r="G79" s="998"/>
      <c r="H79" s="66"/>
      <c r="I79" s="42"/>
      <c r="J79" s="1253" t="s">
        <v>102</v>
      </c>
      <c r="K79" s="79">
        <v>10</v>
      </c>
      <c r="L79" s="83">
        <v>50</v>
      </c>
      <c r="M79" s="164">
        <v>100</v>
      </c>
      <c r="N79" s="838"/>
      <c r="O79" s="211"/>
    </row>
    <row r="80" spans="1:15" s="237" customFormat="1" ht="15" customHeight="1" x14ac:dyDescent="0.25">
      <c r="A80" s="7"/>
      <c r="B80" s="8"/>
      <c r="C80" s="141"/>
      <c r="D80" s="1251"/>
      <c r="E80" s="1106" t="s">
        <v>219</v>
      </c>
      <c r="F80" s="275"/>
      <c r="G80" s="184"/>
      <c r="H80" s="44"/>
      <c r="I80" s="44"/>
      <c r="J80" s="1254"/>
      <c r="K80" s="79"/>
      <c r="L80" s="83"/>
      <c r="M80" s="125"/>
      <c r="N80" s="838"/>
      <c r="O80" s="211"/>
    </row>
    <row r="81" spans="1:15" s="237" customFormat="1" ht="11.25" customHeight="1" x14ac:dyDescent="0.25">
      <c r="A81" s="7"/>
      <c r="B81" s="8"/>
      <c r="C81" s="141"/>
      <c r="D81" s="1250"/>
      <c r="E81" s="1256" t="s">
        <v>247</v>
      </c>
      <c r="F81" s="275"/>
      <c r="G81" s="44"/>
      <c r="H81" s="1094"/>
      <c r="I81" s="44"/>
      <c r="J81" s="1254"/>
      <c r="K81" s="79"/>
      <c r="L81" s="83"/>
      <c r="M81" s="125"/>
      <c r="N81" s="211"/>
      <c r="O81" s="211"/>
    </row>
    <row r="82" spans="1:15" s="237" customFormat="1" ht="6.75" customHeight="1" x14ac:dyDescent="0.25">
      <c r="A82" s="7"/>
      <c r="B82" s="8"/>
      <c r="C82" s="141"/>
      <c r="D82" s="1252"/>
      <c r="E82" s="1257"/>
      <c r="F82" s="276"/>
      <c r="G82" s="46"/>
      <c r="H82" s="1095"/>
      <c r="I82" s="46"/>
      <c r="J82" s="1255"/>
      <c r="K82" s="205"/>
      <c r="L82" s="793"/>
      <c r="M82" s="109"/>
      <c r="N82" s="211"/>
      <c r="O82" s="211"/>
    </row>
    <row r="83" spans="1:15" s="237" customFormat="1" ht="15.75" customHeight="1" x14ac:dyDescent="0.25">
      <c r="A83" s="1084"/>
      <c r="B83" s="1082"/>
      <c r="C83" s="1088"/>
      <c r="D83" s="1186" t="s">
        <v>51</v>
      </c>
      <c r="E83" s="234" t="s">
        <v>215</v>
      </c>
      <c r="F83" s="511"/>
      <c r="G83" s="44"/>
      <c r="H83" s="1094"/>
      <c r="I83" s="44"/>
      <c r="J83" s="1075" t="s">
        <v>189</v>
      </c>
      <c r="K83" s="1001">
        <v>2090</v>
      </c>
      <c r="L83" s="1001">
        <v>2130</v>
      </c>
      <c r="M83" s="1002">
        <v>2130</v>
      </c>
      <c r="N83" s="211"/>
      <c r="O83" s="211"/>
    </row>
    <row r="84" spans="1:15" s="237" customFormat="1" ht="17.25" customHeight="1" x14ac:dyDescent="0.25">
      <c r="A84" s="7"/>
      <c r="B84" s="8"/>
      <c r="C84" s="141"/>
      <c r="D84" s="1186"/>
      <c r="E84" s="1270"/>
      <c r="F84" s="511"/>
      <c r="G84" s="44"/>
      <c r="H84" s="1094"/>
      <c r="I84" s="44"/>
      <c r="J84" s="422" t="s">
        <v>137</v>
      </c>
      <c r="K84" s="1056">
        <v>120</v>
      </c>
      <c r="L84" s="1056">
        <v>150</v>
      </c>
      <c r="M84" s="1057">
        <v>150</v>
      </c>
      <c r="N84" s="211"/>
      <c r="O84" s="211"/>
    </row>
    <row r="85" spans="1:15" s="237" customFormat="1" ht="25.5" customHeight="1" x14ac:dyDescent="0.25">
      <c r="A85" s="7"/>
      <c r="B85" s="8"/>
      <c r="C85" s="141"/>
      <c r="D85" s="1186"/>
      <c r="E85" s="1270"/>
      <c r="F85" s="511"/>
      <c r="G85" s="44"/>
      <c r="H85" s="1094"/>
      <c r="I85" s="44"/>
      <c r="J85" s="422" t="s">
        <v>140</v>
      </c>
      <c r="K85" s="1056">
        <v>30</v>
      </c>
      <c r="L85" s="1056">
        <v>80</v>
      </c>
      <c r="M85" s="1057">
        <v>80</v>
      </c>
      <c r="N85" s="211"/>
      <c r="O85" s="211"/>
    </row>
    <row r="86" spans="1:15" s="237" customFormat="1" ht="55.5" customHeight="1" x14ac:dyDescent="0.25">
      <c r="A86" s="7"/>
      <c r="B86" s="8"/>
      <c r="C86" s="141"/>
      <c r="D86" s="1210"/>
      <c r="E86" s="1271"/>
      <c r="F86" s="1093"/>
      <c r="G86" s="46"/>
      <c r="H86" s="1095"/>
      <c r="I86" s="46"/>
      <c r="J86" s="999" t="s">
        <v>251</v>
      </c>
      <c r="K86" s="1003">
        <v>10</v>
      </c>
      <c r="L86" s="1003">
        <v>40</v>
      </c>
      <c r="M86" s="1004">
        <v>60</v>
      </c>
      <c r="N86" s="211"/>
      <c r="O86" s="211"/>
    </row>
    <row r="87" spans="1:15" s="237" customFormat="1" ht="24.75" customHeight="1" x14ac:dyDescent="0.25">
      <c r="A87" s="1237"/>
      <c r="B87" s="1241"/>
      <c r="C87" s="1005"/>
      <c r="D87" s="1245" t="s">
        <v>160</v>
      </c>
      <c r="E87" s="431" t="s">
        <v>213</v>
      </c>
      <c r="F87" s="122"/>
      <c r="G87" s="38"/>
      <c r="H87" s="1094"/>
      <c r="I87" s="44"/>
      <c r="J87" s="1076" t="s">
        <v>84</v>
      </c>
      <c r="K87" s="289">
        <v>100</v>
      </c>
      <c r="L87" s="289"/>
      <c r="M87" s="231"/>
      <c r="N87" s="211"/>
      <c r="O87" s="211"/>
    </row>
    <row r="88" spans="1:15" s="237" customFormat="1" ht="18" customHeight="1" x14ac:dyDescent="0.25">
      <c r="A88" s="1237"/>
      <c r="B88" s="1241"/>
      <c r="C88" s="1005"/>
      <c r="D88" s="1246"/>
      <c r="E88" s="1106" t="s">
        <v>219</v>
      </c>
      <c r="F88" s="122"/>
      <c r="G88" s="38"/>
      <c r="H88" s="1094"/>
      <c r="I88" s="44"/>
      <c r="J88" s="1254" t="s">
        <v>217</v>
      </c>
      <c r="K88" s="289">
        <v>100</v>
      </c>
      <c r="L88" s="289"/>
      <c r="M88" s="231"/>
      <c r="N88" s="211"/>
      <c r="O88" s="211"/>
    </row>
    <row r="89" spans="1:15" s="237" customFormat="1" ht="15.75" customHeight="1" x14ac:dyDescent="0.25">
      <c r="A89" s="1238"/>
      <c r="B89" s="1242"/>
      <c r="C89" s="1005"/>
      <c r="D89" s="1247"/>
      <c r="E89" s="1074" t="s">
        <v>247</v>
      </c>
      <c r="F89" s="122"/>
      <c r="G89" s="38"/>
      <c r="H89" s="1094"/>
      <c r="I89" s="44"/>
      <c r="J89" s="1268"/>
      <c r="K89" s="289"/>
      <c r="L89" s="289"/>
      <c r="M89" s="231"/>
      <c r="N89" s="211"/>
      <c r="O89" s="211"/>
    </row>
    <row r="90" spans="1:15" s="22" customFormat="1" ht="15" customHeight="1" x14ac:dyDescent="0.25">
      <c r="A90" s="1239"/>
      <c r="B90" s="1243"/>
      <c r="C90" s="1006"/>
      <c r="D90" s="1249" t="s">
        <v>114</v>
      </c>
      <c r="E90" s="431" t="s">
        <v>213</v>
      </c>
      <c r="F90" s="286"/>
      <c r="G90" s="66"/>
      <c r="H90" s="42"/>
      <c r="I90" s="66"/>
      <c r="J90" s="1265" t="s">
        <v>116</v>
      </c>
      <c r="K90" s="153">
        <v>100</v>
      </c>
      <c r="L90" s="153"/>
      <c r="M90" s="1089"/>
      <c r="N90" s="838"/>
      <c r="O90" s="211"/>
    </row>
    <row r="91" spans="1:15" s="22" customFormat="1" ht="14.25" customHeight="1" x14ac:dyDescent="0.25">
      <c r="A91" s="1239"/>
      <c r="B91" s="1243"/>
      <c r="C91" s="1006"/>
      <c r="D91" s="1269"/>
      <c r="E91" s="1106" t="s">
        <v>219</v>
      </c>
      <c r="F91" s="287"/>
      <c r="G91" s="44"/>
      <c r="H91" s="1094"/>
      <c r="I91" s="44"/>
      <c r="J91" s="1266"/>
      <c r="K91" s="284"/>
      <c r="L91" s="284"/>
      <c r="M91" s="1077"/>
      <c r="N91" s="211"/>
      <c r="O91" s="211"/>
    </row>
    <row r="92" spans="1:15" s="22" customFormat="1" ht="14.25" customHeight="1" x14ac:dyDescent="0.25">
      <c r="A92" s="1239"/>
      <c r="B92" s="1243"/>
      <c r="C92" s="1006"/>
      <c r="D92" s="1269"/>
      <c r="E92" s="1008" t="s">
        <v>247</v>
      </c>
      <c r="F92" s="287"/>
      <c r="G92" s="44"/>
      <c r="H92" s="1094"/>
      <c r="I92" s="44"/>
      <c r="J92" s="1267"/>
      <c r="K92" s="284"/>
      <c r="L92" s="284"/>
      <c r="M92" s="1077"/>
      <c r="N92" s="211"/>
      <c r="O92" s="211"/>
    </row>
    <row r="93" spans="1:15" s="22" customFormat="1" ht="12" customHeight="1" x14ac:dyDescent="0.25">
      <c r="A93" s="1239"/>
      <c r="B93" s="1243"/>
      <c r="C93" s="1006"/>
      <c r="D93" s="1009"/>
      <c r="E93" s="1007"/>
      <c r="F93" s="288"/>
      <c r="G93" s="46"/>
      <c r="H93" s="1095"/>
      <c r="I93" s="46"/>
      <c r="J93" s="290"/>
      <c r="K93" s="252"/>
      <c r="L93" s="252"/>
      <c r="M93" s="1078"/>
      <c r="N93" s="211"/>
      <c r="O93" s="211"/>
    </row>
    <row r="94" spans="1:15" s="22" customFormat="1" ht="13.5" customHeight="1" x14ac:dyDescent="0.25">
      <c r="A94" s="1239"/>
      <c r="B94" s="1243"/>
      <c r="C94" s="1006"/>
      <c r="D94" s="1248" t="s">
        <v>161</v>
      </c>
      <c r="E94" s="431" t="s">
        <v>219</v>
      </c>
      <c r="F94" s="1094"/>
      <c r="G94" s="44"/>
      <c r="H94" s="1094"/>
      <c r="I94" s="44"/>
      <c r="J94" s="1258" t="s">
        <v>177</v>
      </c>
      <c r="K94" s="284">
        <v>80</v>
      </c>
      <c r="L94" s="284">
        <v>100</v>
      </c>
      <c r="M94" s="1077"/>
      <c r="N94" s="211"/>
      <c r="O94" s="211"/>
    </row>
    <row r="95" spans="1:15" s="22" customFormat="1" ht="13.5" customHeight="1" x14ac:dyDescent="0.25">
      <c r="A95" s="1239"/>
      <c r="B95" s="1243"/>
      <c r="C95" s="1006"/>
      <c r="D95" s="1248"/>
      <c r="E95" s="1260"/>
      <c r="F95" s="1094"/>
      <c r="G95" s="44"/>
      <c r="H95" s="1094"/>
      <c r="I95" s="44"/>
      <c r="J95" s="1258"/>
      <c r="K95" s="284"/>
      <c r="L95" s="284"/>
      <c r="M95" s="1077"/>
      <c r="N95" s="211"/>
      <c r="O95" s="211"/>
    </row>
    <row r="96" spans="1:15" s="22" customFormat="1" ht="16.5" customHeight="1" x14ac:dyDescent="0.25">
      <c r="A96" s="1239"/>
      <c r="B96" s="1243"/>
      <c r="C96" s="1006"/>
      <c r="D96" s="1248"/>
      <c r="E96" s="1261"/>
      <c r="F96" s="115"/>
      <c r="G96" s="44"/>
      <c r="H96" s="1094"/>
      <c r="I96" s="44"/>
      <c r="J96" s="1259"/>
      <c r="K96" s="284"/>
      <c r="L96" s="284"/>
      <c r="M96" s="1077"/>
      <c r="N96" s="211"/>
      <c r="O96" s="211"/>
    </row>
    <row r="97" spans="1:15" s="237" customFormat="1" ht="17.25" customHeight="1" x14ac:dyDescent="0.25">
      <c r="A97" s="1239"/>
      <c r="B97" s="1243"/>
      <c r="C97" s="1006"/>
      <c r="D97" s="1203" t="s">
        <v>74</v>
      </c>
      <c r="E97" s="1000" t="s">
        <v>213</v>
      </c>
      <c r="F97" s="221"/>
      <c r="G97" s="66"/>
      <c r="H97" s="42"/>
      <c r="I97" s="66"/>
      <c r="J97" s="1262" t="s">
        <v>171</v>
      </c>
      <c r="K97" s="168">
        <v>100</v>
      </c>
      <c r="L97" s="204"/>
      <c r="M97" s="164"/>
      <c r="N97" s="211"/>
      <c r="O97" s="211"/>
    </row>
    <row r="98" spans="1:15" s="237" customFormat="1" ht="11.25" customHeight="1" x14ac:dyDescent="0.25">
      <c r="A98" s="1239"/>
      <c r="B98" s="1243"/>
      <c r="C98" s="1006"/>
      <c r="D98" s="1251"/>
      <c r="E98" s="1263" t="s">
        <v>247</v>
      </c>
      <c r="F98" s="1092"/>
      <c r="G98" s="44"/>
      <c r="H98" s="1094"/>
      <c r="I98" s="44"/>
      <c r="J98" s="1258"/>
      <c r="K98" s="83"/>
      <c r="L98" s="79"/>
      <c r="M98" s="125"/>
      <c r="N98" s="211"/>
      <c r="O98" s="211"/>
    </row>
    <row r="99" spans="1:15" s="237" customFormat="1" ht="13.5" customHeight="1" x14ac:dyDescent="0.25">
      <c r="A99" s="1239"/>
      <c r="B99" s="1243"/>
      <c r="C99" s="1006"/>
      <c r="D99" s="1204"/>
      <c r="E99" s="1264"/>
      <c r="F99" s="1093"/>
      <c r="G99" s="46"/>
      <c r="H99" s="46"/>
      <c r="I99" s="46"/>
      <c r="J99" s="1212"/>
      <c r="K99" s="92"/>
      <c r="L99" s="89"/>
      <c r="M99" s="107"/>
      <c r="N99" s="211"/>
      <c r="O99" s="211"/>
    </row>
    <row r="100" spans="1:15" s="237" customFormat="1" ht="16.5" customHeight="1" thickBot="1" x14ac:dyDescent="0.3">
      <c r="A100" s="1240"/>
      <c r="B100" s="1244"/>
      <c r="C100" s="16"/>
      <c r="D100" s="491"/>
      <c r="E100" s="866"/>
      <c r="F100" s="265" t="s">
        <v>25</v>
      </c>
      <c r="G100" s="293">
        <f>SUM(G70:G99)</f>
        <v>3593.5</v>
      </c>
      <c r="H100" s="293">
        <f>SUM(H70:H99)</f>
        <v>1265.7</v>
      </c>
      <c r="I100" s="293">
        <f>SUM(I70:I99)</f>
        <v>611</v>
      </c>
      <c r="J100" s="993"/>
      <c r="K100" s="994"/>
      <c r="L100" s="995"/>
      <c r="M100" s="174"/>
      <c r="N100" s="211"/>
      <c r="O100" s="211"/>
    </row>
    <row r="101" spans="1:15" s="237" customFormat="1" ht="13.5" customHeight="1" x14ac:dyDescent="0.25">
      <c r="A101" s="28" t="s">
        <v>14</v>
      </c>
      <c r="B101" s="29" t="s">
        <v>33</v>
      </c>
      <c r="C101" s="569" t="s">
        <v>33</v>
      </c>
      <c r="D101" s="1222" t="s">
        <v>257</v>
      </c>
      <c r="E101" s="1277" t="s">
        <v>219</v>
      </c>
      <c r="F101" s="246" t="s">
        <v>39</v>
      </c>
      <c r="G101" s="103">
        <v>5</v>
      </c>
      <c r="H101" s="103">
        <v>107</v>
      </c>
      <c r="I101" s="103">
        <f>I107+I109+I115+I116</f>
        <v>0</v>
      </c>
      <c r="J101" s="262"/>
      <c r="K101" s="1107"/>
      <c r="L101" s="1100"/>
      <c r="M101" s="1111"/>
      <c r="N101" s="211"/>
      <c r="O101" s="211"/>
    </row>
    <row r="102" spans="1:15" s="237" customFormat="1" ht="13.5" customHeight="1" x14ac:dyDescent="0.25">
      <c r="A102" s="1068"/>
      <c r="B102" s="1069"/>
      <c r="C102" s="1070"/>
      <c r="D102" s="1197"/>
      <c r="E102" s="1278"/>
      <c r="F102" s="1092" t="s">
        <v>95</v>
      </c>
      <c r="G102" s="1094">
        <v>6.3</v>
      </c>
      <c r="H102" s="1094"/>
      <c r="I102" s="1094"/>
      <c r="J102" s="1066"/>
      <c r="K102" s="1061"/>
      <c r="L102" s="1071"/>
      <c r="M102" s="1108"/>
      <c r="N102" s="211"/>
      <c r="O102" s="211"/>
    </row>
    <row r="103" spans="1:15" s="237" customFormat="1" ht="13.5" customHeight="1" x14ac:dyDescent="0.25">
      <c r="A103" s="1068"/>
      <c r="B103" s="1069"/>
      <c r="C103" s="1070"/>
      <c r="D103" s="1197"/>
      <c r="E103" s="1278"/>
      <c r="F103" s="1092" t="s">
        <v>28</v>
      </c>
      <c r="G103" s="1094"/>
      <c r="H103" s="1094">
        <v>30.6</v>
      </c>
      <c r="I103" s="1094">
        <v>100</v>
      </c>
      <c r="J103" s="1066"/>
      <c r="K103" s="1061"/>
      <c r="L103" s="1071"/>
      <c r="M103" s="1108"/>
      <c r="N103" s="211"/>
      <c r="O103" s="211"/>
    </row>
    <row r="104" spans="1:15" s="237" customFormat="1" ht="13.5" customHeight="1" x14ac:dyDescent="0.25">
      <c r="A104" s="1068"/>
      <c r="B104" s="1069"/>
      <c r="C104" s="1070"/>
      <c r="D104" s="1197"/>
      <c r="E104" s="1278"/>
      <c r="F104" s="1092" t="s">
        <v>97</v>
      </c>
      <c r="G104" s="1094">
        <v>12.4</v>
      </c>
      <c r="H104" s="1094"/>
      <c r="I104" s="1094"/>
      <c r="J104" s="1066"/>
      <c r="K104" s="1061"/>
      <c r="L104" s="1071"/>
      <c r="M104" s="1108"/>
      <c r="N104" s="211"/>
      <c r="O104" s="211"/>
    </row>
    <row r="105" spans="1:15" s="237" customFormat="1" ht="13.5" customHeight="1" x14ac:dyDescent="0.25">
      <c r="A105" s="1068"/>
      <c r="B105" s="1069"/>
      <c r="C105" s="1070"/>
      <c r="D105" s="1228"/>
      <c r="E105" s="1278"/>
      <c r="F105" s="1092" t="s">
        <v>132</v>
      </c>
      <c r="G105" s="1094">
        <v>6.7</v>
      </c>
      <c r="H105" s="1094"/>
      <c r="I105" s="1094"/>
      <c r="J105" s="1066"/>
      <c r="K105" s="1061"/>
      <c r="L105" s="1071"/>
      <c r="M105" s="1108"/>
      <c r="N105" s="211"/>
      <c r="O105" s="211"/>
    </row>
    <row r="106" spans="1:15" s="237" customFormat="1" ht="13.5" customHeight="1" x14ac:dyDescent="0.25">
      <c r="A106" s="1068"/>
      <c r="B106" s="1012"/>
      <c r="C106" s="1070"/>
      <c r="D106" s="1062"/>
      <c r="E106" s="1013"/>
      <c r="F106" s="1093" t="s">
        <v>89</v>
      </c>
      <c r="G106" s="46"/>
      <c r="H106" s="46">
        <v>65</v>
      </c>
      <c r="I106" s="1095"/>
      <c r="J106" s="1067"/>
      <c r="K106" s="1063"/>
      <c r="L106" s="1072"/>
      <c r="M106" s="1112"/>
      <c r="N106" s="211"/>
      <c r="O106" s="211"/>
    </row>
    <row r="107" spans="1:15" s="22" customFormat="1" ht="18" customHeight="1" x14ac:dyDescent="0.25">
      <c r="A107" s="208"/>
      <c r="B107" s="209"/>
      <c r="C107" s="254"/>
      <c r="D107" s="1275" t="s">
        <v>108</v>
      </c>
      <c r="E107" s="878"/>
      <c r="F107" s="1094"/>
      <c r="G107" s="44"/>
      <c r="H107" s="44"/>
      <c r="I107" s="1094"/>
      <c r="J107" s="1017" t="s">
        <v>87</v>
      </c>
      <c r="K107" s="235"/>
      <c r="L107" s="284">
        <v>1</v>
      </c>
      <c r="M107" s="1077"/>
      <c r="N107" s="211"/>
      <c r="O107" s="211"/>
    </row>
    <row r="108" spans="1:15" s="22" customFormat="1" ht="21.75" customHeight="1" x14ac:dyDescent="0.25">
      <c r="A108" s="208"/>
      <c r="B108" s="209"/>
      <c r="C108" s="254"/>
      <c r="D108" s="1279"/>
      <c r="E108" s="879"/>
      <c r="F108" s="1095"/>
      <c r="G108" s="46"/>
      <c r="H108" s="46"/>
      <c r="I108" s="1095"/>
      <c r="J108" s="1018"/>
      <c r="K108" s="252"/>
      <c r="L108" s="252"/>
      <c r="M108" s="1078"/>
      <c r="N108" s="211"/>
      <c r="O108" s="211"/>
    </row>
    <row r="109" spans="1:15" s="237" customFormat="1" ht="15.75" customHeight="1" x14ac:dyDescent="0.25">
      <c r="A109" s="1084"/>
      <c r="B109" s="1082"/>
      <c r="C109" s="1070"/>
      <c r="D109" s="1185" t="s">
        <v>90</v>
      </c>
      <c r="E109" s="126" t="s">
        <v>247</v>
      </c>
      <c r="F109" s="221"/>
      <c r="G109" s="42"/>
      <c r="H109" s="42"/>
      <c r="I109" s="42"/>
      <c r="J109" s="1280" t="s">
        <v>119</v>
      </c>
      <c r="K109" s="185">
        <v>100</v>
      </c>
      <c r="L109" s="153"/>
      <c r="M109" s="1089"/>
      <c r="N109" s="211"/>
      <c r="O109" s="211"/>
    </row>
    <row r="110" spans="1:15" s="237" customFormat="1" ht="12" customHeight="1" x14ac:dyDescent="0.25">
      <c r="A110" s="1084"/>
      <c r="B110" s="1082"/>
      <c r="C110" s="1070"/>
      <c r="D110" s="1186"/>
      <c r="E110" s="987"/>
      <c r="F110" s="1092"/>
      <c r="G110" s="1094"/>
      <c r="H110" s="1094"/>
      <c r="I110" s="1094"/>
      <c r="J110" s="1281"/>
      <c r="K110" s="182"/>
      <c r="L110" s="284"/>
      <c r="M110" s="1077"/>
      <c r="N110" s="211"/>
      <c r="O110" s="211"/>
    </row>
    <row r="111" spans="1:15" s="237" customFormat="1" ht="16.5" customHeight="1" x14ac:dyDescent="0.2">
      <c r="A111" s="1084"/>
      <c r="B111" s="1082"/>
      <c r="C111" s="1070"/>
      <c r="D111" s="1210"/>
      <c r="E111" s="1103"/>
      <c r="F111" s="130"/>
      <c r="G111" s="1095"/>
      <c r="H111" s="1095"/>
      <c r="I111" s="1095"/>
      <c r="J111" s="1282"/>
      <c r="K111" s="228"/>
      <c r="L111" s="252"/>
      <c r="M111" s="1078"/>
      <c r="N111" s="211"/>
      <c r="O111" s="211"/>
    </row>
    <row r="112" spans="1:15" s="237" customFormat="1" ht="16.5" customHeight="1" x14ac:dyDescent="0.2">
      <c r="A112" s="1084"/>
      <c r="B112" s="1082"/>
      <c r="C112" s="1070"/>
      <c r="D112" s="1186" t="s">
        <v>112</v>
      </c>
      <c r="E112" s="880"/>
      <c r="F112" s="857"/>
      <c r="G112" s="1094"/>
      <c r="H112" s="1094"/>
      <c r="I112" s="1094"/>
      <c r="J112" s="1015" t="s">
        <v>75</v>
      </c>
      <c r="K112" s="284"/>
      <c r="L112" s="284">
        <v>1</v>
      </c>
      <c r="M112" s="1077"/>
      <c r="N112" s="211"/>
      <c r="O112" s="211"/>
    </row>
    <row r="113" spans="1:15" s="237" customFormat="1" ht="15" customHeight="1" x14ac:dyDescent="0.2">
      <c r="A113" s="1084"/>
      <c r="B113" s="1082"/>
      <c r="C113" s="1070"/>
      <c r="D113" s="1186"/>
      <c r="E113" s="880"/>
      <c r="F113" s="857"/>
      <c r="G113" s="1094"/>
      <c r="H113" s="1094"/>
      <c r="I113" s="1094"/>
      <c r="J113" s="1273" t="s">
        <v>238</v>
      </c>
      <c r="K113" s="284"/>
      <c r="L113" s="284"/>
      <c r="M113" s="1077">
        <v>50</v>
      </c>
      <c r="N113" s="211"/>
      <c r="O113" s="211"/>
    </row>
    <row r="114" spans="1:15" s="237" customFormat="1" ht="16.5" customHeight="1" x14ac:dyDescent="0.2">
      <c r="A114" s="1084"/>
      <c r="B114" s="1082"/>
      <c r="C114" s="1070"/>
      <c r="D114" s="1272"/>
      <c r="E114" s="1019"/>
      <c r="F114" s="130"/>
      <c r="G114" s="1095"/>
      <c r="H114" s="1095"/>
      <c r="I114" s="1095"/>
      <c r="J114" s="1274"/>
      <c r="K114" s="252"/>
      <c r="L114" s="252"/>
      <c r="M114" s="1078"/>
      <c r="N114" s="211"/>
      <c r="O114" s="211"/>
    </row>
    <row r="115" spans="1:15" s="22" customFormat="1" ht="18.75" customHeight="1" x14ac:dyDescent="0.25">
      <c r="A115" s="208"/>
      <c r="B115" s="209"/>
      <c r="C115" s="254"/>
      <c r="D115" s="1275" t="s">
        <v>258</v>
      </c>
      <c r="E115" s="879"/>
      <c r="F115" s="1094"/>
      <c r="G115" s="44"/>
      <c r="H115" s="44"/>
      <c r="I115" s="1094"/>
      <c r="J115" s="1014" t="s">
        <v>75</v>
      </c>
      <c r="K115" s="284"/>
      <c r="L115" s="284">
        <v>1</v>
      </c>
      <c r="M115" s="1077"/>
      <c r="N115" s="211"/>
      <c r="O115" s="211"/>
    </row>
    <row r="116" spans="1:15" s="22" customFormat="1" ht="9" customHeight="1" x14ac:dyDescent="0.25">
      <c r="A116" s="208"/>
      <c r="B116" s="209"/>
      <c r="C116" s="254"/>
      <c r="D116" s="1276"/>
      <c r="E116" s="881"/>
      <c r="F116" s="1095"/>
      <c r="G116" s="46"/>
      <c r="H116" s="46"/>
      <c r="I116" s="1095"/>
      <c r="J116" s="1016"/>
      <c r="K116" s="252"/>
      <c r="L116" s="252"/>
      <c r="M116" s="1078"/>
      <c r="N116" s="211"/>
      <c r="O116" s="211"/>
    </row>
    <row r="117" spans="1:15" s="22" customFormat="1" ht="18.75" customHeight="1" x14ac:dyDescent="0.25">
      <c r="A117" s="208"/>
      <c r="B117" s="209"/>
      <c r="C117" s="254"/>
      <c r="D117" s="1249" t="s">
        <v>131</v>
      </c>
      <c r="E117" s="942"/>
      <c r="F117" s="42"/>
      <c r="G117" s="44"/>
      <c r="H117" s="44"/>
      <c r="I117" s="1094"/>
      <c r="J117" s="1014" t="s">
        <v>87</v>
      </c>
      <c r="K117" s="284"/>
      <c r="L117" s="284">
        <v>1</v>
      </c>
      <c r="M117" s="1077"/>
      <c r="N117" s="211"/>
      <c r="O117" s="211"/>
    </row>
    <row r="118" spans="1:15" s="22" customFormat="1" ht="11.25" customHeight="1" x14ac:dyDescent="0.25">
      <c r="A118" s="208"/>
      <c r="B118" s="209"/>
      <c r="C118" s="254"/>
      <c r="D118" s="1276"/>
      <c r="E118" s="881"/>
      <c r="F118" s="1095"/>
      <c r="G118" s="46"/>
      <c r="H118" s="46"/>
      <c r="I118" s="1095"/>
      <c r="J118" s="1016"/>
      <c r="K118" s="252"/>
      <c r="L118" s="252"/>
      <c r="M118" s="1078"/>
      <c r="N118" s="211"/>
      <c r="O118" s="211"/>
    </row>
    <row r="119" spans="1:15" s="237" customFormat="1" ht="16.5" customHeight="1" thickBot="1" x14ac:dyDescent="0.3">
      <c r="A119" s="1085"/>
      <c r="B119" s="1086"/>
      <c r="C119" s="234"/>
      <c r="D119" s="1098"/>
      <c r="E119" s="872"/>
      <c r="F119" s="1010" t="s">
        <v>25</v>
      </c>
      <c r="G119" s="1011">
        <f>SUM(G101:G118)</f>
        <v>30.400000000000002</v>
      </c>
      <c r="H119" s="1011">
        <f t="shared" ref="H119:I119" si="4">SUM(H101:H118)</f>
        <v>202.6</v>
      </c>
      <c r="I119" s="1011">
        <f t="shared" si="4"/>
        <v>100</v>
      </c>
      <c r="J119" s="907"/>
      <c r="K119" s="204"/>
      <c r="L119" s="168"/>
      <c r="M119" s="125"/>
      <c r="N119" s="211"/>
      <c r="O119" s="211"/>
    </row>
    <row r="120" spans="1:15" s="237" customFormat="1" ht="17.25" customHeight="1" x14ac:dyDescent="0.25">
      <c r="A120" s="28" t="s">
        <v>14</v>
      </c>
      <c r="B120" s="29" t="s">
        <v>33</v>
      </c>
      <c r="C120" s="569" t="s">
        <v>35</v>
      </c>
      <c r="D120" s="31" t="s">
        <v>54</v>
      </c>
      <c r="E120" s="882"/>
      <c r="F120" s="404" t="s">
        <v>28</v>
      </c>
      <c r="G120" s="1021">
        <v>78.5</v>
      </c>
      <c r="H120" s="69">
        <v>63.3</v>
      </c>
      <c r="I120" s="69">
        <v>66.7</v>
      </c>
      <c r="J120" s="59"/>
      <c r="K120" s="93"/>
      <c r="L120" s="682"/>
      <c r="M120" s="395"/>
      <c r="N120" s="211"/>
      <c r="O120" s="211"/>
    </row>
    <row r="121" spans="1:15" s="237" customFormat="1" ht="15" customHeight="1" x14ac:dyDescent="0.25">
      <c r="A121" s="1299"/>
      <c r="B121" s="1300"/>
      <c r="C121" s="1301"/>
      <c r="D121" s="1183" t="s">
        <v>77</v>
      </c>
      <c r="E121" s="1302" t="s">
        <v>55</v>
      </c>
      <c r="F121" s="785"/>
      <c r="G121" s="64"/>
      <c r="H121" s="42"/>
      <c r="I121" s="42"/>
      <c r="J121" s="1287" t="s">
        <v>120</v>
      </c>
      <c r="K121" s="450" t="s">
        <v>221</v>
      </c>
      <c r="L121" s="449" t="s">
        <v>208</v>
      </c>
      <c r="M121" s="452" t="s">
        <v>208</v>
      </c>
      <c r="N121" s="211"/>
      <c r="O121" s="211"/>
    </row>
    <row r="122" spans="1:15" s="237" customFormat="1" ht="11.25" customHeight="1" x14ac:dyDescent="0.25">
      <c r="A122" s="1299"/>
      <c r="B122" s="1300"/>
      <c r="C122" s="1301"/>
      <c r="D122" s="1248"/>
      <c r="E122" s="1295"/>
      <c r="F122" s="857"/>
      <c r="G122" s="38"/>
      <c r="H122" s="1094"/>
      <c r="I122" s="1094"/>
      <c r="J122" s="1288"/>
      <c r="K122" s="95"/>
      <c r="L122" s="583"/>
      <c r="M122" s="1104"/>
      <c r="N122" s="211"/>
      <c r="O122" s="211"/>
    </row>
    <row r="123" spans="1:15" s="237" customFormat="1" ht="14.25" customHeight="1" x14ac:dyDescent="0.25">
      <c r="A123" s="1299"/>
      <c r="B123" s="1300"/>
      <c r="C123" s="1301"/>
      <c r="D123" s="1184"/>
      <c r="E123" s="1303"/>
      <c r="F123" s="1093"/>
      <c r="G123" s="65"/>
      <c r="H123" s="1095"/>
      <c r="I123" s="1095"/>
      <c r="J123" s="1289"/>
      <c r="K123" s="96"/>
      <c r="L123" s="584"/>
      <c r="M123" s="396"/>
      <c r="N123" s="211"/>
      <c r="O123" s="211"/>
    </row>
    <row r="124" spans="1:15" s="237" customFormat="1" ht="26.25" customHeight="1" x14ac:dyDescent="0.25">
      <c r="A124" s="1237"/>
      <c r="B124" s="1241"/>
      <c r="C124" s="1292"/>
      <c r="D124" s="1185" t="s">
        <v>183</v>
      </c>
      <c r="E124" s="1295"/>
      <c r="F124" s="218"/>
      <c r="G124" s="64"/>
      <c r="H124" s="42"/>
      <c r="I124" s="42"/>
      <c r="J124" s="1101" t="s">
        <v>99</v>
      </c>
      <c r="K124" s="1020">
        <v>700</v>
      </c>
      <c r="L124" s="393">
        <v>700</v>
      </c>
      <c r="M124" s="112">
        <v>700</v>
      </c>
      <c r="N124" s="211"/>
      <c r="O124" s="211"/>
    </row>
    <row r="125" spans="1:15" s="237" customFormat="1" ht="14.25" customHeight="1" x14ac:dyDescent="0.25">
      <c r="A125" s="1290"/>
      <c r="B125" s="1291"/>
      <c r="C125" s="1293"/>
      <c r="D125" s="1246"/>
      <c r="E125" s="1295"/>
      <c r="F125" s="122"/>
      <c r="G125" s="38"/>
      <c r="H125" s="1094"/>
      <c r="I125" s="1094"/>
      <c r="J125" s="1297" t="s">
        <v>209</v>
      </c>
      <c r="K125" s="790">
        <v>5</v>
      </c>
      <c r="L125" s="791">
        <v>5</v>
      </c>
      <c r="M125" s="792">
        <v>5</v>
      </c>
      <c r="N125" s="211"/>
      <c r="O125" s="211"/>
    </row>
    <row r="126" spans="1:15" s="237" customFormat="1" ht="13.5" customHeight="1" x14ac:dyDescent="0.25">
      <c r="A126" s="1290"/>
      <c r="B126" s="1291"/>
      <c r="C126" s="1293"/>
      <c r="D126" s="1246"/>
      <c r="E126" s="1295"/>
      <c r="F126" s="122"/>
      <c r="G126" s="38"/>
      <c r="H126" s="1094"/>
      <c r="I126" s="1094"/>
      <c r="J126" s="1298"/>
      <c r="K126" s="477"/>
      <c r="L126" s="683"/>
      <c r="M126" s="478"/>
      <c r="N126" s="211"/>
      <c r="O126" s="211"/>
    </row>
    <row r="127" spans="1:15" s="237" customFormat="1" ht="16.5" customHeight="1" x14ac:dyDescent="0.25">
      <c r="A127" s="1290"/>
      <c r="B127" s="1291"/>
      <c r="C127" s="1293"/>
      <c r="D127" s="1294"/>
      <c r="E127" s="1296"/>
      <c r="F127" s="822"/>
      <c r="G127" s="65"/>
      <c r="H127" s="1095"/>
      <c r="I127" s="1095"/>
      <c r="J127" s="788" t="s">
        <v>210</v>
      </c>
      <c r="K127" s="824">
        <v>1</v>
      </c>
      <c r="L127" s="291"/>
      <c r="M127" s="113">
        <v>1</v>
      </c>
      <c r="N127" s="211"/>
      <c r="O127" s="211"/>
    </row>
    <row r="128" spans="1:15" s="237" customFormat="1" ht="16.5" customHeight="1" thickBot="1" x14ac:dyDescent="0.3">
      <c r="A128" s="1085"/>
      <c r="B128" s="1086"/>
      <c r="C128" s="16"/>
      <c r="D128" s="491"/>
      <c r="E128" s="866"/>
      <c r="F128" s="265" t="s">
        <v>25</v>
      </c>
      <c r="G128" s="293">
        <f>SUM(G120:G127)</f>
        <v>78.5</v>
      </c>
      <c r="H128" s="293">
        <f t="shared" ref="H128:I128" si="5">SUM(H120:H127)</f>
        <v>63.3</v>
      </c>
      <c r="I128" s="293">
        <f t="shared" si="5"/>
        <v>66.7</v>
      </c>
      <c r="J128" s="993"/>
      <c r="K128" s="994"/>
      <c r="L128" s="995"/>
      <c r="M128" s="174"/>
      <c r="N128" s="211"/>
      <c r="O128" s="211"/>
    </row>
    <row r="129" spans="1:15" s="237" customFormat="1" ht="13.5" thickBot="1" x14ac:dyDescent="0.3">
      <c r="A129" s="23" t="s">
        <v>14</v>
      </c>
      <c r="B129" s="20" t="s">
        <v>33</v>
      </c>
      <c r="C129" s="1232" t="s">
        <v>40</v>
      </c>
      <c r="D129" s="1232"/>
      <c r="E129" s="1232"/>
      <c r="F129" s="1232"/>
      <c r="G129" s="183">
        <f>G128+G119+G100+G69</f>
        <v>3988.3</v>
      </c>
      <c r="H129" s="61">
        <f t="shared" ref="H129:I129" si="6">H128+H119+H100+H69</f>
        <v>1662.3999999999999</v>
      </c>
      <c r="I129" s="351">
        <f t="shared" si="6"/>
        <v>1006</v>
      </c>
      <c r="J129" s="1235"/>
      <c r="K129" s="1235"/>
      <c r="L129" s="1235"/>
      <c r="M129" s="1236"/>
      <c r="N129" s="211"/>
      <c r="O129" s="211"/>
    </row>
    <row r="130" spans="1:15" s="237" customFormat="1" ht="16.5" customHeight="1" thickBot="1" x14ac:dyDescent="0.3">
      <c r="A130" s="1097" t="s">
        <v>14</v>
      </c>
      <c r="B130" s="1081" t="s">
        <v>35</v>
      </c>
      <c r="C130" s="1283" t="s">
        <v>91</v>
      </c>
      <c r="D130" s="1284"/>
      <c r="E130" s="1284"/>
      <c r="F130" s="1284"/>
      <c r="G130" s="1285"/>
      <c r="H130" s="1285"/>
      <c r="I130" s="1285"/>
      <c r="J130" s="1284"/>
      <c r="K130" s="1284"/>
      <c r="L130" s="1284"/>
      <c r="M130" s="1286"/>
      <c r="N130" s="211"/>
      <c r="O130" s="211"/>
    </row>
    <row r="131" spans="1:15" s="237" customFormat="1" ht="12" customHeight="1" x14ac:dyDescent="0.25">
      <c r="A131" s="28" t="s">
        <v>14</v>
      </c>
      <c r="B131" s="927" t="s">
        <v>35</v>
      </c>
      <c r="C131" s="1022" t="s">
        <v>14</v>
      </c>
      <c r="D131" s="1222" t="s">
        <v>212</v>
      </c>
      <c r="E131" s="1051"/>
      <c r="F131" s="246" t="s">
        <v>39</v>
      </c>
      <c r="G131" s="117">
        <v>8.4</v>
      </c>
      <c r="H131" s="103">
        <v>463.4</v>
      </c>
      <c r="I131" s="103"/>
      <c r="J131" s="262"/>
      <c r="K131" s="1100"/>
      <c r="L131" s="1107"/>
      <c r="M131" s="1111"/>
      <c r="N131" s="211"/>
      <c r="O131" s="211"/>
    </row>
    <row r="132" spans="1:15" s="237" customFormat="1" ht="12" customHeight="1" x14ac:dyDescent="0.25">
      <c r="A132" s="1068"/>
      <c r="B132" s="1023"/>
      <c r="C132" s="1024"/>
      <c r="D132" s="1197"/>
      <c r="E132" s="1074"/>
      <c r="F132" s="1092" t="s">
        <v>95</v>
      </c>
      <c r="G132" s="38">
        <v>80.400000000000006</v>
      </c>
      <c r="H132" s="1094"/>
      <c r="I132" s="1094"/>
      <c r="J132" s="1066"/>
      <c r="K132" s="1071"/>
      <c r="L132" s="1061"/>
      <c r="M132" s="1108"/>
      <c r="N132" s="211"/>
      <c r="O132" s="211"/>
    </row>
    <row r="133" spans="1:15" s="237" customFormat="1" ht="12" customHeight="1" x14ac:dyDescent="0.25">
      <c r="A133" s="1068"/>
      <c r="B133" s="1023"/>
      <c r="C133" s="1024"/>
      <c r="D133" s="1197"/>
      <c r="E133" s="1074"/>
      <c r="F133" s="1092" t="s">
        <v>97</v>
      </c>
      <c r="G133" s="38">
        <v>419.2</v>
      </c>
      <c r="H133" s="1094"/>
      <c r="I133" s="1094"/>
      <c r="J133" s="1066"/>
      <c r="K133" s="1071"/>
      <c r="L133" s="1061"/>
      <c r="M133" s="1108"/>
      <c r="N133" s="211"/>
      <c r="O133" s="211"/>
    </row>
    <row r="134" spans="1:15" s="237" customFormat="1" ht="12" customHeight="1" x14ac:dyDescent="0.25">
      <c r="A134" s="1068"/>
      <c r="B134" s="1023"/>
      <c r="C134" s="1024"/>
      <c r="D134" s="1197"/>
      <c r="E134" s="1074"/>
      <c r="F134" s="1092" t="s">
        <v>132</v>
      </c>
      <c r="G134" s="38">
        <v>147.80000000000001</v>
      </c>
      <c r="H134" s="1094"/>
      <c r="I134" s="1094"/>
      <c r="J134" s="1066"/>
      <c r="K134" s="1071"/>
      <c r="L134" s="1061"/>
      <c r="M134" s="1108"/>
      <c r="N134" s="211"/>
      <c r="O134" s="211"/>
    </row>
    <row r="135" spans="1:15" s="237" customFormat="1" ht="12" customHeight="1" x14ac:dyDescent="0.25">
      <c r="A135" s="1068"/>
      <c r="B135" s="1023"/>
      <c r="C135" s="1024"/>
      <c r="D135" s="1083"/>
      <c r="E135" s="135"/>
      <c r="F135" s="1093" t="s">
        <v>32</v>
      </c>
      <c r="G135" s="65">
        <v>19.8</v>
      </c>
      <c r="H135" s="1095"/>
      <c r="I135" s="1095"/>
      <c r="J135" s="1067"/>
      <c r="K135" s="1072"/>
      <c r="L135" s="1063"/>
      <c r="M135" s="1112"/>
      <c r="N135" s="211"/>
      <c r="O135" s="211"/>
    </row>
    <row r="136" spans="1:15" s="237" customFormat="1" ht="12.75" customHeight="1" x14ac:dyDescent="0.25">
      <c r="A136" s="1084"/>
      <c r="B136" s="1109"/>
      <c r="C136" s="1087"/>
      <c r="D136" s="1186" t="s">
        <v>111</v>
      </c>
      <c r="E136" s="1074" t="s">
        <v>36</v>
      </c>
      <c r="F136" s="857"/>
      <c r="G136" s="1094"/>
      <c r="H136" s="1094"/>
      <c r="I136" s="1094"/>
      <c r="J136" s="1075" t="s">
        <v>82</v>
      </c>
      <c r="K136" s="263" t="s">
        <v>200</v>
      </c>
      <c r="L136" s="574"/>
      <c r="M136" s="441"/>
      <c r="N136" s="211"/>
      <c r="O136" s="211"/>
    </row>
    <row r="137" spans="1:15" s="237" customFormat="1" ht="12" customHeight="1" x14ac:dyDescent="0.25">
      <c r="A137" s="1084"/>
      <c r="B137" s="1109"/>
      <c r="C137" s="1087"/>
      <c r="D137" s="1228"/>
      <c r="E137" s="1074" t="s">
        <v>213</v>
      </c>
      <c r="F137" s="857"/>
      <c r="G137" s="1094"/>
      <c r="H137" s="1094"/>
      <c r="I137" s="1094"/>
      <c r="J137" s="1315" t="s">
        <v>158</v>
      </c>
      <c r="K137" s="263" t="s">
        <v>159</v>
      </c>
      <c r="L137" s="263"/>
      <c r="M137" s="441"/>
      <c r="N137" s="211"/>
      <c r="O137" s="211"/>
    </row>
    <row r="138" spans="1:15" s="237" customFormat="1" ht="19.5" customHeight="1" x14ac:dyDescent="0.25">
      <c r="A138" s="1084"/>
      <c r="B138" s="1109"/>
      <c r="C138" s="1087"/>
      <c r="D138" s="1228"/>
      <c r="E138" s="1074"/>
      <c r="F138" s="857"/>
      <c r="G138" s="1094"/>
      <c r="H138" s="1094"/>
      <c r="I138" s="1094"/>
      <c r="J138" s="1316"/>
      <c r="K138" s="818"/>
      <c r="L138" s="818"/>
      <c r="M138" s="441"/>
      <c r="N138" s="211"/>
      <c r="O138" s="211"/>
    </row>
    <row r="139" spans="1:15" s="222" customFormat="1" ht="15.75" customHeight="1" x14ac:dyDescent="0.25">
      <c r="A139" s="1084"/>
      <c r="B139" s="1109"/>
      <c r="C139" s="1087"/>
      <c r="D139" s="1185" t="s">
        <v>259</v>
      </c>
      <c r="E139" s="1090"/>
      <c r="F139" s="221"/>
      <c r="G139" s="42"/>
      <c r="H139" s="42"/>
      <c r="I139" s="42"/>
      <c r="J139" s="1091" t="s">
        <v>87</v>
      </c>
      <c r="K139" s="79">
        <v>1</v>
      </c>
      <c r="L139" s="79"/>
      <c r="M139" s="164"/>
      <c r="N139" s="162"/>
      <c r="O139" s="162"/>
    </row>
    <row r="140" spans="1:15" s="222" customFormat="1" ht="15.75" customHeight="1" x14ac:dyDescent="0.25">
      <c r="A140" s="1084"/>
      <c r="B140" s="1109"/>
      <c r="C140" s="1087"/>
      <c r="D140" s="1228"/>
      <c r="E140" s="1074"/>
      <c r="F140" s="1092"/>
      <c r="G140" s="44"/>
      <c r="H140" s="44"/>
      <c r="I140" s="44"/>
      <c r="J140" s="1091" t="s">
        <v>211</v>
      </c>
      <c r="K140" s="79"/>
      <c r="L140" s="79">
        <v>100</v>
      </c>
      <c r="M140" s="125"/>
      <c r="N140" s="162"/>
      <c r="O140" s="162"/>
    </row>
    <row r="141" spans="1:15" s="222" customFormat="1" ht="20.25" customHeight="1" x14ac:dyDescent="0.25">
      <c r="A141" s="1084"/>
      <c r="B141" s="1109"/>
      <c r="C141" s="1087"/>
      <c r="D141" s="1225"/>
      <c r="E141" s="135"/>
      <c r="F141" s="1093"/>
      <c r="G141" s="54"/>
      <c r="H141" s="54"/>
      <c r="I141" s="54"/>
      <c r="J141" s="1065"/>
      <c r="K141" s="89"/>
      <c r="L141" s="89"/>
      <c r="M141" s="107"/>
      <c r="N141" s="162"/>
      <c r="O141" s="162"/>
    </row>
    <row r="142" spans="1:15" s="237" customFormat="1" ht="16.5" customHeight="1" thickBot="1" x14ac:dyDescent="0.3">
      <c r="A142" s="1085"/>
      <c r="B142" s="1086"/>
      <c r="C142" s="16"/>
      <c r="D142" s="491"/>
      <c r="E142" s="866"/>
      <c r="F142" s="265" t="s">
        <v>25</v>
      </c>
      <c r="G142" s="293">
        <f>SUM(G131:G141)</f>
        <v>675.59999999999991</v>
      </c>
      <c r="H142" s="293">
        <f>SUM(H131:H141)</f>
        <v>463.4</v>
      </c>
      <c r="I142" s="293">
        <f>SUM(I131:I141)</f>
        <v>0</v>
      </c>
      <c r="J142" s="993"/>
      <c r="K142" s="994"/>
      <c r="L142" s="995"/>
      <c r="M142" s="174"/>
      <c r="N142" s="211"/>
      <c r="O142" s="211"/>
    </row>
    <row r="143" spans="1:15" s="237" customFormat="1" ht="13.5" thickBot="1" x14ac:dyDescent="0.3">
      <c r="A143" s="142" t="s">
        <v>14</v>
      </c>
      <c r="B143" s="1110" t="s">
        <v>35</v>
      </c>
      <c r="C143" s="1304" t="s">
        <v>40</v>
      </c>
      <c r="D143" s="1213"/>
      <c r="E143" s="1213"/>
      <c r="F143" s="1213"/>
      <c r="G143" s="47">
        <f>G142</f>
        <v>675.59999999999991</v>
      </c>
      <c r="H143" s="47">
        <f t="shared" ref="H143:I143" si="7">H142</f>
        <v>463.4</v>
      </c>
      <c r="I143" s="47">
        <f t="shared" si="7"/>
        <v>0</v>
      </c>
      <c r="J143" s="1305"/>
      <c r="K143" s="1305"/>
      <c r="L143" s="1305"/>
      <c r="M143" s="1306"/>
      <c r="N143" s="211"/>
      <c r="O143" s="211"/>
    </row>
    <row r="144" spans="1:15" s="237" customFormat="1" ht="12.75" customHeight="1" thickBot="1" x14ac:dyDescent="0.3">
      <c r="A144" s="23" t="s">
        <v>14</v>
      </c>
      <c r="B144" s="1307" t="s">
        <v>57</v>
      </c>
      <c r="C144" s="1308"/>
      <c r="D144" s="1308"/>
      <c r="E144" s="1308"/>
      <c r="F144" s="1308"/>
      <c r="G144" s="48">
        <f>G129+G52+G35+G143</f>
        <v>10013.6</v>
      </c>
      <c r="H144" s="48">
        <f>H129+H52+H35+H143</f>
        <v>7867.8999999999987</v>
      </c>
      <c r="I144" s="48">
        <f>I129+I52+I35+I143</f>
        <v>6231.9</v>
      </c>
      <c r="J144" s="1309"/>
      <c r="K144" s="1309"/>
      <c r="L144" s="1309"/>
      <c r="M144" s="1310"/>
      <c r="N144" s="211"/>
      <c r="O144" s="211"/>
    </row>
    <row r="145" spans="1:15" s="237" customFormat="1" ht="13.5" thickBot="1" x14ac:dyDescent="0.3">
      <c r="A145" s="32" t="s">
        <v>19</v>
      </c>
      <c r="B145" s="1311" t="s">
        <v>58</v>
      </c>
      <c r="C145" s="1312"/>
      <c r="D145" s="1312"/>
      <c r="E145" s="1312"/>
      <c r="F145" s="1312"/>
      <c r="G145" s="49">
        <f t="shared" ref="G145:I145" si="8">G144</f>
        <v>10013.6</v>
      </c>
      <c r="H145" s="49">
        <f t="shared" si="8"/>
        <v>7867.8999999999987</v>
      </c>
      <c r="I145" s="49">
        <f t="shared" si="8"/>
        <v>6231.9</v>
      </c>
      <c r="J145" s="1313"/>
      <c r="K145" s="1313"/>
      <c r="L145" s="1313"/>
      <c r="M145" s="1314"/>
      <c r="N145" s="211"/>
      <c r="O145" s="211"/>
    </row>
    <row r="146" spans="1:15" s="148" customFormat="1" ht="14.25" customHeight="1" x14ac:dyDescent="0.25">
      <c r="A146" s="1343"/>
      <c r="B146" s="1344"/>
      <c r="C146" s="1344"/>
      <c r="D146" s="1344"/>
      <c r="E146" s="1344"/>
      <c r="F146" s="1344"/>
      <c r="G146" s="1344"/>
      <c r="H146" s="1344"/>
      <c r="I146" s="1344"/>
      <c r="J146" s="947"/>
      <c r="K146" s="947"/>
      <c r="L146" s="947"/>
      <c r="M146" s="947"/>
      <c r="N146" s="523"/>
      <c r="O146" s="523"/>
    </row>
    <row r="147" spans="1:15" s="150" customFormat="1" ht="17.25" customHeight="1" x14ac:dyDescent="0.25">
      <c r="A147" s="947"/>
      <c r="B147" s="428"/>
      <c r="C147" s="428"/>
      <c r="D147" s="428"/>
      <c r="E147" s="428"/>
      <c r="F147" s="428"/>
      <c r="G147" s="521"/>
      <c r="H147" s="521"/>
      <c r="I147" s="521"/>
      <c r="J147" s="440"/>
      <c r="K147" s="947"/>
      <c r="L147" s="947"/>
      <c r="M147" s="947"/>
      <c r="N147" s="443"/>
      <c r="O147" s="443"/>
    </row>
    <row r="148" spans="1:15" s="33" customFormat="1" ht="16.5" customHeight="1" thickBot="1" x14ac:dyDescent="0.3">
      <c r="A148" s="1345" t="s">
        <v>59</v>
      </c>
      <c r="B148" s="1345"/>
      <c r="C148" s="1345"/>
      <c r="D148" s="1345"/>
      <c r="E148" s="1345"/>
      <c r="F148" s="1345"/>
      <c r="G148" s="34"/>
      <c r="H148" s="34"/>
      <c r="I148" s="34"/>
      <c r="J148" s="10"/>
      <c r="K148" s="10"/>
      <c r="L148" s="10"/>
      <c r="M148" s="10"/>
      <c r="N148" s="524"/>
      <c r="O148" s="524"/>
    </row>
    <row r="149" spans="1:15" s="237" customFormat="1" ht="64.5" customHeight="1" thickBot="1" x14ac:dyDescent="0.3">
      <c r="A149" s="1346" t="s">
        <v>60</v>
      </c>
      <c r="B149" s="1347"/>
      <c r="C149" s="1347"/>
      <c r="D149" s="1347"/>
      <c r="E149" s="1347"/>
      <c r="F149" s="1348"/>
      <c r="G149" s="375" t="s">
        <v>185</v>
      </c>
      <c r="H149" s="294" t="s">
        <v>138</v>
      </c>
      <c r="I149" s="294" t="s">
        <v>186</v>
      </c>
      <c r="J149" s="1"/>
      <c r="K149" s="1"/>
      <c r="L149" s="1"/>
      <c r="M149" s="1"/>
      <c r="N149" s="211"/>
      <c r="O149" s="211"/>
    </row>
    <row r="150" spans="1:15" s="237" customFormat="1" x14ac:dyDescent="0.25">
      <c r="A150" s="1349" t="s">
        <v>61</v>
      </c>
      <c r="B150" s="1350"/>
      <c r="C150" s="1350"/>
      <c r="D150" s="1350"/>
      <c r="E150" s="1350"/>
      <c r="F150" s="1351"/>
      <c r="G150" s="373">
        <f>G151+G158+G159+G161+G160+G162</f>
        <v>9902.9</v>
      </c>
      <c r="H150" s="373">
        <f t="shared" ref="H150:I150" si="9">H151+H158+H159+H161+H160+H162</f>
        <v>7780.8999999999987</v>
      </c>
      <c r="I150" s="424">
        <f t="shared" si="9"/>
        <v>6231.9</v>
      </c>
      <c r="J150" s="35"/>
      <c r="K150" s="1"/>
      <c r="L150" s="1"/>
      <c r="M150" s="1"/>
      <c r="N150" s="211"/>
      <c r="O150" s="211"/>
    </row>
    <row r="151" spans="1:15" s="237" customFormat="1" ht="12.75" customHeight="1" x14ac:dyDescent="0.2">
      <c r="A151" s="1352" t="s">
        <v>62</v>
      </c>
      <c r="B151" s="1353"/>
      <c r="C151" s="1353"/>
      <c r="D151" s="1353"/>
      <c r="E151" s="1353"/>
      <c r="F151" s="1354"/>
      <c r="G151" s="55">
        <f>SUM(G152:G157)</f>
        <v>8221.6</v>
      </c>
      <c r="H151" s="55">
        <f>SUM(H152:H157)</f>
        <v>7167.4999999999991</v>
      </c>
      <c r="I151" s="55">
        <f>SUM(I152:I157)</f>
        <v>6111.7</v>
      </c>
      <c r="J151" s="35"/>
      <c r="K151" s="1"/>
      <c r="L151" s="1"/>
      <c r="M151" s="1"/>
      <c r="N151" s="211"/>
      <c r="O151" s="211"/>
    </row>
    <row r="152" spans="1:15" s="237" customFormat="1" x14ac:dyDescent="0.25">
      <c r="A152" s="1355" t="s">
        <v>63</v>
      </c>
      <c r="B152" s="1356"/>
      <c r="C152" s="1356"/>
      <c r="D152" s="1356"/>
      <c r="E152" s="1356"/>
      <c r="F152" s="1357"/>
      <c r="G152" s="56">
        <f>SUMIF(F16:F145,"SB",G16:G145)</f>
        <v>1236.4000000000001</v>
      </c>
      <c r="H152" s="56">
        <f>SUMIF(F16:F145,"SB",H16:H145)</f>
        <v>1275.5</v>
      </c>
      <c r="I152" s="56">
        <f>SUMIF(F16:F145,"SB",I16:I145)</f>
        <v>526.9</v>
      </c>
      <c r="J152" s="35"/>
      <c r="K152" s="1"/>
      <c r="L152" s="1"/>
      <c r="M152" s="1"/>
      <c r="N152" s="211"/>
      <c r="O152" s="211"/>
    </row>
    <row r="153" spans="1:15" s="237" customFormat="1" ht="14.25" customHeight="1" x14ac:dyDescent="0.25">
      <c r="A153" s="1340" t="s">
        <v>166</v>
      </c>
      <c r="B153" s="1341"/>
      <c r="C153" s="1341"/>
      <c r="D153" s="1341"/>
      <c r="E153" s="1341"/>
      <c r="F153" s="1342"/>
      <c r="G153" s="57">
        <f>SUMIF(F16:F145,"SB(AA)",G16:G145)</f>
        <v>472</v>
      </c>
      <c r="H153" s="57">
        <f>SUMIF(F16:F145,"SB(AA)",H16:H145)</f>
        <v>643.19999999999993</v>
      </c>
      <c r="I153" s="57">
        <f>SUMIF(F16:F145,"SB(AA)",I16:I145)</f>
        <v>682.2</v>
      </c>
      <c r="J153" s="35"/>
      <c r="K153" s="1"/>
      <c r="L153" s="1"/>
      <c r="M153" s="1"/>
      <c r="N153" s="211"/>
      <c r="O153" s="211"/>
    </row>
    <row r="154" spans="1:15" s="237" customFormat="1" x14ac:dyDescent="0.25">
      <c r="A154" s="1340" t="s">
        <v>64</v>
      </c>
      <c r="B154" s="1341"/>
      <c r="C154" s="1341"/>
      <c r="D154" s="1341"/>
      <c r="E154" s="1341"/>
      <c r="F154" s="1342"/>
      <c r="G154" s="56">
        <f>SUMIF(F16:F145,"SB(VR)",G16:G145)</f>
        <v>4861</v>
      </c>
      <c r="H154" s="56">
        <f>SUMIF(F16:F145,"SB(VR)",H16:H145)</f>
        <v>4900.3999999999996</v>
      </c>
      <c r="I154" s="56">
        <f>SUMIF(F16:F145,"SB(VR)",I16:I145)</f>
        <v>4900.3999999999996</v>
      </c>
      <c r="J154" s="35"/>
      <c r="K154" s="1"/>
      <c r="L154" s="1"/>
      <c r="M154" s="1"/>
      <c r="N154" s="211"/>
      <c r="O154" s="211"/>
    </row>
    <row r="155" spans="1:15" s="237" customFormat="1" x14ac:dyDescent="0.25">
      <c r="A155" s="1340" t="s">
        <v>65</v>
      </c>
      <c r="B155" s="1341"/>
      <c r="C155" s="1341"/>
      <c r="D155" s="1341"/>
      <c r="E155" s="1341"/>
      <c r="F155" s="1342"/>
      <c r="G155" s="56">
        <f>SUMIF(F16:F145,"SB(VB)",G16:G145)</f>
        <v>87.2</v>
      </c>
      <c r="H155" s="56">
        <f>SUMIF(F16:F145,"SB(VB)",H16:H145)</f>
        <v>28.2</v>
      </c>
      <c r="I155" s="56">
        <f>SUMIF(F16:F145,"SB(VB)",I16:I145)</f>
        <v>0.2</v>
      </c>
      <c r="J155" s="35"/>
      <c r="K155" s="1"/>
      <c r="L155" s="1"/>
      <c r="M155" s="1"/>
      <c r="N155" s="211"/>
      <c r="O155" s="211"/>
    </row>
    <row r="156" spans="1:15" s="237" customFormat="1" ht="27" customHeight="1" x14ac:dyDescent="0.25">
      <c r="A156" s="1340" t="s">
        <v>141</v>
      </c>
      <c r="B156" s="1341"/>
      <c r="C156" s="1341"/>
      <c r="D156" s="1341"/>
      <c r="E156" s="1341"/>
      <c r="F156" s="1342"/>
      <c r="G156" s="56">
        <f>SUMIF(F16:F145,"SB(ESA)",G16:G145)</f>
        <v>0</v>
      </c>
      <c r="H156" s="56">
        <f>SUMIF(F16:F145,"SB(ESA)",H16:H145)</f>
        <v>0</v>
      </c>
      <c r="I156" s="56">
        <f>SUMIF(F16:F145,"SB(ESA)",I16:I145)</f>
        <v>0</v>
      </c>
      <c r="J156" s="35"/>
      <c r="K156" s="1"/>
      <c r="L156" s="1"/>
      <c r="M156" s="1"/>
      <c r="N156" s="211"/>
      <c r="O156" s="211"/>
    </row>
    <row r="157" spans="1:15" s="237" customFormat="1" ht="26.25" customHeight="1" x14ac:dyDescent="0.25">
      <c r="A157" s="1340" t="s">
        <v>98</v>
      </c>
      <c r="B157" s="1341"/>
      <c r="C157" s="1341"/>
      <c r="D157" s="1341"/>
      <c r="E157" s="1341"/>
      <c r="F157" s="1342"/>
      <c r="G157" s="56">
        <f>SUMIF(F16:F145,"SB(ES)",G16:G145)</f>
        <v>1565.0000000000002</v>
      </c>
      <c r="H157" s="56">
        <f>SUMIF(F16:F145,"SB(ES)",H16:H145)</f>
        <v>320.2</v>
      </c>
      <c r="I157" s="56">
        <f>SUMIF(F16:F145,"SB(ES)",I16:I145)</f>
        <v>2</v>
      </c>
      <c r="J157" s="443"/>
      <c r="K157" s="1"/>
      <c r="L157" s="1"/>
      <c r="M157" s="1"/>
      <c r="N157" s="211"/>
      <c r="O157" s="211"/>
    </row>
    <row r="158" spans="1:15" s="237" customFormat="1" ht="13.5" customHeight="1" x14ac:dyDescent="0.25">
      <c r="A158" s="1331" t="s">
        <v>66</v>
      </c>
      <c r="B158" s="1332"/>
      <c r="C158" s="1332"/>
      <c r="D158" s="1332"/>
      <c r="E158" s="1332"/>
      <c r="F158" s="1333"/>
      <c r="G158" s="58">
        <f>SUMIF(F16:F145,"SB(AAL)",G16:G145)</f>
        <v>513.6</v>
      </c>
      <c r="H158" s="58">
        <f>SUMIF(F16:F145,"SB(AAL)",H16:H145)</f>
        <v>104</v>
      </c>
      <c r="I158" s="58">
        <f>SUMIF(F16:F145,"SB(AAL)",I16:I145)</f>
        <v>104</v>
      </c>
      <c r="J158" s="35"/>
      <c r="K158" s="1"/>
      <c r="L158" s="1"/>
      <c r="M158" s="1"/>
      <c r="N158" s="211"/>
      <c r="O158" s="211"/>
    </row>
    <row r="159" spans="1:15" s="237" customFormat="1" ht="25.5" customHeight="1" x14ac:dyDescent="0.25">
      <c r="A159" s="1331" t="s">
        <v>174</v>
      </c>
      <c r="B159" s="1332"/>
      <c r="C159" s="1332"/>
      <c r="D159" s="1332"/>
      <c r="E159" s="1332"/>
      <c r="F159" s="1333"/>
      <c r="G159" s="58">
        <f>SUMIF(F16:F145,"SB(ESl)",G16:G145)</f>
        <v>477.3</v>
      </c>
      <c r="H159" s="58">
        <f>SUMIF(F16:F145,"SB(ESl)",H16:H145)</f>
        <v>0</v>
      </c>
      <c r="I159" s="58">
        <f>SUMIF(F16:F145,"SB(ESl)",I16:I145)</f>
        <v>0</v>
      </c>
      <c r="J159" s="35"/>
      <c r="K159" s="1"/>
      <c r="L159" s="1"/>
      <c r="M159" s="1"/>
      <c r="N159" s="211"/>
      <c r="O159" s="211"/>
    </row>
    <row r="160" spans="1:15" s="237" customFormat="1" x14ac:dyDescent="0.25">
      <c r="A160" s="1331" t="s">
        <v>67</v>
      </c>
      <c r="B160" s="1332"/>
      <c r="C160" s="1332"/>
      <c r="D160" s="1332"/>
      <c r="E160" s="1332"/>
      <c r="F160" s="1333"/>
      <c r="G160" s="58">
        <f>SUMIF(F16:F146,"SB(VRL)",G16:G146)</f>
        <v>302.39999999999998</v>
      </c>
      <c r="H160" s="58">
        <f>SUMIF(F16:F146,"SB(VRL)",H16:H146)</f>
        <v>509.4</v>
      </c>
      <c r="I160" s="58">
        <f>SUMIF(F16:F146,"SB(VRL)",I16:I146)</f>
        <v>16.2</v>
      </c>
      <c r="J160" s="35"/>
      <c r="K160" s="1"/>
      <c r="L160" s="1"/>
      <c r="M160" s="1"/>
      <c r="N160" s="211"/>
      <c r="O160" s="211"/>
    </row>
    <row r="161" spans="1:15" s="237" customFormat="1" x14ac:dyDescent="0.25">
      <c r="A161" s="1331" t="s">
        <v>96</v>
      </c>
      <c r="B161" s="1332"/>
      <c r="C161" s="1332"/>
      <c r="D161" s="1332"/>
      <c r="E161" s="1332"/>
      <c r="F161" s="1333"/>
      <c r="G161" s="58">
        <f>SUMIF(F16:F146,"SB(L)",G16:G146)</f>
        <v>359.70000000000005</v>
      </c>
      <c r="H161" s="58">
        <f>SUMIF(F16:F146,"SB(L)",H16:H146)</f>
        <v>0</v>
      </c>
      <c r="I161" s="58">
        <f>SUMIF(F16:F146,"SB(L)",I16:I146)</f>
        <v>0</v>
      </c>
      <c r="J161" s="35"/>
      <c r="K161" s="1"/>
      <c r="L161" s="1"/>
      <c r="M161" s="1"/>
      <c r="N161" s="211"/>
      <c r="O161" s="211"/>
    </row>
    <row r="162" spans="1:15" s="237" customFormat="1" ht="25.5" customHeight="1" x14ac:dyDescent="0.25">
      <c r="A162" s="1331" t="s">
        <v>245</v>
      </c>
      <c r="B162" s="1332"/>
      <c r="C162" s="1332"/>
      <c r="D162" s="1332"/>
      <c r="E162" s="1332"/>
      <c r="F162" s="1333"/>
      <c r="G162" s="58">
        <f>SUMIF(F16:F145,"SB(VBL)",G16:G145)</f>
        <v>28.3</v>
      </c>
      <c r="H162" s="58">
        <f>SUMIF(F16:F145,"SB(VBL)",H16:H145)</f>
        <v>0</v>
      </c>
      <c r="I162" s="58">
        <f>SUMIF(F16:F145,"SB(VBL)",I16:I145)</f>
        <v>0</v>
      </c>
      <c r="J162" s="35"/>
      <c r="K162" s="1"/>
      <c r="L162" s="1"/>
      <c r="M162" s="1"/>
      <c r="N162" s="211"/>
      <c r="O162" s="211"/>
    </row>
    <row r="163" spans="1:15" s="237" customFormat="1" x14ac:dyDescent="0.25">
      <c r="A163" s="1334" t="s">
        <v>68</v>
      </c>
      <c r="B163" s="1335"/>
      <c r="C163" s="1335"/>
      <c r="D163" s="1335"/>
      <c r="E163" s="1335"/>
      <c r="F163" s="1336"/>
      <c r="G163" s="50">
        <f>SUM(G164:G165)</f>
        <v>110.7</v>
      </c>
      <c r="H163" s="50">
        <f>SUM(H164:H165)</f>
        <v>87</v>
      </c>
      <c r="I163" s="50">
        <f>SUM(I164:I165)</f>
        <v>0</v>
      </c>
      <c r="J163" s="35"/>
      <c r="K163" s="1"/>
      <c r="L163" s="1"/>
      <c r="M163" s="1"/>
      <c r="N163" s="211"/>
      <c r="O163" s="211"/>
    </row>
    <row r="164" spans="1:15" s="237" customFormat="1" x14ac:dyDescent="0.25">
      <c r="A164" s="1337" t="s">
        <v>69</v>
      </c>
      <c r="B164" s="1338"/>
      <c r="C164" s="1338"/>
      <c r="D164" s="1338"/>
      <c r="E164" s="1338"/>
      <c r="F164" s="1339"/>
      <c r="G164" s="56">
        <f>SUMIF(F16:F145,"ES",G16:G145)</f>
        <v>0</v>
      </c>
      <c r="H164" s="56">
        <f>SUMIF(F16:F145,"ES",H16:H145)</f>
        <v>0</v>
      </c>
      <c r="I164" s="56">
        <f>SUMIF(F16:F145,"ES",I16:I145)</f>
        <v>0</v>
      </c>
      <c r="J164" s="35"/>
      <c r="K164" s="1"/>
      <c r="L164" s="1"/>
      <c r="M164" s="1"/>
      <c r="N164" s="211"/>
      <c r="O164" s="211"/>
    </row>
    <row r="165" spans="1:15" s="237" customFormat="1" x14ac:dyDescent="0.25">
      <c r="A165" s="1317" t="s">
        <v>71</v>
      </c>
      <c r="B165" s="1318"/>
      <c r="C165" s="1318"/>
      <c r="D165" s="1318"/>
      <c r="E165" s="1318"/>
      <c r="F165" s="1319"/>
      <c r="G165" s="56">
        <f>SUMIF(F16:F145,"Kt",G16:G145)</f>
        <v>110.7</v>
      </c>
      <c r="H165" s="56">
        <f>SUMIF(F16:F145,"Kt",H16:H145)</f>
        <v>87</v>
      </c>
      <c r="I165" s="56">
        <f>SUMIF(F16:F145,"Kt",I16:I145)</f>
        <v>0</v>
      </c>
      <c r="J165" s="35"/>
      <c r="K165" s="1"/>
      <c r="L165" s="1"/>
      <c r="M165" s="1"/>
      <c r="N165" s="211"/>
      <c r="O165" s="211"/>
    </row>
    <row r="166" spans="1:15" s="237" customFormat="1" ht="13.5" thickBot="1" x14ac:dyDescent="0.3">
      <c r="A166" s="1320" t="s">
        <v>72</v>
      </c>
      <c r="B166" s="1321"/>
      <c r="C166" s="1321"/>
      <c r="D166" s="1321"/>
      <c r="E166" s="1321"/>
      <c r="F166" s="1322"/>
      <c r="G166" s="51">
        <f>SUM(G150,G163)</f>
        <v>10013.6</v>
      </c>
      <c r="H166" s="51">
        <f>SUM(H150,H163)</f>
        <v>7867.8999999999987</v>
      </c>
      <c r="I166" s="51">
        <f>SUM(I150,I163)</f>
        <v>6231.9</v>
      </c>
      <c r="J166" s="11"/>
      <c r="N166" s="211"/>
      <c r="O166" s="211"/>
    </row>
    <row r="167" spans="1:15" s="237" customFormat="1" x14ac:dyDescent="0.25">
      <c r="A167" s="1"/>
      <c r="B167" s="1"/>
      <c r="C167" s="1"/>
      <c r="D167" s="1"/>
      <c r="E167" s="1"/>
      <c r="F167" s="483"/>
      <c r="G167" s="483"/>
      <c r="H167" s="483"/>
      <c r="I167" s="483"/>
      <c r="J167" s="35"/>
      <c r="K167" s="1"/>
      <c r="L167" s="1"/>
      <c r="M167" s="1"/>
      <c r="N167" s="211"/>
      <c r="O167" s="211"/>
    </row>
    <row r="169" spans="1:15" x14ac:dyDescent="0.2">
      <c r="F169" s="1140" t="s">
        <v>260</v>
      </c>
      <c r="G169" s="1140"/>
      <c r="H169" s="1140"/>
      <c r="I169" s="1140"/>
    </row>
    <row r="170" spans="1:15" x14ac:dyDescent="0.2">
      <c r="G170" s="280"/>
      <c r="H170" s="280"/>
      <c r="I170" s="280"/>
    </row>
    <row r="171" spans="1:15" x14ac:dyDescent="0.2">
      <c r="G171" s="280"/>
      <c r="H171" s="280"/>
      <c r="I171" s="280"/>
    </row>
    <row r="172" spans="1:15" x14ac:dyDescent="0.2">
      <c r="G172" s="280"/>
      <c r="H172" s="280"/>
      <c r="I172" s="280"/>
    </row>
  </sheetData>
  <mergeCells count="139">
    <mergeCell ref="A165:F165"/>
    <mergeCell ref="A166:F166"/>
    <mergeCell ref="J1:M1"/>
    <mergeCell ref="J4:M4"/>
    <mergeCell ref="J19:J20"/>
    <mergeCell ref="D19:D20"/>
    <mergeCell ref="A159:F159"/>
    <mergeCell ref="A160:F160"/>
    <mergeCell ref="A161:F161"/>
    <mergeCell ref="A162:F162"/>
    <mergeCell ref="A163:F163"/>
    <mergeCell ref="A164:F164"/>
    <mergeCell ref="A153:F153"/>
    <mergeCell ref="A154:F154"/>
    <mergeCell ref="A155:F155"/>
    <mergeCell ref="A156:F156"/>
    <mergeCell ref="A157:F157"/>
    <mergeCell ref="A158:F158"/>
    <mergeCell ref="A146:I146"/>
    <mergeCell ref="A148:F148"/>
    <mergeCell ref="A149:F149"/>
    <mergeCell ref="A150:F150"/>
    <mergeCell ref="A151:F151"/>
    <mergeCell ref="A152:F152"/>
    <mergeCell ref="D131:D134"/>
    <mergeCell ref="C143:F143"/>
    <mergeCell ref="J143:M143"/>
    <mergeCell ref="B144:F144"/>
    <mergeCell ref="J144:M144"/>
    <mergeCell ref="B145:F145"/>
    <mergeCell ref="J145:M145"/>
    <mergeCell ref="D136:D138"/>
    <mergeCell ref="J137:J138"/>
    <mergeCell ref="D139:D141"/>
    <mergeCell ref="C129:F129"/>
    <mergeCell ref="J129:M129"/>
    <mergeCell ref="C130:M130"/>
    <mergeCell ref="J121:J123"/>
    <mergeCell ref="A124:A127"/>
    <mergeCell ref="B124:B127"/>
    <mergeCell ref="C124:C127"/>
    <mergeCell ref="D124:D127"/>
    <mergeCell ref="E124:E127"/>
    <mergeCell ref="J125:J126"/>
    <mergeCell ref="A121:A123"/>
    <mergeCell ref="B121:B123"/>
    <mergeCell ref="C121:C123"/>
    <mergeCell ref="D121:D123"/>
    <mergeCell ref="E121:E123"/>
    <mergeCell ref="D112:D114"/>
    <mergeCell ref="J113:J114"/>
    <mergeCell ref="D115:D116"/>
    <mergeCell ref="D117:D118"/>
    <mergeCell ref="D101:D105"/>
    <mergeCell ref="E101:E105"/>
    <mergeCell ref="D107:D108"/>
    <mergeCell ref="D109:D111"/>
    <mergeCell ref="J109:J111"/>
    <mergeCell ref="A87:A100"/>
    <mergeCell ref="B87:B100"/>
    <mergeCell ref="D87:D89"/>
    <mergeCell ref="D94:D96"/>
    <mergeCell ref="D66:D67"/>
    <mergeCell ref="D79:D82"/>
    <mergeCell ref="D70:D72"/>
    <mergeCell ref="J79:J82"/>
    <mergeCell ref="E81:E82"/>
    <mergeCell ref="J94:J96"/>
    <mergeCell ref="E95:E96"/>
    <mergeCell ref="D97:D99"/>
    <mergeCell ref="J97:J99"/>
    <mergeCell ref="E98:E99"/>
    <mergeCell ref="J90:J92"/>
    <mergeCell ref="J88:J89"/>
    <mergeCell ref="D90:D92"/>
    <mergeCell ref="D83:D86"/>
    <mergeCell ref="E84:E86"/>
    <mergeCell ref="C53:M53"/>
    <mergeCell ref="D59:D60"/>
    <mergeCell ref="J59:J60"/>
    <mergeCell ref="D61:D64"/>
    <mergeCell ref="J63:J64"/>
    <mergeCell ref="D49:D50"/>
    <mergeCell ref="E49:E50"/>
    <mergeCell ref="C52:F52"/>
    <mergeCell ref="J52:M52"/>
    <mergeCell ref="E41:E42"/>
    <mergeCell ref="J41:J42"/>
    <mergeCell ref="D44:D46"/>
    <mergeCell ref="D47:D48"/>
    <mergeCell ref="J47:J48"/>
    <mergeCell ref="C35:F35"/>
    <mergeCell ref="C36:M36"/>
    <mergeCell ref="A37:A40"/>
    <mergeCell ref="B37:B40"/>
    <mergeCell ref="D39:D40"/>
    <mergeCell ref="E39:E40"/>
    <mergeCell ref="D37:D38"/>
    <mergeCell ref="E44:E45"/>
    <mergeCell ref="D25:D27"/>
    <mergeCell ref="C15:M15"/>
    <mergeCell ref="D21:D22"/>
    <mergeCell ref="J21:J22"/>
    <mergeCell ref="J23:J24"/>
    <mergeCell ref="D23:D24"/>
    <mergeCell ref="D16:D18"/>
    <mergeCell ref="A32:A34"/>
    <mergeCell ref="B32:B34"/>
    <mergeCell ref="C32:C34"/>
    <mergeCell ref="D32:D33"/>
    <mergeCell ref="E32:E33"/>
    <mergeCell ref="A30:A31"/>
    <mergeCell ref="B30:B31"/>
    <mergeCell ref="C30:C31"/>
    <mergeCell ref="D30:D31"/>
    <mergeCell ref="F169:I169"/>
    <mergeCell ref="A5:M5"/>
    <mergeCell ref="A6:M6"/>
    <mergeCell ref="A7:M7"/>
    <mergeCell ref="J8:M8"/>
    <mergeCell ref="A9:A11"/>
    <mergeCell ref="B9:B11"/>
    <mergeCell ref="C9:C11"/>
    <mergeCell ref="D9:D11"/>
    <mergeCell ref="B14:M14"/>
    <mergeCell ref="I9:I11"/>
    <mergeCell ref="J9:M9"/>
    <mergeCell ref="J10:J11"/>
    <mergeCell ref="K10:M10"/>
    <mergeCell ref="A12:M12"/>
    <mergeCell ref="A13:M13"/>
    <mergeCell ref="E9:E11"/>
    <mergeCell ref="F9:F11"/>
    <mergeCell ref="G9:G11"/>
    <mergeCell ref="H9:H11"/>
    <mergeCell ref="A28:A29"/>
    <mergeCell ref="B28:B29"/>
    <mergeCell ref="C28:C29"/>
    <mergeCell ref="D28:D29"/>
  </mergeCells>
  <printOptions horizontalCentered="1"/>
  <pageMargins left="0.78740157480314965" right="0.39370078740157483" top="0.39370078740157483" bottom="0.39370078740157483" header="0.31496062992125984" footer="0.31496062992125984"/>
  <pageSetup paperSize="9" scale="69" orientation="portrait" r:id="rId1"/>
  <rowBreaks count="1" manualBreakCount="1">
    <brk id="62" max="12" man="1"/>
  </rowBreaks>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U178"/>
  <sheetViews>
    <sheetView zoomScaleNormal="100" zoomScaleSheetLayoutView="100" workbookViewId="0">
      <selection activeCell="K154" sqref="K154"/>
    </sheetView>
  </sheetViews>
  <sheetFormatPr defaultColWidth="9.140625" defaultRowHeight="12.75" x14ac:dyDescent="0.2"/>
  <cols>
    <col min="1" max="1" width="2.85546875" style="281" customWidth="1"/>
    <col min="2" max="2" width="3.140625" style="281" customWidth="1"/>
    <col min="3" max="3" width="2.85546875" style="281" customWidth="1"/>
    <col min="4" max="4" width="3.140625" style="281" customWidth="1"/>
    <col min="5" max="5" width="32.85546875" style="281" customWidth="1"/>
    <col min="6" max="6" width="4.28515625" style="281" customWidth="1"/>
    <col min="7" max="7" width="13.5703125" style="281" customWidth="1"/>
    <col min="8" max="8" width="8.5703125" style="281" customWidth="1"/>
    <col min="9" max="9" width="8.85546875" style="281" customWidth="1"/>
    <col min="10" max="12" width="9.140625" style="281" customWidth="1"/>
    <col min="13" max="13" width="34" style="281" customWidth="1"/>
    <col min="14" max="14" width="5.42578125" style="281" customWidth="1"/>
    <col min="15" max="17" width="4.42578125" style="281" customWidth="1"/>
    <col min="18" max="18" width="9.85546875" style="280" customWidth="1"/>
    <col min="19" max="20" width="9.140625" style="280"/>
    <col min="21" max="16384" width="9.140625" style="281"/>
  </cols>
  <sheetData>
    <row r="1" spans="1:20" ht="14.25" customHeight="1" x14ac:dyDescent="0.25">
      <c r="M1" s="1325" t="s">
        <v>83</v>
      </c>
      <c r="N1" s="1326"/>
      <c r="O1" s="1326"/>
      <c r="P1" s="1326"/>
      <c r="Q1" s="1326"/>
    </row>
    <row r="2" spans="1:20" s="237" customFormat="1" ht="15.75" x14ac:dyDescent="0.25">
      <c r="A2" s="1141" t="s">
        <v>184</v>
      </c>
      <c r="B2" s="1141"/>
      <c r="C2" s="1141"/>
      <c r="D2" s="1141"/>
      <c r="E2" s="1141"/>
      <c r="F2" s="1141"/>
      <c r="G2" s="1141"/>
      <c r="H2" s="1141"/>
      <c r="I2" s="1141"/>
      <c r="J2" s="1141"/>
      <c r="K2" s="1141"/>
      <c r="L2" s="1141"/>
      <c r="M2" s="1141"/>
      <c r="N2" s="1141"/>
      <c r="O2" s="1141"/>
      <c r="P2" s="1141"/>
      <c r="Q2" s="1141"/>
      <c r="R2" s="211"/>
      <c r="S2" s="211"/>
      <c r="T2" s="211"/>
    </row>
    <row r="3" spans="1:20" s="237" customFormat="1" ht="15.75" x14ac:dyDescent="0.25">
      <c r="A3" s="1142" t="s">
        <v>0</v>
      </c>
      <c r="B3" s="1142"/>
      <c r="C3" s="1142"/>
      <c r="D3" s="1142"/>
      <c r="E3" s="1142"/>
      <c r="F3" s="1142"/>
      <c r="G3" s="1142"/>
      <c r="H3" s="1142"/>
      <c r="I3" s="1142"/>
      <c r="J3" s="1142"/>
      <c r="K3" s="1142"/>
      <c r="L3" s="1142"/>
      <c r="M3" s="1142"/>
      <c r="N3" s="1142"/>
      <c r="O3" s="1142"/>
      <c r="P3" s="1142"/>
      <c r="Q3" s="1142"/>
      <c r="R3" s="211"/>
      <c r="S3" s="211"/>
      <c r="T3" s="211"/>
    </row>
    <row r="4" spans="1:20" s="237" customFormat="1" ht="15.75" x14ac:dyDescent="0.25">
      <c r="A4" s="1143" t="s">
        <v>1</v>
      </c>
      <c r="B4" s="1143"/>
      <c r="C4" s="1143"/>
      <c r="D4" s="1143"/>
      <c r="E4" s="1143"/>
      <c r="F4" s="1143"/>
      <c r="G4" s="1143"/>
      <c r="H4" s="1143"/>
      <c r="I4" s="1143"/>
      <c r="J4" s="1143"/>
      <c r="K4" s="1143"/>
      <c r="L4" s="1143"/>
      <c r="M4" s="1143"/>
      <c r="N4" s="1143"/>
      <c r="O4" s="1143"/>
      <c r="P4" s="1143"/>
      <c r="Q4" s="1143"/>
      <c r="R4" s="211"/>
      <c r="S4" s="211"/>
      <c r="T4" s="211"/>
    </row>
    <row r="5" spans="1:20" s="237" customFormat="1" ht="13.5" thickBot="1" x14ac:dyDescent="0.3">
      <c r="A5" s="1"/>
      <c r="B5" s="1"/>
      <c r="C5" s="1"/>
      <c r="D5" s="1"/>
      <c r="E5" s="1"/>
      <c r="F5" s="1"/>
      <c r="G5" s="2"/>
      <c r="H5" s="160"/>
      <c r="I5" s="160"/>
      <c r="J5" s="160"/>
      <c r="K5" s="160"/>
      <c r="L5" s="160"/>
      <c r="M5" s="1144" t="s">
        <v>73</v>
      </c>
      <c r="N5" s="1144"/>
      <c r="O5" s="1144"/>
      <c r="P5" s="1144"/>
      <c r="Q5" s="1145"/>
      <c r="R5" s="211"/>
      <c r="S5" s="211"/>
      <c r="T5" s="211"/>
    </row>
    <row r="6" spans="1:20" s="237" customFormat="1" ht="50.25" customHeight="1" x14ac:dyDescent="0.25">
      <c r="A6" s="1146" t="s">
        <v>2</v>
      </c>
      <c r="B6" s="1149" t="s">
        <v>3</v>
      </c>
      <c r="C6" s="1149" t="s">
        <v>4</v>
      </c>
      <c r="D6" s="1149" t="s">
        <v>5</v>
      </c>
      <c r="E6" s="1152" t="s">
        <v>6</v>
      </c>
      <c r="F6" s="1174" t="s">
        <v>7</v>
      </c>
      <c r="G6" s="1404" t="s">
        <v>9</v>
      </c>
      <c r="H6" s="1177" t="s">
        <v>10</v>
      </c>
      <c r="I6" s="1158" t="s">
        <v>167</v>
      </c>
      <c r="J6" s="1158" t="s">
        <v>185</v>
      </c>
      <c r="K6" s="1158" t="s">
        <v>138</v>
      </c>
      <c r="L6" s="1158" t="s">
        <v>186</v>
      </c>
      <c r="M6" s="1161" t="s">
        <v>11</v>
      </c>
      <c r="N6" s="1162"/>
      <c r="O6" s="1162"/>
      <c r="P6" s="1162"/>
      <c r="Q6" s="1163"/>
      <c r="R6" s="211"/>
      <c r="S6" s="211"/>
      <c r="T6" s="211"/>
    </row>
    <row r="7" spans="1:20" s="237" customFormat="1" ht="18.75" customHeight="1" x14ac:dyDescent="0.25">
      <c r="A7" s="1147"/>
      <c r="B7" s="1150"/>
      <c r="C7" s="1150"/>
      <c r="D7" s="1150"/>
      <c r="E7" s="1153"/>
      <c r="F7" s="1175"/>
      <c r="G7" s="1405"/>
      <c r="H7" s="1178"/>
      <c r="I7" s="1159"/>
      <c r="J7" s="1159"/>
      <c r="K7" s="1159"/>
      <c r="L7" s="1159"/>
      <c r="M7" s="1164" t="s">
        <v>6</v>
      </c>
      <c r="N7" s="1166" t="s">
        <v>220</v>
      </c>
      <c r="O7" s="1166"/>
      <c r="P7" s="1166"/>
      <c r="Q7" s="1167"/>
      <c r="R7" s="211"/>
      <c r="S7" s="211"/>
      <c r="T7" s="211"/>
    </row>
    <row r="8" spans="1:20" s="237" customFormat="1" ht="49.5" customHeight="1" thickBot="1" x14ac:dyDescent="0.3">
      <c r="A8" s="1148"/>
      <c r="B8" s="1151"/>
      <c r="C8" s="1151"/>
      <c r="D8" s="1151"/>
      <c r="E8" s="1154"/>
      <c r="F8" s="1176"/>
      <c r="G8" s="1406"/>
      <c r="H8" s="1179"/>
      <c r="I8" s="1160"/>
      <c r="J8" s="1160"/>
      <c r="K8" s="1160"/>
      <c r="L8" s="1160"/>
      <c r="M8" s="1165"/>
      <c r="N8" s="75" t="s">
        <v>81</v>
      </c>
      <c r="O8" s="75" t="s">
        <v>101</v>
      </c>
      <c r="P8" s="75" t="s">
        <v>139</v>
      </c>
      <c r="Q8" s="76" t="s">
        <v>187</v>
      </c>
      <c r="R8" s="211"/>
      <c r="S8" s="211"/>
      <c r="T8" s="211"/>
    </row>
    <row r="9" spans="1:20" s="3" customFormat="1" ht="13.5" customHeight="1" x14ac:dyDescent="0.2">
      <c r="A9" s="1168" t="s">
        <v>12</v>
      </c>
      <c r="B9" s="1169"/>
      <c r="C9" s="1169"/>
      <c r="D9" s="1169"/>
      <c r="E9" s="1169"/>
      <c r="F9" s="1169"/>
      <c r="G9" s="1169"/>
      <c r="H9" s="1169"/>
      <c r="I9" s="1169"/>
      <c r="J9" s="1169"/>
      <c r="K9" s="1169"/>
      <c r="L9" s="1169"/>
      <c r="M9" s="1169"/>
      <c r="N9" s="1169"/>
      <c r="O9" s="1169"/>
      <c r="P9" s="1169"/>
      <c r="Q9" s="1170"/>
      <c r="R9" s="522"/>
      <c r="S9" s="522"/>
      <c r="T9" s="522"/>
    </row>
    <row r="10" spans="1:20" s="3" customFormat="1" x14ac:dyDescent="0.2">
      <c r="A10" s="1171" t="s">
        <v>13</v>
      </c>
      <c r="B10" s="1172"/>
      <c r="C10" s="1172"/>
      <c r="D10" s="1172"/>
      <c r="E10" s="1172"/>
      <c r="F10" s="1172"/>
      <c r="G10" s="1172"/>
      <c r="H10" s="1172"/>
      <c r="I10" s="1172"/>
      <c r="J10" s="1172"/>
      <c r="K10" s="1172"/>
      <c r="L10" s="1172"/>
      <c r="M10" s="1172"/>
      <c r="N10" s="1172"/>
      <c r="O10" s="1172"/>
      <c r="P10" s="1172"/>
      <c r="Q10" s="1173"/>
      <c r="R10" s="522"/>
      <c r="S10" s="522"/>
      <c r="T10" s="522"/>
    </row>
    <row r="11" spans="1:20" s="237" customFormat="1" ht="15" customHeight="1" x14ac:dyDescent="0.25">
      <c r="A11" s="4" t="s">
        <v>14</v>
      </c>
      <c r="B11" s="1155" t="s">
        <v>15</v>
      </c>
      <c r="C11" s="1156"/>
      <c r="D11" s="1156"/>
      <c r="E11" s="1156"/>
      <c r="F11" s="1156"/>
      <c r="G11" s="1156"/>
      <c r="H11" s="1156"/>
      <c r="I11" s="1156"/>
      <c r="J11" s="1156"/>
      <c r="K11" s="1156"/>
      <c r="L11" s="1156"/>
      <c r="M11" s="1156"/>
      <c r="N11" s="1156"/>
      <c r="O11" s="1156"/>
      <c r="P11" s="1156"/>
      <c r="Q11" s="1157"/>
      <c r="R11" s="211"/>
      <c r="S11" s="211"/>
      <c r="T11" s="211"/>
    </row>
    <row r="12" spans="1:20" s="237" customFormat="1" ht="14.25" customHeight="1" x14ac:dyDescent="0.25">
      <c r="A12" s="5" t="s">
        <v>14</v>
      </c>
      <c r="B12" s="6" t="s">
        <v>14</v>
      </c>
      <c r="C12" s="1187" t="s">
        <v>16</v>
      </c>
      <c r="D12" s="1188"/>
      <c r="E12" s="1188"/>
      <c r="F12" s="1188"/>
      <c r="G12" s="1188"/>
      <c r="H12" s="1188"/>
      <c r="I12" s="1188"/>
      <c r="J12" s="1188"/>
      <c r="K12" s="1188"/>
      <c r="L12" s="1188"/>
      <c r="M12" s="1188"/>
      <c r="N12" s="1188"/>
      <c r="O12" s="1188"/>
      <c r="P12" s="1188"/>
      <c r="Q12" s="1189"/>
      <c r="R12" s="211"/>
      <c r="S12" s="211"/>
      <c r="T12" s="211"/>
    </row>
    <row r="13" spans="1:20" s="237" customFormat="1" ht="27" customHeight="1" x14ac:dyDescent="0.2">
      <c r="A13" s="7" t="s">
        <v>14</v>
      </c>
      <c r="B13" s="8" t="s">
        <v>14</v>
      </c>
      <c r="C13" s="9" t="s">
        <v>14</v>
      </c>
      <c r="D13" s="9"/>
      <c r="E13" s="37" t="s">
        <v>17</v>
      </c>
      <c r="F13" s="1437" t="s">
        <v>18</v>
      </c>
      <c r="G13" s="893"/>
      <c r="H13" s="400"/>
      <c r="I13" s="70"/>
      <c r="J13" s="18"/>
      <c r="K13" s="397"/>
      <c r="L13" s="397"/>
      <c r="M13" s="251"/>
      <c r="N13" s="151"/>
      <c r="O13" s="387"/>
      <c r="P13" s="680"/>
      <c r="Q13" s="389"/>
      <c r="R13" s="211"/>
      <c r="S13" s="211"/>
      <c r="T13" s="211"/>
    </row>
    <row r="14" spans="1:20" s="237" customFormat="1" ht="17.25" customHeight="1" x14ac:dyDescent="0.25">
      <c r="A14" s="7"/>
      <c r="B14" s="8"/>
      <c r="C14" s="9"/>
      <c r="D14" s="9"/>
      <c r="E14" s="1203" t="s">
        <v>21</v>
      </c>
      <c r="F14" s="1437"/>
      <c r="G14" s="1375" t="s">
        <v>229</v>
      </c>
      <c r="H14" s="401" t="s">
        <v>22</v>
      </c>
      <c r="I14" s="120">
        <v>4737.5</v>
      </c>
      <c r="J14" s="731">
        <f>4760.4-34.4</f>
        <v>4726</v>
      </c>
      <c r="K14" s="296">
        <v>4760.3999999999996</v>
      </c>
      <c r="L14" s="296">
        <v>4760.3999999999996</v>
      </c>
      <c r="M14" s="1209" t="s">
        <v>85</v>
      </c>
      <c r="N14" s="97" t="s">
        <v>103</v>
      </c>
      <c r="O14" s="176" t="s">
        <v>202</v>
      </c>
      <c r="P14" s="176" t="s">
        <v>202</v>
      </c>
      <c r="Q14" s="171" t="s">
        <v>202</v>
      </c>
      <c r="R14" s="211"/>
      <c r="S14" s="211"/>
      <c r="T14" s="211"/>
    </row>
    <row r="15" spans="1:20" s="237" customFormat="1" ht="21" customHeight="1" x14ac:dyDescent="0.25">
      <c r="A15" s="7"/>
      <c r="B15" s="8"/>
      <c r="C15" s="9"/>
      <c r="D15" s="9"/>
      <c r="E15" s="1445"/>
      <c r="F15" s="1437"/>
      <c r="G15" s="1446"/>
      <c r="H15" s="400" t="s">
        <v>23</v>
      </c>
      <c r="I15" s="121">
        <v>419.6</v>
      </c>
      <c r="J15" s="732">
        <v>34.4</v>
      </c>
      <c r="K15" s="733"/>
      <c r="L15" s="733"/>
      <c r="M15" s="1195"/>
      <c r="N15" s="146"/>
      <c r="O15" s="177"/>
      <c r="P15" s="177"/>
      <c r="Q15" s="172"/>
      <c r="R15" s="211"/>
      <c r="S15" s="211"/>
      <c r="T15" s="211"/>
    </row>
    <row r="16" spans="1:20" s="237" customFormat="1" ht="20.25" customHeight="1" x14ac:dyDescent="0.25">
      <c r="A16" s="7"/>
      <c r="B16" s="8"/>
      <c r="C16" s="9"/>
      <c r="D16" s="9"/>
      <c r="E16" s="1248" t="s">
        <v>24</v>
      </c>
      <c r="F16" s="1437"/>
      <c r="G16" s="1376" t="s">
        <v>230</v>
      </c>
      <c r="H16" s="401" t="s">
        <v>22</v>
      </c>
      <c r="I16" s="297">
        <v>112.5</v>
      </c>
      <c r="J16" s="734">
        <v>135</v>
      </c>
      <c r="K16" s="297">
        <v>140</v>
      </c>
      <c r="L16" s="297">
        <v>140</v>
      </c>
      <c r="M16" s="1209" t="s">
        <v>85</v>
      </c>
      <c r="N16" s="97" t="s">
        <v>144</v>
      </c>
      <c r="O16" s="176" t="s">
        <v>145</v>
      </c>
      <c r="P16" s="176" t="s">
        <v>146</v>
      </c>
      <c r="Q16" s="171" t="s">
        <v>146</v>
      </c>
      <c r="R16" s="211"/>
      <c r="S16" s="211"/>
      <c r="T16" s="211"/>
    </row>
    <row r="17" spans="1:20" s="237" customFormat="1" ht="14.25" customHeight="1" x14ac:dyDescent="0.25">
      <c r="A17" s="7"/>
      <c r="B17" s="8"/>
      <c r="C17" s="9"/>
      <c r="D17" s="9"/>
      <c r="E17" s="1248"/>
      <c r="F17" s="1437"/>
      <c r="G17" s="1376"/>
      <c r="H17" s="402" t="s">
        <v>23</v>
      </c>
      <c r="I17" s="296"/>
      <c r="J17" s="38"/>
      <c r="K17" s="39"/>
      <c r="L17" s="39"/>
      <c r="M17" s="1194"/>
      <c r="N17" s="146"/>
      <c r="O17" s="177"/>
      <c r="P17" s="177"/>
      <c r="Q17" s="172"/>
      <c r="R17" s="211"/>
      <c r="S17" s="211"/>
      <c r="T17" s="211"/>
    </row>
    <row r="18" spans="1:20" s="237" customFormat="1" ht="15" customHeight="1" thickBot="1" x14ac:dyDescent="0.3">
      <c r="A18" s="12"/>
      <c r="B18" s="13"/>
      <c r="C18" s="140"/>
      <c r="D18" s="140"/>
      <c r="E18" s="1434"/>
      <c r="F18" s="1438"/>
      <c r="G18" s="1431"/>
      <c r="H18" s="264" t="s">
        <v>25</v>
      </c>
      <c r="I18" s="40">
        <f>SUM(I13:I16)</f>
        <v>5269.6</v>
      </c>
      <c r="J18" s="41">
        <f t="shared" ref="J18:L18" si="0">SUM(J13:J16)</f>
        <v>4895.3999999999996</v>
      </c>
      <c r="K18" s="40">
        <f t="shared" ref="K18" si="1">SUM(K13:K16)</f>
        <v>4900.3999999999996</v>
      </c>
      <c r="L18" s="40">
        <f t="shared" si="0"/>
        <v>4900.3999999999996</v>
      </c>
      <c r="M18" s="1432"/>
      <c r="N18" s="84"/>
      <c r="O18" s="178"/>
      <c r="P18" s="178"/>
      <c r="Q18" s="173"/>
      <c r="R18" s="211"/>
      <c r="S18" s="211"/>
      <c r="T18" s="211"/>
    </row>
    <row r="19" spans="1:20" s="237" customFormat="1" ht="37.5" customHeight="1" x14ac:dyDescent="0.25">
      <c r="A19" s="7" t="s">
        <v>14</v>
      </c>
      <c r="B19" s="8" t="s">
        <v>14</v>
      </c>
      <c r="C19" s="141" t="s">
        <v>26</v>
      </c>
      <c r="D19" s="9"/>
      <c r="E19" s="726" t="s">
        <v>27</v>
      </c>
      <c r="F19" s="863" t="s">
        <v>18</v>
      </c>
      <c r="G19" s="894"/>
      <c r="H19" s="278"/>
      <c r="I19" s="73"/>
      <c r="J19" s="69"/>
      <c r="K19" s="69"/>
      <c r="L19" s="69"/>
      <c r="M19" s="759"/>
      <c r="N19" s="81"/>
      <c r="O19" s="770"/>
      <c r="P19" s="77"/>
      <c r="Q19" s="110"/>
      <c r="R19" s="211"/>
      <c r="S19" s="211"/>
      <c r="T19" s="211"/>
    </row>
    <row r="20" spans="1:20" s="237" customFormat="1" ht="26.25" customHeight="1" x14ac:dyDescent="0.25">
      <c r="A20" s="1180"/>
      <c r="B20" s="1181"/>
      <c r="C20" s="1182"/>
      <c r="D20" s="234"/>
      <c r="E20" s="1439" t="s">
        <v>29</v>
      </c>
      <c r="F20" s="1407"/>
      <c r="G20" s="1435" t="s">
        <v>231</v>
      </c>
      <c r="H20" s="221" t="s">
        <v>28</v>
      </c>
      <c r="I20" s="66">
        <v>60</v>
      </c>
      <c r="J20" s="42">
        <v>50</v>
      </c>
      <c r="K20" s="42">
        <v>60</v>
      </c>
      <c r="L20" s="42">
        <v>60</v>
      </c>
      <c r="M20" s="760" t="s">
        <v>147</v>
      </c>
      <c r="N20" s="735" t="s">
        <v>148</v>
      </c>
      <c r="O20" s="771" t="s">
        <v>204</v>
      </c>
      <c r="P20" s="736" t="s">
        <v>204</v>
      </c>
      <c r="Q20" s="737" t="s">
        <v>204</v>
      </c>
      <c r="R20" s="211"/>
      <c r="S20" s="211"/>
      <c r="T20" s="211"/>
    </row>
    <row r="21" spans="1:20" s="237" customFormat="1" ht="16.5" customHeight="1" x14ac:dyDescent="0.25">
      <c r="A21" s="1180"/>
      <c r="B21" s="1181"/>
      <c r="C21" s="1182"/>
      <c r="D21" s="234"/>
      <c r="E21" s="1440"/>
      <c r="F21" s="1407"/>
      <c r="G21" s="1436"/>
      <c r="H21" s="70"/>
      <c r="I21" s="46"/>
      <c r="J21" s="43"/>
      <c r="K21" s="43"/>
      <c r="L21" s="43"/>
      <c r="M21" s="761" t="s">
        <v>30</v>
      </c>
      <c r="N21" s="82">
        <v>166</v>
      </c>
      <c r="O21" s="658">
        <v>190</v>
      </c>
      <c r="P21" s="78">
        <v>200</v>
      </c>
      <c r="Q21" s="111">
        <v>200</v>
      </c>
      <c r="R21" s="211"/>
      <c r="S21" s="211"/>
      <c r="T21" s="211"/>
    </row>
    <row r="22" spans="1:20" s="237" customFormat="1" ht="15" customHeight="1" x14ac:dyDescent="0.25">
      <c r="A22" s="1180"/>
      <c r="B22" s="1181"/>
      <c r="C22" s="1182"/>
      <c r="D22" s="234"/>
      <c r="E22" s="570" t="s">
        <v>31</v>
      </c>
      <c r="F22" s="1407"/>
      <c r="G22" s="1436"/>
      <c r="H22" s="221" t="s">
        <v>28</v>
      </c>
      <c r="I22" s="66"/>
      <c r="J22" s="42">
        <v>18.5</v>
      </c>
      <c r="K22" s="42">
        <v>23.5</v>
      </c>
      <c r="L22" s="42">
        <v>23.5</v>
      </c>
      <c r="M22" s="717" t="s">
        <v>149</v>
      </c>
      <c r="N22" s="97" t="s">
        <v>150</v>
      </c>
      <c r="O22" s="245" t="s">
        <v>150</v>
      </c>
      <c r="P22" s="245" t="s">
        <v>150</v>
      </c>
      <c r="Q22" s="738" t="s">
        <v>150</v>
      </c>
      <c r="R22" s="211"/>
      <c r="S22" s="211"/>
      <c r="T22" s="211"/>
    </row>
    <row r="23" spans="1:20" s="237" customFormat="1" ht="15" customHeight="1" x14ac:dyDescent="0.25">
      <c r="A23" s="710"/>
      <c r="B23" s="720"/>
      <c r="C23" s="722"/>
      <c r="D23" s="234"/>
      <c r="E23" s="519"/>
      <c r="F23" s="864"/>
      <c r="G23" s="895"/>
      <c r="H23" s="70" t="s">
        <v>32</v>
      </c>
      <c r="I23" s="46">
        <v>18.5</v>
      </c>
      <c r="J23" s="43"/>
      <c r="K23" s="43"/>
      <c r="L23" s="43"/>
      <c r="M23" s="715"/>
      <c r="N23" s="146"/>
      <c r="O23" s="256"/>
      <c r="P23" s="256"/>
      <c r="Q23" s="331"/>
      <c r="R23" s="211"/>
      <c r="S23" s="211"/>
      <c r="T23" s="211"/>
    </row>
    <row r="24" spans="1:20" s="237" customFormat="1" ht="18" customHeight="1" thickBot="1" x14ac:dyDescent="0.3">
      <c r="A24" s="711"/>
      <c r="B24" s="724"/>
      <c r="C24" s="725"/>
      <c r="D24" s="16"/>
      <c r="E24" s="625"/>
      <c r="F24" s="865"/>
      <c r="G24" s="896"/>
      <c r="H24" s="265" t="s">
        <v>25</v>
      </c>
      <c r="I24" s="67">
        <f>SUM(I19:I23)</f>
        <v>78.5</v>
      </c>
      <c r="J24" s="67">
        <f t="shared" ref="J24:L24" si="2">SUM(J19:J23)</f>
        <v>68.5</v>
      </c>
      <c r="K24" s="67">
        <f t="shared" si="2"/>
        <v>83.5</v>
      </c>
      <c r="L24" s="67">
        <f t="shared" si="2"/>
        <v>83.5</v>
      </c>
      <c r="M24" s="727"/>
      <c r="N24" s="84"/>
      <c r="O24" s="179"/>
      <c r="P24" s="179"/>
      <c r="Q24" s="174"/>
      <c r="R24" s="211"/>
      <c r="S24" s="211"/>
      <c r="T24" s="211"/>
    </row>
    <row r="25" spans="1:20" s="237" customFormat="1" ht="25.5" customHeight="1" x14ac:dyDescent="0.25">
      <c r="A25" s="1368" t="s">
        <v>14</v>
      </c>
      <c r="B25" s="1219" t="s">
        <v>14</v>
      </c>
      <c r="C25" s="1441" t="s">
        <v>33</v>
      </c>
      <c r="D25" s="17"/>
      <c r="E25" s="1443" t="s">
        <v>34</v>
      </c>
      <c r="F25" s="1444" t="s">
        <v>18</v>
      </c>
      <c r="G25" s="1433" t="s">
        <v>229</v>
      </c>
      <c r="H25" s="128" t="s">
        <v>23</v>
      </c>
      <c r="I25" s="103">
        <f>19.1+21.4</f>
        <v>40.5</v>
      </c>
      <c r="J25" s="117">
        <v>6</v>
      </c>
      <c r="K25" s="103">
        <v>16.2</v>
      </c>
      <c r="L25" s="103">
        <v>16.2</v>
      </c>
      <c r="M25" s="723" t="s">
        <v>153</v>
      </c>
      <c r="N25" s="250">
        <v>4</v>
      </c>
      <c r="O25" s="739">
        <v>5</v>
      </c>
      <c r="P25" s="388">
        <v>7</v>
      </c>
      <c r="Q25" s="740">
        <v>7</v>
      </c>
      <c r="R25" s="211"/>
      <c r="S25" s="211"/>
      <c r="T25" s="211"/>
    </row>
    <row r="26" spans="1:20" s="237" customFormat="1" ht="25.5" customHeight="1" x14ac:dyDescent="0.25">
      <c r="A26" s="1180"/>
      <c r="B26" s="1181"/>
      <c r="C26" s="1182"/>
      <c r="D26" s="234"/>
      <c r="E26" s="1248"/>
      <c r="F26" s="1437"/>
      <c r="G26" s="1376"/>
      <c r="H26" s="129" t="s">
        <v>23</v>
      </c>
      <c r="I26" s="39"/>
      <c r="J26" s="38">
        <v>25.5</v>
      </c>
      <c r="K26" s="39"/>
      <c r="L26" s="39"/>
      <c r="M26" s="571" t="s">
        <v>134</v>
      </c>
      <c r="N26" s="741">
        <v>112</v>
      </c>
      <c r="O26" s="310">
        <v>150</v>
      </c>
      <c r="P26" s="310"/>
      <c r="Q26" s="304"/>
      <c r="R26" s="211"/>
      <c r="S26" s="211"/>
      <c r="T26" s="211"/>
    </row>
    <row r="27" spans="1:20" s="237" customFormat="1" ht="15.75" customHeight="1" thickBot="1" x14ac:dyDescent="0.3">
      <c r="A27" s="1180"/>
      <c r="B27" s="1200"/>
      <c r="C27" s="1442"/>
      <c r="D27" s="16"/>
      <c r="E27" s="1434"/>
      <c r="F27" s="1438"/>
      <c r="G27" s="1431"/>
      <c r="H27" s="264" t="s">
        <v>25</v>
      </c>
      <c r="I27" s="67">
        <f>SUM(I25:I26)</f>
        <v>40.5</v>
      </c>
      <c r="J27" s="67">
        <f>SUM(J25:J26)</f>
        <v>31.5</v>
      </c>
      <c r="K27" s="67">
        <f>SUM(K25:K26)</f>
        <v>16.2</v>
      </c>
      <c r="L27" s="67">
        <f>SUM(L25:L26)</f>
        <v>16.2</v>
      </c>
      <c r="M27" s="727"/>
      <c r="N27" s="236"/>
      <c r="O27" s="170"/>
      <c r="P27" s="170"/>
      <c r="Q27" s="175"/>
      <c r="R27" s="211"/>
      <c r="S27" s="211"/>
      <c r="T27" s="211"/>
    </row>
    <row r="28" spans="1:20" s="237" customFormat="1" ht="28.5" customHeight="1" x14ac:dyDescent="0.25">
      <c r="A28" s="1368" t="s">
        <v>14</v>
      </c>
      <c r="B28" s="1219" t="s">
        <v>14</v>
      </c>
      <c r="C28" s="1369" t="s">
        <v>35</v>
      </c>
      <c r="D28" s="17"/>
      <c r="E28" s="1370" t="s">
        <v>130</v>
      </c>
      <c r="F28" s="1371" t="s">
        <v>37</v>
      </c>
      <c r="G28" s="1373" t="s">
        <v>227</v>
      </c>
      <c r="H28" s="246" t="s">
        <v>23</v>
      </c>
      <c r="I28" s="103">
        <v>720.6</v>
      </c>
      <c r="J28" s="266">
        <v>236.5</v>
      </c>
      <c r="K28" s="266">
        <v>483.2</v>
      </c>
      <c r="L28" s="266"/>
      <c r="M28" s="723" t="s">
        <v>128</v>
      </c>
      <c r="N28" s="815">
        <v>268</v>
      </c>
      <c r="O28" s="311">
        <v>73</v>
      </c>
      <c r="P28" s="225">
        <v>195</v>
      </c>
      <c r="Q28" s="244"/>
      <c r="R28" s="211"/>
      <c r="S28" s="211"/>
      <c r="T28" s="211"/>
    </row>
    <row r="29" spans="1:20" s="237" customFormat="1" ht="24.75" customHeight="1" x14ac:dyDescent="0.25">
      <c r="A29" s="1180"/>
      <c r="B29" s="1181"/>
      <c r="C29" s="1201"/>
      <c r="D29" s="234"/>
      <c r="E29" s="1251"/>
      <c r="F29" s="1372"/>
      <c r="G29" s="1270"/>
      <c r="H29" s="163"/>
      <c r="I29" s="39"/>
      <c r="J29" s="104"/>
      <c r="K29" s="104"/>
      <c r="L29" s="104"/>
      <c r="M29" s="716" t="s">
        <v>129</v>
      </c>
      <c r="N29" s="745">
        <v>12</v>
      </c>
      <c r="O29" s="124">
        <v>12</v>
      </c>
      <c r="P29" s="79"/>
      <c r="Q29" s="125"/>
      <c r="R29" s="211"/>
      <c r="S29" s="211"/>
      <c r="T29" s="211"/>
    </row>
    <row r="30" spans="1:20" s="237" customFormat="1" ht="13.5" customHeight="1" thickBot="1" x14ac:dyDescent="0.3">
      <c r="A30" s="1199"/>
      <c r="B30" s="1200"/>
      <c r="C30" s="1202"/>
      <c r="D30" s="16"/>
      <c r="E30" s="491"/>
      <c r="F30" s="866"/>
      <c r="G30" s="1374"/>
      <c r="H30" s="264" t="s">
        <v>25</v>
      </c>
      <c r="I30" s="40">
        <f t="shared" ref="I30:L30" si="3">SUM(I28:I29)</f>
        <v>720.6</v>
      </c>
      <c r="J30" s="119">
        <f t="shared" si="3"/>
        <v>236.5</v>
      </c>
      <c r="K30" s="119">
        <f t="shared" si="3"/>
        <v>483.2</v>
      </c>
      <c r="L30" s="119">
        <f t="shared" si="3"/>
        <v>0</v>
      </c>
      <c r="M30" s="147"/>
      <c r="N30" s="84"/>
      <c r="O30" s="312"/>
      <c r="P30" s="179"/>
      <c r="Q30" s="174"/>
      <c r="R30" s="211"/>
      <c r="S30" s="211"/>
      <c r="T30" s="211"/>
    </row>
    <row r="31" spans="1:20" s="237" customFormat="1" ht="13.5" customHeight="1" x14ac:dyDescent="0.25">
      <c r="A31" s="1368" t="s">
        <v>14</v>
      </c>
      <c r="B31" s="1219" t="s">
        <v>14</v>
      </c>
      <c r="C31" s="1369" t="s">
        <v>19</v>
      </c>
      <c r="D31" s="17"/>
      <c r="E31" s="1370" t="s">
        <v>254</v>
      </c>
      <c r="F31" s="1371"/>
      <c r="G31" s="1373" t="s">
        <v>232</v>
      </c>
      <c r="H31" s="246" t="s">
        <v>23</v>
      </c>
      <c r="I31" s="103"/>
      <c r="J31" s="266"/>
      <c r="K31" s="266">
        <v>10</v>
      </c>
      <c r="L31" s="266"/>
      <c r="M31" s="247" t="s">
        <v>218</v>
      </c>
      <c r="N31" s="572"/>
      <c r="O31" s="153"/>
      <c r="P31" s="153">
        <v>1</v>
      </c>
      <c r="Q31" s="244"/>
      <c r="R31" s="211"/>
      <c r="S31" s="211"/>
      <c r="T31" s="211"/>
    </row>
    <row r="32" spans="1:20" s="237" customFormat="1" ht="15" customHeight="1" x14ac:dyDescent="0.25">
      <c r="A32" s="1180"/>
      <c r="B32" s="1181"/>
      <c r="C32" s="1201"/>
      <c r="D32" s="234"/>
      <c r="E32" s="1251"/>
      <c r="F32" s="1372"/>
      <c r="G32" s="1270"/>
      <c r="H32" s="163"/>
      <c r="I32" s="39"/>
      <c r="J32" s="104"/>
      <c r="K32" s="104"/>
      <c r="L32" s="104"/>
      <c r="M32" s="848"/>
      <c r="N32" s="745"/>
      <c r="O32" s="124"/>
      <c r="P32" s="79"/>
      <c r="Q32" s="125"/>
      <c r="R32" s="211"/>
      <c r="S32" s="211"/>
      <c r="T32" s="211"/>
    </row>
    <row r="33" spans="1:20" s="237" customFormat="1" ht="13.5" customHeight="1" thickBot="1" x14ac:dyDescent="0.3">
      <c r="A33" s="1199"/>
      <c r="B33" s="1200"/>
      <c r="C33" s="1202"/>
      <c r="D33" s="16"/>
      <c r="E33" s="491"/>
      <c r="F33" s="866"/>
      <c r="G33" s="1374"/>
      <c r="H33" s="264" t="s">
        <v>25</v>
      </c>
      <c r="I33" s="40">
        <f t="shared" ref="I33:L33" si="4">SUM(I31:I32)</f>
        <v>0</v>
      </c>
      <c r="J33" s="119">
        <f t="shared" si="4"/>
        <v>0</v>
      </c>
      <c r="K33" s="119">
        <f>SUM(K31:K32)</f>
        <v>10</v>
      </c>
      <c r="L33" s="119">
        <f t="shared" si="4"/>
        <v>0</v>
      </c>
      <c r="M33" s="147"/>
      <c r="N33" s="84"/>
      <c r="O33" s="312"/>
      <c r="P33" s="179"/>
      <c r="Q33" s="174"/>
      <c r="R33" s="211"/>
      <c r="S33" s="211"/>
      <c r="T33" s="211"/>
    </row>
    <row r="34" spans="1:20" s="237" customFormat="1" ht="27.75" customHeight="1" x14ac:dyDescent="0.25">
      <c r="A34" s="1368"/>
      <c r="B34" s="1219"/>
      <c r="C34" s="1369"/>
      <c r="D34" s="721"/>
      <c r="E34" s="1363" t="s">
        <v>135</v>
      </c>
      <c r="F34" s="867"/>
      <c r="G34" s="1359" t="s">
        <v>229</v>
      </c>
      <c r="H34" s="742" t="s">
        <v>32</v>
      </c>
      <c r="I34" s="752">
        <v>12</v>
      </c>
      <c r="J34" s="743"/>
      <c r="K34" s="743"/>
      <c r="L34" s="743"/>
      <c r="M34" s="649" t="s">
        <v>136</v>
      </c>
      <c r="N34" s="745">
        <v>48</v>
      </c>
      <c r="O34" s="124"/>
      <c r="P34" s="79"/>
      <c r="Q34" s="125"/>
      <c r="R34" s="211"/>
      <c r="S34" s="211"/>
      <c r="T34" s="211"/>
    </row>
    <row r="35" spans="1:20" s="237" customFormat="1" ht="24" customHeight="1" x14ac:dyDescent="0.25">
      <c r="A35" s="1180"/>
      <c r="B35" s="1181"/>
      <c r="C35" s="1201"/>
      <c r="D35" s="722"/>
      <c r="E35" s="1457"/>
      <c r="F35" s="1458"/>
      <c r="G35" s="1359"/>
      <c r="H35" s="742" t="s">
        <v>56</v>
      </c>
      <c r="I35" s="752">
        <v>5.4</v>
      </c>
      <c r="J35" s="743"/>
      <c r="K35" s="743"/>
      <c r="L35" s="743"/>
      <c r="M35" s="744"/>
      <c r="N35" s="745"/>
      <c r="O35" s="124"/>
      <c r="P35" s="79"/>
      <c r="Q35" s="125"/>
      <c r="R35" s="211"/>
      <c r="S35" s="211"/>
      <c r="T35" s="211"/>
    </row>
    <row r="36" spans="1:20" s="237" customFormat="1" ht="14.25" customHeight="1" x14ac:dyDescent="0.25">
      <c r="A36" s="1180"/>
      <c r="B36" s="1181"/>
      <c r="C36" s="1201"/>
      <c r="D36" s="722"/>
      <c r="E36" s="754"/>
      <c r="F36" s="1459"/>
      <c r="G36" s="1360"/>
      <c r="H36" s="746" t="s">
        <v>25</v>
      </c>
      <c r="I36" s="755">
        <f t="shared" ref="I36:L36" si="5">SUM(I34:I35)</f>
        <v>17.399999999999999</v>
      </c>
      <c r="J36" s="756">
        <f t="shared" ref="J36:K36" si="6">SUM(J34:J35)</f>
        <v>0</v>
      </c>
      <c r="K36" s="756">
        <f t="shared" si="6"/>
        <v>0</v>
      </c>
      <c r="L36" s="756">
        <f t="shared" si="5"/>
        <v>0</v>
      </c>
      <c r="M36" s="757"/>
      <c r="N36" s="758"/>
      <c r="O36" s="18"/>
      <c r="P36" s="89"/>
      <c r="Q36" s="107"/>
      <c r="R36" s="211"/>
      <c r="S36" s="211"/>
      <c r="T36" s="211"/>
    </row>
    <row r="37" spans="1:20" s="237" customFormat="1" ht="15.75" customHeight="1" x14ac:dyDescent="0.25">
      <c r="A37" s="1180"/>
      <c r="B37" s="1181"/>
      <c r="C37" s="1201"/>
      <c r="D37" s="234"/>
      <c r="E37" s="1363" t="s">
        <v>151</v>
      </c>
      <c r="F37" s="1364" t="s">
        <v>37</v>
      </c>
      <c r="G37" s="1359" t="s">
        <v>229</v>
      </c>
      <c r="H37" s="742" t="s">
        <v>23</v>
      </c>
      <c r="I37" s="749">
        <v>54.8</v>
      </c>
      <c r="J37" s="743"/>
      <c r="K37" s="743"/>
      <c r="L37" s="743"/>
      <c r="M37" s="1464" t="s">
        <v>152</v>
      </c>
      <c r="N37" s="753">
        <v>2300</v>
      </c>
      <c r="O37" s="652"/>
      <c r="P37" s="256"/>
      <c r="Q37" s="331"/>
      <c r="R37" s="211"/>
      <c r="S37" s="211"/>
      <c r="T37" s="211"/>
    </row>
    <row r="38" spans="1:20" s="237" customFormat="1" ht="21.75" customHeight="1" x14ac:dyDescent="0.25">
      <c r="A38" s="1180"/>
      <c r="B38" s="1181"/>
      <c r="C38" s="1201"/>
      <c r="D38" s="234"/>
      <c r="E38" s="1363"/>
      <c r="F38" s="1364"/>
      <c r="G38" s="1359"/>
      <c r="H38" s="742"/>
      <c r="I38" s="749"/>
      <c r="J38" s="743"/>
      <c r="K38" s="743"/>
      <c r="L38" s="743"/>
      <c r="M38" s="1464"/>
      <c r="N38" s="745"/>
      <c r="O38" s="124"/>
      <c r="P38" s="79"/>
      <c r="Q38" s="125"/>
      <c r="R38" s="211"/>
      <c r="S38" s="211"/>
      <c r="T38" s="211"/>
    </row>
    <row r="39" spans="1:20" s="237" customFormat="1" ht="17.25" customHeight="1" thickBot="1" x14ac:dyDescent="0.3">
      <c r="A39" s="1180"/>
      <c r="B39" s="1200"/>
      <c r="C39" s="1202"/>
      <c r="D39" s="234"/>
      <c r="E39" s="565"/>
      <c r="F39" s="868"/>
      <c r="G39" s="1463"/>
      <c r="H39" s="750" t="s">
        <v>25</v>
      </c>
      <c r="I39" s="751">
        <f t="shared" ref="I39:J39" si="7">SUM(I37:I38)</f>
        <v>54.8</v>
      </c>
      <c r="J39" s="751">
        <f t="shared" si="7"/>
        <v>0</v>
      </c>
      <c r="K39" s="747">
        <f t="shared" ref="K39:L39" si="8">SUM(K37:K37)</f>
        <v>0</v>
      </c>
      <c r="L39" s="747">
        <f t="shared" si="8"/>
        <v>0</v>
      </c>
      <c r="M39" s="147"/>
      <c r="N39" s="748"/>
      <c r="O39" s="312"/>
      <c r="P39" s="179"/>
      <c r="Q39" s="174"/>
      <c r="R39" s="211"/>
      <c r="S39" s="211"/>
      <c r="T39" s="211"/>
    </row>
    <row r="40" spans="1:20" s="237" customFormat="1" ht="13.5" thickBot="1" x14ac:dyDescent="0.3">
      <c r="A40" s="19" t="s">
        <v>14</v>
      </c>
      <c r="B40" s="20" t="s">
        <v>14</v>
      </c>
      <c r="C40" s="1232" t="s">
        <v>40</v>
      </c>
      <c r="D40" s="1232"/>
      <c r="E40" s="1232"/>
      <c r="F40" s="1232"/>
      <c r="G40" s="1232"/>
      <c r="H40" s="1232"/>
      <c r="I40" s="61">
        <f>I18+I24+I27+I30+I36+I39</f>
        <v>6181.4000000000005</v>
      </c>
      <c r="J40" s="61">
        <f>J18+J24+J27+J30+J36+J39+J33</f>
        <v>5231.8999999999996</v>
      </c>
      <c r="K40" s="61">
        <f t="shared" ref="K40:L40" si="9">K18+K24+K27+K30+K36+K39+K33</f>
        <v>5493.2999999999993</v>
      </c>
      <c r="L40" s="61">
        <f t="shared" si="9"/>
        <v>5000.0999999999995</v>
      </c>
      <c r="M40" s="718"/>
      <c r="N40" s="712"/>
      <c r="O40" s="712"/>
      <c r="P40" s="712"/>
      <c r="Q40" s="713"/>
      <c r="R40" s="211"/>
      <c r="S40" s="211"/>
      <c r="T40" s="211"/>
    </row>
    <row r="41" spans="1:20" s="237" customFormat="1" ht="18" customHeight="1" thickBot="1" x14ac:dyDescent="0.3">
      <c r="A41" s="19" t="s">
        <v>14</v>
      </c>
      <c r="B41" s="20" t="s">
        <v>26</v>
      </c>
      <c r="C41" s="1214" t="s">
        <v>41</v>
      </c>
      <c r="D41" s="1215"/>
      <c r="E41" s="1215"/>
      <c r="F41" s="1215"/>
      <c r="G41" s="1215"/>
      <c r="H41" s="1215"/>
      <c r="I41" s="1215"/>
      <c r="J41" s="1215"/>
      <c r="K41" s="1215"/>
      <c r="L41" s="1215"/>
      <c r="M41" s="1215"/>
      <c r="N41" s="1215"/>
      <c r="O41" s="1215"/>
      <c r="P41" s="1215"/>
      <c r="Q41" s="1216"/>
      <c r="R41" s="211"/>
      <c r="S41" s="211"/>
      <c r="T41" s="211"/>
    </row>
    <row r="42" spans="1:20" s="237" customFormat="1" ht="26.25" customHeight="1" x14ac:dyDescent="0.25">
      <c r="A42" s="1217" t="s">
        <v>14</v>
      </c>
      <c r="B42" s="1219" t="s">
        <v>26</v>
      </c>
      <c r="C42" s="1361" t="s">
        <v>14</v>
      </c>
      <c r="D42" s="139"/>
      <c r="E42" s="21" t="s">
        <v>79</v>
      </c>
      <c r="F42" s="869"/>
      <c r="G42" s="1460" t="s">
        <v>229</v>
      </c>
      <c r="H42" s="404"/>
      <c r="I42" s="69"/>
      <c r="J42" s="69"/>
      <c r="K42" s="69"/>
      <c r="L42" s="69"/>
      <c r="M42" s="859"/>
      <c r="N42" s="87"/>
      <c r="O42" s="381"/>
      <c r="P42" s="681"/>
      <c r="Q42" s="390"/>
      <c r="R42" s="211"/>
      <c r="S42" s="211"/>
      <c r="T42" s="211"/>
    </row>
    <row r="43" spans="1:20" s="237" customFormat="1" ht="16.5" customHeight="1" x14ac:dyDescent="0.25">
      <c r="A43" s="1218"/>
      <c r="B43" s="1181"/>
      <c r="C43" s="1362"/>
      <c r="D43" s="379" t="s">
        <v>14</v>
      </c>
      <c r="E43" s="1186" t="s">
        <v>43</v>
      </c>
      <c r="F43" s="1220" t="s">
        <v>248</v>
      </c>
      <c r="G43" s="1461"/>
      <c r="H43" s="163" t="s">
        <v>28</v>
      </c>
      <c r="I43" s="42">
        <v>75.900000000000006</v>
      </c>
      <c r="J43" s="39">
        <v>52</v>
      </c>
      <c r="K43" s="39">
        <v>53</v>
      </c>
      <c r="L43" s="39">
        <v>50</v>
      </c>
      <c r="M43" s="156" t="s">
        <v>44</v>
      </c>
      <c r="N43" s="572">
        <v>4</v>
      </c>
      <c r="O43" s="153">
        <v>3</v>
      </c>
      <c r="P43" s="153">
        <v>6</v>
      </c>
      <c r="Q43" s="376">
        <v>4</v>
      </c>
      <c r="R43" s="211"/>
      <c r="S43" s="211"/>
      <c r="T43" s="211"/>
    </row>
    <row r="44" spans="1:20" s="237" customFormat="1" ht="20.25" customHeight="1" x14ac:dyDescent="0.25">
      <c r="A44" s="1218"/>
      <c r="B44" s="1181"/>
      <c r="C44" s="1362"/>
      <c r="D44" s="36"/>
      <c r="E44" s="1210"/>
      <c r="F44" s="1221"/>
      <c r="G44" s="1462"/>
      <c r="H44" s="272"/>
      <c r="I44" s="43"/>
      <c r="J44" s="43"/>
      <c r="K44" s="43"/>
      <c r="L44" s="43"/>
      <c r="M44" s="154"/>
      <c r="N44" s="155"/>
      <c r="O44" s="252"/>
      <c r="P44" s="252"/>
      <c r="Q44" s="380"/>
      <c r="R44" s="211"/>
      <c r="S44" s="211"/>
      <c r="T44" s="211"/>
    </row>
    <row r="45" spans="1:20" s="237" customFormat="1" ht="19.5" customHeight="1" x14ac:dyDescent="0.25">
      <c r="A45" s="361"/>
      <c r="B45" s="362"/>
      <c r="C45" s="369"/>
      <c r="D45" s="136" t="s">
        <v>26</v>
      </c>
      <c r="E45" s="52" t="s">
        <v>45</v>
      </c>
      <c r="F45" s="1207" t="s">
        <v>247</v>
      </c>
      <c r="G45" s="975"/>
      <c r="H45" s="398" t="s">
        <v>28</v>
      </c>
      <c r="I45" s="42">
        <v>1.8</v>
      </c>
      <c r="J45" s="42">
        <v>1.8</v>
      </c>
      <c r="K45" s="42">
        <v>1.8</v>
      </c>
      <c r="L45" s="42">
        <v>1.8</v>
      </c>
      <c r="M45" s="1209" t="s">
        <v>88</v>
      </c>
      <c r="N45" s="127">
        <v>1</v>
      </c>
      <c r="O45" s="382">
        <v>5</v>
      </c>
      <c r="P45" s="126">
        <v>5</v>
      </c>
      <c r="Q45" s="391">
        <v>5</v>
      </c>
      <c r="R45" s="211"/>
      <c r="S45" s="211"/>
      <c r="T45" s="211"/>
    </row>
    <row r="46" spans="1:20" s="237" customFormat="1" ht="17.25" customHeight="1" x14ac:dyDescent="0.25">
      <c r="A46" s="361"/>
      <c r="B46" s="362"/>
      <c r="C46" s="369"/>
      <c r="D46" s="256"/>
      <c r="E46" s="72"/>
      <c r="F46" s="1208"/>
      <c r="G46" s="975"/>
      <c r="H46" s="163" t="s">
        <v>32</v>
      </c>
      <c r="I46" s="39"/>
      <c r="J46" s="1059">
        <v>4</v>
      </c>
      <c r="K46" s="39">
        <v>4</v>
      </c>
      <c r="L46" s="39">
        <v>4</v>
      </c>
      <c r="M46" s="1195"/>
      <c r="N46" s="94"/>
      <c r="O46" s="285"/>
      <c r="P46" s="349"/>
      <c r="Q46" s="347"/>
      <c r="R46" s="211"/>
      <c r="S46" s="211"/>
      <c r="T46" s="211"/>
    </row>
    <row r="47" spans="1:20" s="237" customFormat="1" ht="29.25" customHeight="1" x14ac:dyDescent="0.25">
      <c r="A47" s="361"/>
      <c r="B47" s="362"/>
      <c r="C47" s="377"/>
      <c r="D47" s="190" t="s">
        <v>33</v>
      </c>
      <c r="E47" s="191" t="s">
        <v>104</v>
      </c>
      <c r="F47" s="870"/>
      <c r="G47" s="975"/>
      <c r="H47" s="397" t="s">
        <v>28</v>
      </c>
      <c r="I47" s="68">
        <v>10</v>
      </c>
      <c r="J47" s="68">
        <v>10</v>
      </c>
      <c r="K47" s="68">
        <v>10</v>
      </c>
      <c r="L47" s="68">
        <v>10</v>
      </c>
      <c r="M47" s="860" t="s">
        <v>105</v>
      </c>
      <c r="N47" s="194">
        <v>187</v>
      </c>
      <c r="O47" s="383">
        <v>200</v>
      </c>
      <c r="P47" s="193">
        <v>200</v>
      </c>
      <c r="Q47" s="392">
        <v>200</v>
      </c>
      <c r="R47" s="211"/>
      <c r="S47" s="211"/>
      <c r="T47" s="211"/>
    </row>
    <row r="48" spans="1:20" s="237" customFormat="1" ht="26.25" customHeight="1" x14ac:dyDescent="0.25">
      <c r="A48" s="854"/>
      <c r="B48" s="855"/>
      <c r="C48" s="856"/>
      <c r="D48" s="379" t="s">
        <v>35</v>
      </c>
      <c r="E48" s="1186" t="s">
        <v>242</v>
      </c>
      <c r="F48" s="1470" t="s">
        <v>213</v>
      </c>
      <c r="G48" s="974"/>
      <c r="H48" s="163" t="s">
        <v>32</v>
      </c>
      <c r="I48" s="39"/>
      <c r="J48" s="1059">
        <v>50</v>
      </c>
      <c r="K48" s="39"/>
      <c r="L48" s="39"/>
      <c r="M48" s="931" t="s">
        <v>239</v>
      </c>
      <c r="N48" s="572"/>
      <c r="O48" s="153">
        <v>9</v>
      </c>
      <c r="P48" s="153"/>
      <c r="Q48" s="932"/>
      <c r="R48" s="211"/>
      <c r="S48" s="211"/>
      <c r="T48" s="211"/>
    </row>
    <row r="49" spans="1:20" s="237" customFormat="1" ht="25.5" customHeight="1" x14ac:dyDescent="0.25">
      <c r="A49" s="928"/>
      <c r="B49" s="929"/>
      <c r="C49" s="930"/>
      <c r="D49" s="379"/>
      <c r="E49" s="1186"/>
      <c r="F49" s="1471"/>
      <c r="G49" s="974"/>
      <c r="H49" s="941" t="s">
        <v>32</v>
      </c>
      <c r="I49" s="509"/>
      <c r="J49" s="509"/>
      <c r="K49" s="509">
        <v>100</v>
      </c>
      <c r="L49" s="509">
        <v>100</v>
      </c>
      <c r="M49" s="936" t="s">
        <v>240</v>
      </c>
      <c r="N49" s="937"/>
      <c r="O49" s="938"/>
      <c r="P49" s="938">
        <v>9</v>
      </c>
      <c r="Q49" s="939"/>
      <c r="R49" s="211"/>
      <c r="S49" s="211"/>
      <c r="T49" s="211"/>
    </row>
    <row r="50" spans="1:20" s="237" customFormat="1" ht="27.75" customHeight="1" x14ac:dyDescent="0.25">
      <c r="A50" s="854"/>
      <c r="B50" s="855"/>
      <c r="C50" s="856"/>
      <c r="D50" s="858"/>
      <c r="E50" s="1210"/>
      <c r="F50" s="980"/>
      <c r="G50" s="974"/>
      <c r="H50" s="70"/>
      <c r="I50" s="43"/>
      <c r="J50" s="43"/>
      <c r="K50" s="43"/>
      <c r="L50" s="43"/>
      <c r="M50" s="934" t="s">
        <v>241</v>
      </c>
      <c r="N50" s="940"/>
      <c r="O50" s="252"/>
      <c r="P50" s="252">
        <v>20</v>
      </c>
      <c r="Q50" s="933">
        <v>50</v>
      </c>
      <c r="R50" s="935"/>
      <c r="S50" s="211"/>
      <c r="T50" s="211"/>
    </row>
    <row r="51" spans="1:20" s="237" customFormat="1" ht="16.5" customHeight="1" x14ac:dyDescent="0.25">
      <c r="A51" s="710"/>
      <c r="B51" s="720"/>
      <c r="C51" s="730"/>
      <c r="D51" s="136" t="s">
        <v>19</v>
      </c>
      <c r="E51" s="1203" t="s">
        <v>203</v>
      </c>
      <c r="F51" s="871"/>
      <c r="G51" s="426"/>
      <c r="H51" s="398" t="s">
        <v>28</v>
      </c>
      <c r="I51" s="42"/>
      <c r="J51" s="42"/>
      <c r="K51" s="42">
        <v>60</v>
      </c>
      <c r="L51" s="42">
        <v>60</v>
      </c>
      <c r="M51" s="1209" t="s">
        <v>243</v>
      </c>
      <c r="N51" s="127"/>
      <c r="O51" s="382"/>
      <c r="P51" s="126">
        <v>50</v>
      </c>
      <c r="Q51" s="391">
        <v>100</v>
      </c>
      <c r="R51" s="211"/>
      <c r="S51" s="211"/>
      <c r="T51" s="211"/>
    </row>
    <row r="52" spans="1:20" s="237" customFormat="1" ht="15" customHeight="1" x14ac:dyDescent="0.25">
      <c r="A52" s="710"/>
      <c r="B52" s="720"/>
      <c r="C52" s="730"/>
      <c r="D52" s="98"/>
      <c r="E52" s="1211"/>
      <c r="F52" s="872"/>
      <c r="G52" s="426"/>
      <c r="H52" s="70"/>
      <c r="I52" s="43"/>
      <c r="J52" s="43"/>
      <c r="K52" s="43"/>
      <c r="L52" s="43"/>
      <c r="M52" s="1212"/>
      <c r="N52" s="94"/>
      <c r="O52" s="285"/>
      <c r="P52" s="349"/>
      <c r="Q52" s="347"/>
      <c r="R52" s="838"/>
      <c r="S52" s="211"/>
      <c r="T52" s="211"/>
    </row>
    <row r="53" spans="1:20" s="237" customFormat="1" ht="16.5" customHeight="1" x14ac:dyDescent="0.25">
      <c r="A53" s="851"/>
      <c r="B53" s="850"/>
      <c r="C53" s="853"/>
      <c r="D53" s="379" t="s">
        <v>117</v>
      </c>
      <c r="E53" s="1186" t="s">
        <v>255</v>
      </c>
      <c r="F53" s="1231" t="s">
        <v>213</v>
      </c>
      <c r="G53" s="895"/>
      <c r="H53" s="163" t="s">
        <v>28</v>
      </c>
      <c r="I53" s="39"/>
      <c r="J53" s="39"/>
      <c r="K53" s="39">
        <v>20</v>
      </c>
      <c r="L53" s="39"/>
      <c r="M53" s="247" t="s">
        <v>214</v>
      </c>
      <c r="N53" s="572"/>
      <c r="O53" s="153"/>
      <c r="P53" s="153">
        <v>1</v>
      </c>
      <c r="Q53" s="376"/>
      <c r="R53" s="211"/>
      <c r="S53" s="211"/>
      <c r="T53" s="211"/>
    </row>
    <row r="54" spans="1:20" s="237" customFormat="1" ht="27" customHeight="1" x14ac:dyDescent="0.25">
      <c r="A54" s="851"/>
      <c r="B54" s="850"/>
      <c r="C54" s="853"/>
      <c r="D54" s="852"/>
      <c r="E54" s="1210"/>
      <c r="F54" s="1221"/>
      <c r="G54" s="895"/>
      <c r="H54" s="272"/>
      <c r="I54" s="43"/>
      <c r="J54" s="43"/>
      <c r="K54" s="43"/>
      <c r="L54" s="43"/>
      <c r="M54" s="154"/>
      <c r="N54" s="155"/>
      <c r="O54" s="252"/>
      <c r="P54" s="252"/>
      <c r="Q54" s="380"/>
      <c r="R54" s="211"/>
      <c r="S54" s="211"/>
      <c r="T54" s="211"/>
    </row>
    <row r="55" spans="1:20" s="237" customFormat="1" ht="21.75" customHeight="1" x14ac:dyDescent="0.25">
      <c r="A55" s="433"/>
      <c r="B55" s="434"/>
      <c r="C55" s="435"/>
      <c r="D55" s="136"/>
      <c r="E55" s="1465" t="s">
        <v>93</v>
      </c>
      <c r="F55" s="873"/>
      <c r="G55" s="897"/>
      <c r="H55" s="762" t="s">
        <v>95</v>
      </c>
      <c r="I55" s="763">
        <v>1.8</v>
      </c>
      <c r="J55" s="763"/>
      <c r="K55" s="763"/>
      <c r="L55" s="763"/>
      <c r="M55" s="1416" t="s">
        <v>92</v>
      </c>
      <c r="N55" s="764">
        <v>12</v>
      </c>
      <c r="O55" s="765"/>
      <c r="P55" s="153"/>
      <c r="Q55" s="376"/>
      <c r="R55" s="211"/>
      <c r="S55" s="211"/>
      <c r="T55" s="211"/>
    </row>
    <row r="56" spans="1:20" s="237" customFormat="1" ht="32.25" customHeight="1" x14ac:dyDescent="0.25">
      <c r="A56" s="480"/>
      <c r="B56" s="481"/>
      <c r="C56" s="435"/>
      <c r="D56" s="227"/>
      <c r="E56" s="1466"/>
      <c r="F56" s="874"/>
      <c r="G56" s="898"/>
      <c r="H56" s="766"/>
      <c r="I56" s="767"/>
      <c r="J56" s="767"/>
      <c r="K56" s="767"/>
      <c r="L56" s="767"/>
      <c r="M56" s="1417"/>
      <c r="N56" s="768"/>
      <c r="O56" s="769"/>
      <c r="P56" s="252"/>
      <c r="Q56" s="380"/>
      <c r="R56" s="211"/>
      <c r="S56" s="211"/>
      <c r="T56" s="211"/>
    </row>
    <row r="57" spans="1:20" s="237" customFormat="1" ht="18" customHeight="1" thickBot="1" x14ac:dyDescent="0.25">
      <c r="A57" s="364"/>
      <c r="B57" s="363"/>
      <c r="C57" s="186"/>
      <c r="D57" s="188"/>
      <c r="E57" s="189"/>
      <c r="F57" s="405"/>
      <c r="G57" s="406"/>
      <c r="H57" s="265" t="s">
        <v>25</v>
      </c>
      <c r="I57" s="118">
        <f>SUM(I43:I56)</f>
        <v>89.5</v>
      </c>
      <c r="J57" s="118">
        <f>SUM(J43:J56)</f>
        <v>117.8</v>
      </c>
      <c r="K57" s="118">
        <f>SUM(K43:K56)</f>
        <v>248.8</v>
      </c>
      <c r="L57" s="118">
        <f>SUM(L43:L56)</f>
        <v>225.8</v>
      </c>
      <c r="M57" s="192"/>
      <c r="N57" s="407"/>
      <c r="O57" s="408"/>
      <c r="P57" s="413"/>
      <c r="Q57" s="409"/>
      <c r="R57" s="211"/>
      <c r="S57" s="211"/>
      <c r="T57" s="211"/>
    </row>
    <row r="58" spans="1:20" s="237" customFormat="1" ht="13.5" thickBot="1" x14ac:dyDescent="0.3">
      <c r="A58" s="23" t="s">
        <v>14</v>
      </c>
      <c r="B58" s="20" t="s">
        <v>26</v>
      </c>
      <c r="C58" s="1232" t="s">
        <v>40</v>
      </c>
      <c r="D58" s="1232"/>
      <c r="E58" s="1232"/>
      <c r="F58" s="1232"/>
      <c r="G58" s="1232"/>
      <c r="H58" s="1233"/>
      <c r="I58" s="61">
        <f t="shared" ref="I58:L58" si="10">I57</f>
        <v>89.5</v>
      </c>
      <c r="J58" s="61">
        <f t="shared" si="10"/>
        <v>117.8</v>
      </c>
      <c r="K58" s="61">
        <f t="shared" ref="K58" si="11">K57</f>
        <v>248.8</v>
      </c>
      <c r="L58" s="61">
        <f t="shared" si="10"/>
        <v>225.8</v>
      </c>
      <c r="M58" s="1234"/>
      <c r="N58" s="1235"/>
      <c r="O58" s="1235"/>
      <c r="P58" s="1235"/>
      <c r="Q58" s="1236"/>
      <c r="R58" s="211"/>
      <c r="S58" s="211"/>
      <c r="T58" s="211"/>
    </row>
    <row r="59" spans="1:20" s="237" customFormat="1" ht="16.5" customHeight="1" thickBot="1" x14ac:dyDescent="0.3">
      <c r="A59" s="19" t="s">
        <v>14</v>
      </c>
      <c r="B59" s="20" t="s">
        <v>33</v>
      </c>
      <c r="C59" s="1214" t="s">
        <v>46</v>
      </c>
      <c r="D59" s="1215"/>
      <c r="E59" s="1215"/>
      <c r="F59" s="1215"/>
      <c r="G59" s="1215"/>
      <c r="H59" s="1215"/>
      <c r="I59" s="1215"/>
      <c r="J59" s="1215"/>
      <c r="K59" s="1215"/>
      <c r="L59" s="1215"/>
      <c r="M59" s="1215"/>
      <c r="N59" s="1215"/>
      <c r="O59" s="1215"/>
      <c r="P59" s="1215"/>
      <c r="Q59" s="1216"/>
      <c r="R59" s="211"/>
      <c r="S59" s="211"/>
      <c r="T59" s="211"/>
    </row>
    <row r="60" spans="1:20" s="237" customFormat="1" ht="17.25" customHeight="1" x14ac:dyDescent="0.25">
      <c r="A60" s="709" t="s">
        <v>14</v>
      </c>
      <c r="B60" s="719" t="s">
        <v>33</v>
      </c>
      <c r="C60" s="729" t="s">
        <v>14</v>
      </c>
      <c r="D60" s="721"/>
      <c r="E60" s="138" t="s">
        <v>76</v>
      </c>
      <c r="F60" s="249"/>
      <c r="G60" s="1394" t="s">
        <v>233</v>
      </c>
      <c r="H60" s="448"/>
      <c r="I60" s="73"/>
      <c r="J60" s="103"/>
      <c r="K60" s="103"/>
      <c r="L60" s="103"/>
      <c r="M60" s="25"/>
      <c r="N60" s="88"/>
      <c r="O60" s="384"/>
      <c r="P60" s="86"/>
      <c r="Q60" s="394"/>
      <c r="R60" s="211"/>
      <c r="S60" s="211"/>
      <c r="T60" s="211"/>
    </row>
    <row r="61" spans="1:20" s="237" customFormat="1" ht="15.75" customHeight="1" x14ac:dyDescent="0.25">
      <c r="A61" s="710"/>
      <c r="B61" s="720"/>
      <c r="C61" s="730"/>
      <c r="D61" s="24" t="s">
        <v>14</v>
      </c>
      <c r="E61" s="52" t="s">
        <v>47</v>
      </c>
      <c r="F61" s="1365" t="s">
        <v>48</v>
      </c>
      <c r="G61" s="1383"/>
      <c r="H61" s="221" t="s">
        <v>32</v>
      </c>
      <c r="I61" s="42">
        <v>10.3</v>
      </c>
      <c r="J61" s="42"/>
      <c r="K61" s="42"/>
      <c r="L61" s="42"/>
      <c r="M61" s="566" t="s">
        <v>86</v>
      </c>
      <c r="N61" s="572">
        <v>17</v>
      </c>
      <c r="O61" s="185">
        <v>17</v>
      </c>
      <c r="P61" s="153">
        <v>17</v>
      </c>
      <c r="Q61" s="376">
        <v>17</v>
      </c>
      <c r="R61" s="211"/>
      <c r="S61" s="211"/>
      <c r="T61" s="211"/>
    </row>
    <row r="62" spans="1:20" s="237" customFormat="1" ht="18" customHeight="1" x14ac:dyDescent="0.25">
      <c r="A62" s="710"/>
      <c r="B62" s="720"/>
      <c r="C62" s="730"/>
      <c r="D62" s="438"/>
      <c r="E62" s="447"/>
      <c r="F62" s="1366"/>
      <c r="G62" s="1395"/>
      <c r="H62" s="70" t="s">
        <v>28</v>
      </c>
      <c r="I62" s="43"/>
      <c r="J62" s="43">
        <v>10.3</v>
      </c>
      <c r="K62" s="43">
        <v>10.3</v>
      </c>
      <c r="L62" s="43">
        <v>10.3</v>
      </c>
      <c r="M62" s="567"/>
      <c r="N62" s="229"/>
      <c r="O62" s="228"/>
      <c r="P62" s="252"/>
      <c r="Q62" s="380"/>
      <c r="R62" s="211"/>
      <c r="S62" s="211"/>
      <c r="T62" s="211"/>
    </row>
    <row r="63" spans="1:20" s="237" customFormat="1" ht="20.25" customHeight="1" x14ac:dyDescent="0.25">
      <c r="A63" s="710"/>
      <c r="B63" s="720"/>
      <c r="C63" s="730"/>
      <c r="D63" s="446" t="s">
        <v>26</v>
      </c>
      <c r="E63" s="1185" t="s">
        <v>49</v>
      </c>
      <c r="F63" s="1367"/>
      <c r="G63" s="899"/>
      <c r="H63" s="728" t="s">
        <v>32</v>
      </c>
      <c r="I63" s="42">
        <v>12.6</v>
      </c>
      <c r="J63" s="42"/>
      <c r="K63" s="42"/>
      <c r="L63" s="42"/>
      <c r="M63" s="1209" t="s">
        <v>256</v>
      </c>
      <c r="N63" s="450" t="s">
        <v>106</v>
      </c>
      <c r="O63" s="451" t="s">
        <v>205</v>
      </c>
      <c r="P63" s="449" t="s">
        <v>205</v>
      </c>
      <c r="Q63" s="452" t="s">
        <v>205</v>
      </c>
      <c r="R63" s="211"/>
      <c r="S63" s="211"/>
      <c r="T63" s="211"/>
    </row>
    <row r="64" spans="1:20" s="237" customFormat="1" ht="16.5" customHeight="1" x14ac:dyDescent="0.25">
      <c r="A64" s="710"/>
      <c r="B64" s="720"/>
      <c r="C64" s="730"/>
      <c r="D64" s="439"/>
      <c r="E64" s="1358"/>
      <c r="F64" s="926" t="s">
        <v>219</v>
      </c>
      <c r="G64" s="899"/>
      <c r="H64" s="130" t="s">
        <v>28</v>
      </c>
      <c r="I64" s="43"/>
      <c r="J64" s="43">
        <v>18</v>
      </c>
      <c r="K64" s="43">
        <v>18</v>
      </c>
      <c r="L64" s="43">
        <v>18</v>
      </c>
      <c r="M64" s="1316"/>
      <c r="N64" s="454"/>
      <c r="O64" s="455"/>
      <c r="P64" s="453"/>
      <c r="Q64" s="456"/>
      <c r="R64" s="211"/>
      <c r="S64" s="211"/>
      <c r="T64" s="211"/>
    </row>
    <row r="65" spans="1:21" s="237" customFormat="1" ht="35.25" customHeight="1" x14ac:dyDescent="0.25">
      <c r="A65" s="710"/>
      <c r="B65" s="720"/>
      <c r="C65" s="730"/>
      <c r="D65" s="714" t="s">
        <v>33</v>
      </c>
      <c r="E65" s="1185" t="s">
        <v>155</v>
      </c>
      <c r="F65" s="274"/>
      <c r="G65" s="900" t="s">
        <v>229</v>
      </c>
      <c r="H65" s="772" t="s">
        <v>28</v>
      </c>
      <c r="I65" s="773"/>
      <c r="J65" s="774">
        <v>60.2</v>
      </c>
      <c r="K65" s="774"/>
      <c r="L65" s="774"/>
      <c r="M65" s="422" t="s">
        <v>206</v>
      </c>
      <c r="N65" s="91"/>
      <c r="O65" s="775">
        <v>100</v>
      </c>
      <c r="P65" s="258"/>
      <c r="Q65" s="106"/>
      <c r="R65" s="211"/>
      <c r="S65" s="211"/>
      <c r="T65" s="211"/>
    </row>
    <row r="66" spans="1:21" s="237" customFormat="1" ht="39.75" customHeight="1" x14ac:dyDescent="0.25">
      <c r="A66" s="780"/>
      <c r="B66" s="782"/>
      <c r="C66" s="783"/>
      <c r="D66" s="781"/>
      <c r="E66" s="1186"/>
      <c r="F66" s="274"/>
      <c r="G66" s="1382" t="s">
        <v>233</v>
      </c>
      <c r="H66" s="772" t="s">
        <v>39</v>
      </c>
      <c r="I66" s="773"/>
      <c r="J66" s="774">
        <v>5</v>
      </c>
      <c r="K66" s="774">
        <v>80</v>
      </c>
      <c r="L66" s="774"/>
      <c r="M66" s="422" t="s">
        <v>207</v>
      </c>
      <c r="N66" s="91"/>
      <c r="O66" s="775">
        <v>5</v>
      </c>
      <c r="P66" s="258">
        <v>100</v>
      </c>
      <c r="Q66" s="106"/>
      <c r="R66" s="211"/>
      <c r="S66" s="211"/>
      <c r="T66" s="211"/>
    </row>
    <row r="67" spans="1:21" s="237" customFormat="1" ht="14.25" customHeight="1" x14ac:dyDescent="0.25">
      <c r="A67" s="710"/>
      <c r="B67" s="720"/>
      <c r="C67" s="730"/>
      <c r="D67" s="714"/>
      <c r="E67" s="1228"/>
      <c r="F67" s="274"/>
      <c r="G67" s="1383"/>
      <c r="H67" s="786" t="s">
        <v>28</v>
      </c>
      <c r="I67" s="597"/>
      <c r="J67" s="509">
        <v>20</v>
      </c>
      <c r="K67" s="509"/>
      <c r="L67" s="509"/>
      <c r="M67" s="1418" t="s">
        <v>226</v>
      </c>
      <c r="N67" s="814"/>
      <c r="O67" s="457">
        <v>1</v>
      </c>
      <c r="P67" s="805"/>
      <c r="Q67" s="108"/>
      <c r="R67" s="211"/>
      <c r="S67" s="211"/>
      <c r="T67" s="211"/>
    </row>
    <row r="68" spans="1:21" s="237" customFormat="1" ht="12.75" customHeight="1" x14ac:dyDescent="0.25">
      <c r="A68" s="710"/>
      <c r="B68" s="720"/>
      <c r="C68" s="730"/>
      <c r="D68" s="714"/>
      <c r="E68" s="1228"/>
      <c r="F68" s="274"/>
      <c r="G68" s="1384"/>
      <c r="H68" s="787" t="s">
        <v>39</v>
      </c>
      <c r="I68" s="487"/>
      <c r="J68" s="475"/>
      <c r="K68" s="475"/>
      <c r="L68" s="475"/>
      <c r="M68" s="1419"/>
      <c r="N68" s="793"/>
      <c r="O68" s="840"/>
      <c r="P68" s="205"/>
      <c r="Q68" s="109"/>
      <c r="R68" s="211"/>
      <c r="S68" s="211"/>
      <c r="T68" s="211"/>
    </row>
    <row r="69" spans="1:21" s="237" customFormat="1" ht="21" customHeight="1" x14ac:dyDescent="0.25">
      <c r="A69" s="886"/>
      <c r="B69" s="889"/>
      <c r="C69" s="891"/>
      <c r="D69" s="887"/>
      <c r="E69" s="885"/>
      <c r="F69" s="274"/>
      <c r="G69" s="899"/>
      <c r="H69" s="915" t="s">
        <v>32</v>
      </c>
      <c r="I69" s="916">
        <v>199</v>
      </c>
      <c r="J69" s="509">
        <v>158.5</v>
      </c>
      <c r="K69" s="916"/>
      <c r="L69" s="916"/>
      <c r="M69" s="892" t="s">
        <v>224</v>
      </c>
      <c r="N69" s="803">
        <v>1</v>
      </c>
      <c r="O69" s="814">
        <v>1</v>
      </c>
      <c r="P69" s="805"/>
      <c r="Q69" s="108"/>
      <c r="R69" s="211"/>
      <c r="S69" s="211"/>
      <c r="T69" s="211"/>
    </row>
    <row r="70" spans="1:21" s="237" customFormat="1" ht="28.5" customHeight="1" x14ac:dyDescent="0.25">
      <c r="A70" s="710"/>
      <c r="B70" s="720"/>
      <c r="C70" s="730"/>
      <c r="D70" s="714"/>
      <c r="E70" s="708"/>
      <c r="F70" s="274"/>
      <c r="G70" s="899"/>
      <c r="H70" s="776" t="s">
        <v>39</v>
      </c>
      <c r="I70" s="797">
        <v>10</v>
      </c>
      <c r="J70" s="777"/>
      <c r="K70" s="777"/>
      <c r="L70" s="777"/>
      <c r="M70" s="917" t="s">
        <v>222</v>
      </c>
      <c r="N70" s="778">
        <v>2</v>
      </c>
      <c r="O70" s="657"/>
      <c r="P70" s="658"/>
      <c r="Q70" s="779"/>
      <c r="R70" s="211"/>
      <c r="S70" s="211"/>
      <c r="T70" s="211"/>
    </row>
    <row r="71" spans="1:21" s="237" customFormat="1" ht="15" customHeight="1" x14ac:dyDescent="0.25">
      <c r="A71" s="710"/>
      <c r="B71" s="720"/>
      <c r="C71" s="730"/>
      <c r="D71" s="659" t="s">
        <v>35</v>
      </c>
      <c r="E71" s="1414" t="s">
        <v>162</v>
      </c>
      <c r="F71" s="274"/>
      <c r="G71" s="1408" t="s">
        <v>229</v>
      </c>
      <c r="H71" s="857" t="s">
        <v>28</v>
      </c>
      <c r="I71" s="44">
        <v>10</v>
      </c>
      <c r="J71" s="39">
        <v>13.9</v>
      </c>
      <c r="K71" s="39"/>
      <c r="L71" s="39"/>
      <c r="M71" s="888" t="s">
        <v>156</v>
      </c>
      <c r="N71" s="83"/>
      <c r="O71" s="83">
        <v>1</v>
      </c>
      <c r="P71" s="79"/>
      <c r="Q71" s="125"/>
      <c r="R71" s="211"/>
      <c r="S71" s="211"/>
      <c r="T71" s="211"/>
    </row>
    <row r="72" spans="1:21" s="237" customFormat="1" ht="12" customHeight="1" x14ac:dyDescent="0.25">
      <c r="A72" s="710"/>
      <c r="B72" s="720"/>
      <c r="C72" s="730"/>
      <c r="D72" s="887"/>
      <c r="E72" s="1269"/>
      <c r="F72" s="890"/>
      <c r="G72" s="1395"/>
      <c r="H72" s="857"/>
      <c r="I72" s="39"/>
      <c r="J72" s="39"/>
      <c r="K72" s="39"/>
      <c r="L72" s="39"/>
      <c r="M72" s="907"/>
      <c r="N72" s="862"/>
      <c r="O72" s="908"/>
      <c r="P72" s="909"/>
      <c r="Q72" s="345"/>
      <c r="R72" s="211"/>
      <c r="S72" s="211"/>
      <c r="T72" s="211"/>
    </row>
    <row r="73" spans="1:21" s="237" customFormat="1" ht="32.25" customHeight="1" x14ac:dyDescent="0.25">
      <c r="A73" s="886"/>
      <c r="B73" s="889"/>
      <c r="C73" s="891"/>
      <c r="D73" s="439"/>
      <c r="E73" s="918" t="s">
        <v>223</v>
      </c>
      <c r="F73" s="910"/>
      <c r="G73" s="914" t="s">
        <v>232</v>
      </c>
      <c r="H73" s="911" t="s">
        <v>28</v>
      </c>
      <c r="I73" s="912"/>
      <c r="J73" s="121"/>
      <c r="K73" s="121">
        <v>22.5</v>
      </c>
      <c r="L73" s="121">
        <v>200</v>
      </c>
      <c r="M73" s="913" t="s">
        <v>225</v>
      </c>
      <c r="N73" s="494"/>
      <c r="O73" s="657"/>
      <c r="P73" s="658">
        <v>1</v>
      </c>
      <c r="Q73" s="779">
        <v>50</v>
      </c>
      <c r="R73" s="211"/>
      <c r="S73" s="211"/>
      <c r="T73" s="211"/>
    </row>
    <row r="74" spans="1:21" s="237" customFormat="1" ht="18" customHeight="1" thickBot="1" x14ac:dyDescent="0.25">
      <c r="A74" s="711"/>
      <c r="B74" s="724"/>
      <c r="C74" s="187"/>
      <c r="D74" s="188"/>
      <c r="E74" s="410"/>
      <c r="F74" s="410"/>
      <c r="G74" s="411"/>
      <c r="H74" s="265" t="s">
        <v>25</v>
      </c>
      <c r="I74" s="145">
        <f>SUM(I60:I73)</f>
        <v>241.9</v>
      </c>
      <c r="J74" s="145">
        <f>SUM(J60:J73)</f>
        <v>285.89999999999998</v>
      </c>
      <c r="K74" s="145">
        <f>SUM(K60:K73)</f>
        <v>130.80000000000001</v>
      </c>
      <c r="L74" s="145">
        <f t="shared" ref="L74" si="12">SUM(L60:L73)</f>
        <v>228.3</v>
      </c>
      <c r="M74" s="412"/>
      <c r="N74" s="407"/>
      <c r="O74" s="408"/>
      <c r="P74" s="408"/>
      <c r="Q74" s="801"/>
      <c r="R74" s="211"/>
      <c r="S74" s="211"/>
      <c r="T74" s="211"/>
    </row>
    <row r="75" spans="1:21" s="237" customFormat="1" ht="28.5" customHeight="1" x14ac:dyDescent="0.2">
      <c r="A75" s="1131" t="s">
        <v>14</v>
      </c>
      <c r="B75" s="1120" t="s">
        <v>33</v>
      </c>
      <c r="C75" s="1134" t="s">
        <v>26</v>
      </c>
      <c r="D75" s="26"/>
      <c r="E75" s="27" t="s">
        <v>50</v>
      </c>
      <c r="F75" s="875"/>
      <c r="G75" s="901"/>
      <c r="H75" s="404"/>
      <c r="I75" s="69"/>
      <c r="J75" s="73"/>
      <c r="K75" s="69"/>
      <c r="L75" s="73"/>
      <c r="M75" s="114"/>
      <c r="N75" s="81"/>
      <c r="O75" s="385"/>
      <c r="P75" s="77"/>
      <c r="Q75" s="110"/>
      <c r="R75" s="211"/>
      <c r="S75" s="211"/>
      <c r="T75" s="211"/>
      <c r="U75" s="211"/>
    </row>
    <row r="76" spans="1:21" s="237" customFormat="1" ht="17.25" customHeight="1" x14ac:dyDescent="0.25">
      <c r="A76" s="7"/>
      <c r="B76" s="8"/>
      <c r="C76" s="195"/>
      <c r="D76" s="1123" t="s">
        <v>14</v>
      </c>
      <c r="E76" s="1420" t="s">
        <v>94</v>
      </c>
      <c r="F76" s="876" t="s">
        <v>216</v>
      </c>
      <c r="G76" s="1408" t="s">
        <v>234</v>
      </c>
      <c r="H76" s="414" t="s">
        <v>39</v>
      </c>
      <c r="I76" s="800"/>
      <c r="J76" s="841">
        <v>0</v>
      </c>
      <c r="K76" s="44">
        <v>349.3</v>
      </c>
      <c r="L76" s="1128">
        <v>526.9</v>
      </c>
      <c r="M76" s="1411" t="s">
        <v>102</v>
      </c>
      <c r="N76" s="168">
        <v>0</v>
      </c>
      <c r="O76" s="124">
        <v>10</v>
      </c>
      <c r="P76" s="204">
        <v>50</v>
      </c>
      <c r="Q76" s="164">
        <v>100</v>
      </c>
      <c r="R76" s="838"/>
      <c r="S76" s="211"/>
      <c r="T76" s="211"/>
    </row>
    <row r="77" spans="1:21" s="237" customFormat="1" ht="17.25" customHeight="1" x14ac:dyDescent="0.25">
      <c r="A77" s="7"/>
      <c r="B77" s="8"/>
      <c r="C77" s="195"/>
      <c r="D77" s="1123"/>
      <c r="E77" s="1421"/>
      <c r="F77" s="906" t="s">
        <v>219</v>
      </c>
      <c r="G77" s="1270"/>
      <c r="H77" s="275"/>
      <c r="I77" s="800"/>
      <c r="J77" s="184"/>
      <c r="K77" s="44"/>
      <c r="L77" s="44"/>
      <c r="M77" s="1412"/>
      <c r="N77" s="83"/>
      <c r="O77" s="839"/>
      <c r="P77" s="79"/>
      <c r="Q77" s="125"/>
      <c r="R77" s="838"/>
      <c r="S77" s="211"/>
      <c r="T77" s="211"/>
    </row>
    <row r="78" spans="1:21" s="237" customFormat="1" ht="15.75" customHeight="1" x14ac:dyDescent="0.25">
      <c r="A78" s="7"/>
      <c r="B78" s="8"/>
      <c r="C78" s="195"/>
      <c r="D78" s="1123"/>
      <c r="E78" s="1452"/>
      <c r="F78" s="1424" t="s">
        <v>52</v>
      </c>
      <c r="G78" s="1409"/>
      <c r="H78" s="798" t="s">
        <v>89</v>
      </c>
      <c r="I78" s="799">
        <v>88.7</v>
      </c>
      <c r="J78" s="44">
        <v>110.7</v>
      </c>
      <c r="K78" s="1128">
        <v>22</v>
      </c>
      <c r="L78" s="44"/>
      <c r="M78" s="1412"/>
      <c r="N78" s="83"/>
      <c r="O78" s="79"/>
      <c r="P78" s="79"/>
      <c r="Q78" s="125"/>
      <c r="R78" s="211"/>
      <c r="S78" s="211"/>
      <c r="T78" s="211"/>
    </row>
    <row r="79" spans="1:21" s="237" customFormat="1" ht="18.75" customHeight="1" x14ac:dyDescent="0.25">
      <c r="A79" s="7"/>
      <c r="B79" s="8"/>
      <c r="C79" s="195"/>
      <c r="D79" s="1123"/>
      <c r="E79" s="1452"/>
      <c r="F79" s="1425"/>
      <c r="G79" s="1410"/>
      <c r="H79" s="496" t="s">
        <v>28</v>
      </c>
      <c r="I79" s="794">
        <f>50-6.8</f>
        <v>43.2</v>
      </c>
      <c r="J79" s="487"/>
      <c r="K79" s="475">
        <v>88.9</v>
      </c>
      <c r="L79" s="487"/>
      <c r="M79" s="1413"/>
      <c r="N79" s="793"/>
      <c r="O79" s="205"/>
      <c r="P79" s="205"/>
      <c r="Q79" s="109"/>
      <c r="R79" s="211"/>
      <c r="S79" s="211"/>
      <c r="T79" s="211"/>
    </row>
    <row r="80" spans="1:21" s="237" customFormat="1" ht="18.75" customHeight="1" x14ac:dyDescent="0.25">
      <c r="A80" s="7"/>
      <c r="B80" s="8"/>
      <c r="C80" s="195"/>
      <c r="D80" s="1123"/>
      <c r="E80" s="1453"/>
      <c r="F80" s="1426"/>
      <c r="G80" s="902"/>
      <c r="H80" s="795" t="s">
        <v>32</v>
      </c>
      <c r="I80" s="796">
        <v>17.600000000000001</v>
      </c>
      <c r="J80" s="797"/>
      <c r="K80" s="777"/>
      <c r="L80" s="797"/>
      <c r="M80" s="802" t="s">
        <v>80</v>
      </c>
      <c r="N80" s="803">
        <v>1</v>
      </c>
      <c r="O80" s="804"/>
      <c r="P80" s="805"/>
      <c r="Q80" s="108"/>
      <c r="R80" s="211"/>
      <c r="S80" s="211"/>
      <c r="T80" s="211"/>
    </row>
    <row r="81" spans="1:20" s="237" customFormat="1" ht="18" customHeight="1" x14ac:dyDescent="0.25">
      <c r="A81" s="1122"/>
      <c r="B81" s="1121"/>
      <c r="C81" s="1135"/>
      <c r="D81" s="62" t="s">
        <v>26</v>
      </c>
      <c r="E81" s="1482" t="s">
        <v>51</v>
      </c>
      <c r="F81" s="1136" t="s">
        <v>215</v>
      </c>
      <c r="G81" s="1408" t="s">
        <v>233</v>
      </c>
      <c r="H81" s="1055" t="s">
        <v>28</v>
      </c>
      <c r="I81" s="42"/>
      <c r="J81" s="66">
        <v>64.8</v>
      </c>
      <c r="K81" s="42">
        <v>81.900000000000006</v>
      </c>
      <c r="L81" s="66">
        <v>81.900000000000006</v>
      </c>
      <c r="M81" s="1114" t="s">
        <v>189</v>
      </c>
      <c r="N81" s="97" t="s">
        <v>157</v>
      </c>
      <c r="O81" s="861">
        <v>2090</v>
      </c>
      <c r="P81" s="861">
        <v>2130</v>
      </c>
      <c r="Q81" s="1137">
        <v>2130</v>
      </c>
      <c r="R81" s="211"/>
      <c r="S81" s="211"/>
      <c r="T81" s="211"/>
    </row>
    <row r="82" spans="1:20" s="237" customFormat="1" ht="18.75" customHeight="1" x14ac:dyDescent="0.25">
      <c r="A82" s="7"/>
      <c r="B82" s="8"/>
      <c r="C82" s="195"/>
      <c r="D82" s="1124"/>
      <c r="E82" s="1401"/>
      <c r="F82" s="1484"/>
      <c r="G82" s="1270"/>
      <c r="H82" s="1487" t="s">
        <v>32</v>
      </c>
      <c r="I82" s="1489">
        <v>110.7</v>
      </c>
      <c r="J82" s="1489">
        <v>13.6</v>
      </c>
      <c r="K82" s="1489"/>
      <c r="L82" s="1489"/>
      <c r="M82" s="422" t="s">
        <v>137</v>
      </c>
      <c r="N82" s="91">
        <v>150</v>
      </c>
      <c r="O82" s="847">
        <v>120</v>
      </c>
      <c r="P82" s="847">
        <v>150</v>
      </c>
      <c r="Q82" s="1138">
        <v>150</v>
      </c>
      <c r="R82" s="211"/>
      <c r="S82" s="211"/>
      <c r="T82" s="211"/>
    </row>
    <row r="83" spans="1:20" s="237" customFormat="1" ht="30.75" customHeight="1" x14ac:dyDescent="0.25">
      <c r="A83" s="7"/>
      <c r="B83" s="8"/>
      <c r="C83" s="195"/>
      <c r="D83" s="1124"/>
      <c r="E83" s="1401"/>
      <c r="F83" s="1485"/>
      <c r="G83" s="1270"/>
      <c r="H83" s="1487"/>
      <c r="I83" s="1489"/>
      <c r="J83" s="1489"/>
      <c r="K83" s="1489"/>
      <c r="L83" s="1489"/>
      <c r="M83" s="422" t="s">
        <v>140</v>
      </c>
      <c r="N83" s="91">
        <v>80</v>
      </c>
      <c r="O83" s="847">
        <v>30</v>
      </c>
      <c r="P83" s="847">
        <v>80</v>
      </c>
      <c r="Q83" s="1138">
        <v>80</v>
      </c>
      <c r="R83" s="211"/>
      <c r="S83" s="211"/>
      <c r="T83" s="211"/>
    </row>
    <row r="84" spans="1:20" s="237" customFormat="1" ht="41.25" customHeight="1" x14ac:dyDescent="0.25">
      <c r="A84" s="1052"/>
      <c r="B84" s="8"/>
      <c r="C84" s="1053"/>
      <c r="D84" s="438"/>
      <c r="E84" s="1483"/>
      <c r="F84" s="1486"/>
      <c r="G84" s="1271"/>
      <c r="H84" s="1488"/>
      <c r="I84" s="1490"/>
      <c r="J84" s="1490"/>
      <c r="K84" s="1490"/>
      <c r="L84" s="1490"/>
      <c r="M84" s="999" t="s">
        <v>250</v>
      </c>
      <c r="N84" s="92"/>
      <c r="O84" s="1058">
        <v>10</v>
      </c>
      <c r="P84" s="1058">
        <v>40</v>
      </c>
      <c r="Q84" s="1139">
        <v>60</v>
      </c>
      <c r="R84" s="211"/>
      <c r="S84" s="211"/>
      <c r="T84" s="211"/>
    </row>
    <row r="85" spans="1:20" s="237" customFormat="1" ht="28.5" customHeight="1" x14ac:dyDescent="0.25">
      <c r="A85" s="1237"/>
      <c r="B85" s="1241"/>
      <c r="C85" s="1388"/>
      <c r="D85" s="196" t="s">
        <v>33</v>
      </c>
      <c r="E85" s="1396" t="s">
        <v>160</v>
      </c>
      <c r="F85" s="1054" t="s">
        <v>216</v>
      </c>
      <c r="G85" s="1270" t="s">
        <v>227</v>
      </c>
      <c r="H85" s="122" t="s">
        <v>39</v>
      </c>
      <c r="I85" s="115">
        <f>68.4-43.3</f>
        <v>25.100000000000009</v>
      </c>
      <c r="J85" s="38"/>
      <c r="K85" s="1128"/>
      <c r="L85" s="44"/>
      <c r="M85" s="1115" t="s">
        <v>84</v>
      </c>
      <c r="N85" s="235">
        <v>100</v>
      </c>
      <c r="O85" s="289">
        <v>100</v>
      </c>
      <c r="P85" s="289"/>
      <c r="Q85" s="231"/>
      <c r="R85" s="211"/>
      <c r="S85" s="211"/>
      <c r="T85" s="211"/>
    </row>
    <row r="86" spans="1:20" s="237" customFormat="1" ht="18" customHeight="1" x14ac:dyDescent="0.25">
      <c r="A86" s="1237"/>
      <c r="B86" s="1241"/>
      <c r="C86" s="1388"/>
      <c r="D86" s="196"/>
      <c r="E86" s="1396"/>
      <c r="F86" s="877" t="s">
        <v>219</v>
      </c>
      <c r="G86" s="1270"/>
      <c r="H86" s="122" t="s">
        <v>97</v>
      </c>
      <c r="I86" s="115">
        <f>267.5-28</f>
        <v>239.5</v>
      </c>
      <c r="J86" s="38">
        <v>145.6</v>
      </c>
      <c r="K86" s="1128"/>
      <c r="L86" s="44"/>
      <c r="M86" s="849"/>
      <c r="N86" s="235"/>
      <c r="O86" s="289"/>
      <c r="P86" s="289"/>
      <c r="Q86" s="231"/>
      <c r="R86" s="211"/>
      <c r="S86" s="211"/>
      <c r="T86" s="211"/>
    </row>
    <row r="87" spans="1:20" s="237" customFormat="1" ht="15.75" customHeight="1" x14ac:dyDescent="0.25">
      <c r="A87" s="1238"/>
      <c r="B87" s="1242"/>
      <c r="C87" s="1389"/>
      <c r="D87" s="196"/>
      <c r="E87" s="1397"/>
      <c r="F87" s="1302" t="s">
        <v>55</v>
      </c>
      <c r="G87" s="1415"/>
      <c r="H87" s="122" t="s">
        <v>95</v>
      </c>
      <c r="I87" s="115">
        <v>45.6</v>
      </c>
      <c r="J87" s="38">
        <v>49.4</v>
      </c>
      <c r="K87" s="1128"/>
      <c r="L87" s="44"/>
      <c r="M87" s="1132" t="s">
        <v>80</v>
      </c>
      <c r="N87" s="235">
        <v>1</v>
      </c>
      <c r="O87" s="289"/>
      <c r="P87" s="289"/>
      <c r="Q87" s="231"/>
      <c r="R87" s="211"/>
      <c r="S87" s="211"/>
      <c r="T87" s="211"/>
    </row>
    <row r="88" spans="1:20" s="237" customFormat="1" ht="13.5" customHeight="1" x14ac:dyDescent="0.25">
      <c r="A88" s="1239"/>
      <c r="B88" s="1243"/>
      <c r="C88" s="1390"/>
      <c r="D88" s="196"/>
      <c r="E88" s="1397"/>
      <c r="F88" s="1295"/>
      <c r="G88" s="1415"/>
      <c r="H88" s="122" t="s">
        <v>28</v>
      </c>
      <c r="I88" s="115">
        <v>150</v>
      </c>
      <c r="J88" s="38"/>
      <c r="K88" s="1128"/>
      <c r="L88" s="44"/>
      <c r="M88" s="1254" t="s">
        <v>217</v>
      </c>
      <c r="N88" s="235"/>
      <c r="O88" s="289">
        <v>100</v>
      </c>
      <c r="P88" s="289"/>
      <c r="Q88" s="231"/>
      <c r="R88" s="211"/>
      <c r="S88" s="211"/>
      <c r="T88" s="211"/>
    </row>
    <row r="89" spans="1:20" s="237" customFormat="1" ht="13.5" customHeight="1" x14ac:dyDescent="0.25">
      <c r="A89" s="1239"/>
      <c r="B89" s="1243"/>
      <c r="C89" s="1390"/>
      <c r="D89" s="196"/>
      <c r="E89" s="1397"/>
      <c r="F89" s="1295"/>
      <c r="G89" s="1415"/>
      <c r="H89" s="122" t="s">
        <v>32</v>
      </c>
      <c r="I89" s="115"/>
      <c r="J89" s="38">
        <v>117.7</v>
      </c>
      <c r="K89" s="1128"/>
      <c r="L89" s="44"/>
      <c r="M89" s="1268"/>
      <c r="N89" s="235"/>
      <c r="O89" s="289"/>
      <c r="P89" s="289"/>
      <c r="Q89" s="231"/>
      <c r="R89" s="211"/>
      <c r="S89" s="211"/>
      <c r="T89" s="211"/>
    </row>
    <row r="90" spans="1:20" s="237" customFormat="1" ht="13.5" customHeight="1" x14ac:dyDescent="0.25">
      <c r="A90" s="1239"/>
      <c r="B90" s="1243"/>
      <c r="C90" s="1390"/>
      <c r="D90" s="196"/>
      <c r="E90" s="1397"/>
      <c r="F90" s="1295"/>
      <c r="G90" s="1415"/>
      <c r="H90" s="122" t="s">
        <v>132</v>
      </c>
      <c r="I90" s="705">
        <v>28</v>
      </c>
      <c r="J90" s="65">
        <v>2</v>
      </c>
      <c r="K90" s="1128"/>
      <c r="L90" s="44"/>
      <c r="M90" s="1117"/>
      <c r="N90" s="235"/>
      <c r="O90" s="289"/>
      <c r="P90" s="289"/>
      <c r="Q90" s="231"/>
      <c r="R90" s="211"/>
      <c r="S90" s="211"/>
      <c r="T90" s="211"/>
    </row>
    <row r="91" spans="1:20" s="22" customFormat="1" ht="15" customHeight="1" x14ac:dyDescent="0.25">
      <c r="A91" s="1239"/>
      <c r="B91" s="1243"/>
      <c r="C91" s="1391"/>
      <c r="D91" s="1454" t="s">
        <v>35</v>
      </c>
      <c r="E91" s="1447" t="s">
        <v>114</v>
      </c>
      <c r="F91" s="876" t="s">
        <v>216</v>
      </c>
      <c r="G91" s="1451"/>
      <c r="H91" s="286" t="s">
        <v>39</v>
      </c>
      <c r="I91" s="42">
        <f>105.3+112.6</f>
        <v>217.89999999999998</v>
      </c>
      <c r="J91" s="66">
        <v>1174.5999999999999</v>
      </c>
      <c r="K91" s="42"/>
      <c r="L91" s="66"/>
      <c r="M91" s="1265" t="s">
        <v>116</v>
      </c>
      <c r="N91" s="572">
        <v>30</v>
      </c>
      <c r="O91" s="153">
        <v>100</v>
      </c>
      <c r="P91" s="153"/>
      <c r="Q91" s="1125"/>
      <c r="R91" s="838"/>
      <c r="S91" s="211"/>
      <c r="T91" s="211"/>
    </row>
    <row r="92" spans="1:20" s="22" customFormat="1" ht="14.25" customHeight="1" x14ac:dyDescent="0.25">
      <c r="A92" s="1239"/>
      <c r="B92" s="1243"/>
      <c r="C92" s="1391"/>
      <c r="D92" s="1455"/>
      <c r="E92" s="1448"/>
      <c r="F92" s="877" t="s">
        <v>219</v>
      </c>
      <c r="G92" s="1451"/>
      <c r="H92" s="287" t="s">
        <v>95</v>
      </c>
      <c r="I92" s="1128">
        <v>20.6</v>
      </c>
      <c r="J92" s="44">
        <v>83.3</v>
      </c>
      <c r="K92" s="1128"/>
      <c r="L92" s="44"/>
      <c r="M92" s="1266"/>
      <c r="N92" s="235"/>
      <c r="O92" s="284"/>
      <c r="P92" s="284"/>
      <c r="Q92" s="1118"/>
      <c r="R92" s="211"/>
      <c r="S92" s="211"/>
      <c r="T92" s="211"/>
    </row>
    <row r="93" spans="1:20" s="22" customFormat="1" ht="16.5" customHeight="1" x14ac:dyDescent="0.25">
      <c r="A93" s="1239"/>
      <c r="B93" s="1243"/>
      <c r="C93" s="1391"/>
      <c r="D93" s="1455"/>
      <c r="E93" s="1448"/>
      <c r="F93" s="1450" t="s">
        <v>115</v>
      </c>
      <c r="G93" s="1451"/>
      <c r="H93" s="287" t="s">
        <v>56</v>
      </c>
      <c r="I93" s="1128">
        <v>54.4</v>
      </c>
      <c r="J93" s="44">
        <v>44.8</v>
      </c>
      <c r="K93" s="1128"/>
      <c r="L93" s="44"/>
      <c r="M93" s="1267"/>
      <c r="N93" s="235"/>
      <c r="O93" s="284"/>
      <c r="P93" s="284"/>
      <c r="Q93" s="1118"/>
      <c r="R93" s="211"/>
      <c r="S93" s="211"/>
      <c r="T93" s="211"/>
    </row>
    <row r="94" spans="1:20" s="22" customFormat="1" ht="16.5" customHeight="1" x14ac:dyDescent="0.25">
      <c r="A94" s="1239"/>
      <c r="B94" s="1243"/>
      <c r="C94" s="1391"/>
      <c r="D94" s="1455"/>
      <c r="E94" s="1448"/>
      <c r="F94" s="1450"/>
      <c r="G94" s="1451"/>
      <c r="H94" s="287" t="s">
        <v>244</v>
      </c>
      <c r="I94" s="1128"/>
      <c r="J94" s="44">
        <v>28.3</v>
      </c>
      <c r="K94" s="1128"/>
      <c r="L94" s="44"/>
      <c r="M94" s="1267"/>
      <c r="N94" s="235"/>
      <c r="O94" s="284"/>
      <c r="P94" s="284"/>
      <c r="Q94" s="1118"/>
      <c r="R94" s="211"/>
      <c r="S94" s="211"/>
      <c r="T94" s="211"/>
    </row>
    <row r="95" spans="1:20" s="22" customFormat="1" ht="15.75" customHeight="1" x14ac:dyDescent="0.25">
      <c r="A95" s="1239"/>
      <c r="B95" s="1243"/>
      <c r="C95" s="1391"/>
      <c r="D95" s="1455"/>
      <c r="E95" s="1448"/>
      <c r="F95" s="1367"/>
      <c r="G95" s="1451"/>
      <c r="H95" s="287" t="s">
        <v>97</v>
      </c>
      <c r="I95" s="115">
        <v>615.79999999999995</v>
      </c>
      <c r="J95" s="44">
        <v>507.7</v>
      </c>
      <c r="K95" s="1128"/>
      <c r="L95" s="44"/>
      <c r="M95" s="1267"/>
      <c r="N95" s="235"/>
      <c r="O95" s="284"/>
      <c r="P95" s="284"/>
      <c r="Q95" s="1118"/>
      <c r="R95" s="211"/>
      <c r="S95" s="211"/>
      <c r="T95" s="211"/>
    </row>
    <row r="96" spans="1:20" s="22" customFormat="1" ht="15.75" customHeight="1" x14ac:dyDescent="0.25">
      <c r="A96" s="1239"/>
      <c r="B96" s="1243"/>
      <c r="C96" s="1391"/>
      <c r="D96" s="1455"/>
      <c r="E96" s="1448"/>
      <c r="F96" s="1367"/>
      <c r="G96" s="1451"/>
      <c r="H96" s="287" t="s">
        <v>132</v>
      </c>
      <c r="I96" s="115"/>
      <c r="J96" s="44">
        <v>320.8</v>
      </c>
      <c r="K96" s="1128"/>
      <c r="L96" s="44"/>
      <c r="M96" s="1116"/>
      <c r="N96" s="235"/>
      <c r="O96" s="284"/>
      <c r="P96" s="284"/>
      <c r="Q96" s="1118"/>
      <c r="R96" s="211"/>
      <c r="S96" s="211"/>
      <c r="T96" s="211"/>
    </row>
    <row r="97" spans="1:20" s="22" customFormat="1" ht="15.75" customHeight="1" x14ac:dyDescent="0.25">
      <c r="A97" s="1239"/>
      <c r="B97" s="1243"/>
      <c r="C97" s="1391"/>
      <c r="D97" s="1456"/>
      <c r="E97" s="1449"/>
      <c r="F97" s="1367"/>
      <c r="G97" s="1451"/>
      <c r="H97" s="288" t="s">
        <v>32</v>
      </c>
      <c r="I97" s="1129"/>
      <c r="J97" s="46">
        <v>150</v>
      </c>
      <c r="K97" s="1129"/>
      <c r="L97" s="46"/>
      <c r="M97" s="290"/>
      <c r="N97" s="229"/>
      <c r="O97" s="252"/>
      <c r="P97" s="252"/>
      <c r="Q97" s="1119"/>
      <c r="R97" s="211"/>
      <c r="S97" s="211"/>
      <c r="T97" s="211"/>
    </row>
    <row r="98" spans="1:20" s="22" customFormat="1" ht="13.5" customHeight="1" x14ac:dyDescent="0.25">
      <c r="A98" s="1239"/>
      <c r="B98" s="1243"/>
      <c r="C98" s="1391"/>
      <c r="D98" s="1123" t="s">
        <v>19</v>
      </c>
      <c r="E98" s="1423" t="s">
        <v>161</v>
      </c>
      <c r="F98" s="906" t="s">
        <v>219</v>
      </c>
      <c r="G98" s="1130"/>
      <c r="H98" s="1128" t="s">
        <v>95</v>
      </c>
      <c r="I98" s="1128">
        <v>95.7</v>
      </c>
      <c r="J98" s="44">
        <v>120.3</v>
      </c>
      <c r="K98" s="1128"/>
      <c r="L98" s="44"/>
      <c r="M98" s="1258" t="s">
        <v>177</v>
      </c>
      <c r="N98" s="862" t="s">
        <v>197</v>
      </c>
      <c r="O98" s="284">
        <v>80</v>
      </c>
      <c r="P98" s="284">
        <v>100</v>
      </c>
      <c r="Q98" s="1118"/>
      <c r="R98" s="211"/>
      <c r="S98" s="211"/>
      <c r="T98" s="211"/>
    </row>
    <row r="99" spans="1:20" s="22" customFormat="1" ht="13.5" customHeight="1" x14ac:dyDescent="0.25">
      <c r="A99" s="1239"/>
      <c r="B99" s="1243"/>
      <c r="C99" s="1391"/>
      <c r="D99" s="1123"/>
      <c r="E99" s="1423"/>
      <c r="F99" s="1450"/>
      <c r="G99" s="1130"/>
      <c r="H99" s="1128" t="s">
        <v>39</v>
      </c>
      <c r="I99" s="1128">
        <v>81.2</v>
      </c>
      <c r="J99" s="44">
        <v>43.4</v>
      </c>
      <c r="K99" s="1128">
        <v>275.8</v>
      </c>
      <c r="L99" s="44"/>
      <c r="M99" s="1258"/>
      <c r="N99" s="167"/>
      <c r="O99" s="284"/>
      <c r="P99" s="284"/>
      <c r="Q99" s="1118"/>
      <c r="R99" s="211"/>
      <c r="S99" s="211"/>
      <c r="T99" s="211"/>
    </row>
    <row r="100" spans="1:20" s="22" customFormat="1" ht="16.5" customHeight="1" x14ac:dyDescent="0.25">
      <c r="A100" s="1239"/>
      <c r="B100" s="1243"/>
      <c r="C100" s="1391"/>
      <c r="D100" s="1123"/>
      <c r="E100" s="1423"/>
      <c r="F100" s="1367"/>
      <c r="G100" s="1130"/>
      <c r="H100" s="115" t="s">
        <v>97</v>
      </c>
      <c r="I100" s="1128">
        <f>343.6-320</f>
        <v>23.600000000000023</v>
      </c>
      <c r="J100" s="44">
        <v>480.1</v>
      </c>
      <c r="K100" s="1128">
        <v>320.2</v>
      </c>
      <c r="L100" s="44">
        <v>2</v>
      </c>
      <c r="M100" s="1259"/>
      <c r="N100" s="167"/>
      <c r="O100" s="284"/>
      <c r="P100" s="284"/>
      <c r="Q100" s="1118"/>
      <c r="R100" s="211"/>
      <c r="S100" s="211"/>
      <c r="T100" s="211"/>
    </row>
    <row r="101" spans="1:20" s="22" customFormat="1" ht="15" customHeight="1" x14ac:dyDescent="0.25">
      <c r="A101" s="1239"/>
      <c r="B101" s="1243"/>
      <c r="C101" s="1391"/>
      <c r="D101" s="1123"/>
      <c r="E101" s="1423"/>
      <c r="F101" s="1367"/>
      <c r="G101" s="1130"/>
      <c r="H101" s="1128" t="s">
        <v>56</v>
      </c>
      <c r="I101" s="1128">
        <f>30.3-28</f>
        <v>2.3000000000000007</v>
      </c>
      <c r="J101" s="44">
        <v>42.4</v>
      </c>
      <c r="K101" s="1128">
        <v>28.2</v>
      </c>
      <c r="L101" s="44">
        <v>0.2</v>
      </c>
      <c r="M101" s="1113"/>
      <c r="N101" s="167"/>
      <c r="O101" s="284"/>
      <c r="P101" s="284"/>
      <c r="Q101" s="1118"/>
      <c r="R101" s="211"/>
      <c r="S101" s="211"/>
      <c r="T101" s="211"/>
    </row>
    <row r="102" spans="1:20" s="22" customFormat="1" ht="14.25" customHeight="1" x14ac:dyDescent="0.25">
      <c r="A102" s="1239"/>
      <c r="B102" s="1243"/>
      <c r="C102" s="1391"/>
      <c r="D102" s="1123"/>
      <c r="E102" s="1423"/>
      <c r="F102" s="1367"/>
      <c r="G102" s="1130"/>
      <c r="H102" s="288" t="s">
        <v>28</v>
      </c>
      <c r="I102" s="444"/>
      <c r="J102" s="1129">
        <v>74</v>
      </c>
      <c r="K102" s="1128">
        <v>99.4</v>
      </c>
      <c r="L102" s="44"/>
      <c r="M102" s="527"/>
      <c r="N102" s="526"/>
      <c r="O102" s="284"/>
      <c r="P102" s="284"/>
      <c r="Q102" s="1118"/>
      <c r="R102" s="211"/>
      <c r="S102" s="211"/>
      <c r="T102" s="211"/>
    </row>
    <row r="103" spans="1:20" s="237" customFormat="1" ht="17.25" customHeight="1" x14ac:dyDescent="0.25">
      <c r="A103" s="1239"/>
      <c r="B103" s="1243"/>
      <c r="C103" s="1391"/>
      <c r="D103" s="62" t="s">
        <v>117</v>
      </c>
      <c r="E103" s="1420" t="s">
        <v>74</v>
      </c>
      <c r="F103" s="876" t="s">
        <v>216</v>
      </c>
      <c r="G103" s="1408" t="s">
        <v>235</v>
      </c>
      <c r="H103" s="221" t="s">
        <v>95</v>
      </c>
      <c r="I103" s="42">
        <f>20-6.5</f>
        <v>13.5</v>
      </c>
      <c r="J103" s="66">
        <v>20</v>
      </c>
      <c r="K103" s="42"/>
      <c r="L103" s="66"/>
      <c r="M103" s="1262" t="s">
        <v>171</v>
      </c>
      <c r="N103" s="816">
        <v>100</v>
      </c>
      <c r="O103" s="168">
        <v>100</v>
      </c>
      <c r="P103" s="204"/>
      <c r="Q103" s="164"/>
      <c r="R103" s="211"/>
      <c r="S103" s="211"/>
      <c r="T103" s="211"/>
    </row>
    <row r="104" spans="1:20" s="237" customFormat="1" ht="15.75" customHeight="1" x14ac:dyDescent="0.25">
      <c r="A104" s="1239"/>
      <c r="B104" s="1243"/>
      <c r="C104" s="1391"/>
      <c r="D104" s="1123"/>
      <c r="E104" s="1421"/>
      <c r="F104" s="1467" t="s">
        <v>118</v>
      </c>
      <c r="G104" s="1270"/>
      <c r="H104" s="1126"/>
      <c r="I104" s="1128"/>
      <c r="J104" s="44"/>
      <c r="K104" s="1128"/>
      <c r="L104" s="44"/>
      <c r="M104" s="1258"/>
      <c r="N104" s="83"/>
      <c r="O104" s="83"/>
      <c r="P104" s="79"/>
      <c r="Q104" s="125"/>
      <c r="R104" s="211"/>
      <c r="S104" s="211"/>
      <c r="T104" s="211"/>
    </row>
    <row r="105" spans="1:20" s="237" customFormat="1" ht="21" customHeight="1" x14ac:dyDescent="0.25">
      <c r="A105" s="1239"/>
      <c r="B105" s="1243"/>
      <c r="C105" s="1391"/>
      <c r="D105" s="1133"/>
      <c r="E105" s="1422"/>
      <c r="F105" s="1468"/>
      <c r="G105" s="1271"/>
      <c r="H105" s="1127"/>
      <c r="I105" s="1129"/>
      <c r="J105" s="46"/>
      <c r="K105" s="46"/>
      <c r="L105" s="46"/>
      <c r="M105" s="1212"/>
      <c r="N105" s="92"/>
      <c r="O105" s="92"/>
      <c r="P105" s="89"/>
      <c r="Q105" s="107"/>
      <c r="R105" s="211"/>
      <c r="S105" s="211"/>
      <c r="T105" s="211"/>
    </row>
    <row r="106" spans="1:20" s="237" customFormat="1" ht="18" customHeight="1" thickBot="1" x14ac:dyDescent="0.3">
      <c r="A106" s="1240"/>
      <c r="B106" s="1244"/>
      <c r="C106" s="1392"/>
      <c r="D106" s="197"/>
      <c r="E106" s="302"/>
      <c r="F106" s="198"/>
      <c r="G106" s="303"/>
      <c r="H106" s="265" t="s">
        <v>25</v>
      </c>
      <c r="I106" s="118">
        <f>SUM(I76:I105)</f>
        <v>1873.3999999999999</v>
      </c>
      <c r="J106" s="118">
        <f>SUM(J76:J105)</f>
        <v>3593.5</v>
      </c>
      <c r="K106" s="118">
        <f>SUM(K76:K105)</f>
        <v>1265.7000000000003</v>
      </c>
      <c r="L106" s="118">
        <f>SUM(L76:L105)</f>
        <v>611</v>
      </c>
      <c r="M106" s="416"/>
      <c r="N106" s="407"/>
      <c r="O106" s="408"/>
      <c r="P106" s="408"/>
      <c r="Q106" s="801"/>
      <c r="R106" s="211"/>
      <c r="S106" s="211"/>
      <c r="T106" s="211"/>
    </row>
    <row r="107" spans="1:20" s="237" customFormat="1" ht="15.75" customHeight="1" x14ac:dyDescent="0.25">
      <c r="A107" s="28" t="s">
        <v>14</v>
      </c>
      <c r="B107" s="29" t="s">
        <v>33</v>
      </c>
      <c r="C107" s="200" t="s">
        <v>33</v>
      </c>
      <c r="D107" s="461"/>
      <c r="E107" s="1222" t="s">
        <v>110</v>
      </c>
      <c r="F107" s="1428" t="s">
        <v>165</v>
      </c>
      <c r="G107" s="332"/>
      <c r="H107" s="465"/>
      <c r="I107" s="466"/>
      <c r="J107" s="466"/>
      <c r="K107" s="466"/>
      <c r="L107" s="466"/>
      <c r="M107" s="262"/>
      <c r="N107" s="830"/>
      <c r="O107" s="262"/>
      <c r="P107" s="826"/>
      <c r="Q107" s="831"/>
      <c r="R107" s="211"/>
      <c r="S107" s="211"/>
      <c r="T107" s="211"/>
    </row>
    <row r="108" spans="1:20" s="237" customFormat="1" ht="10.5" customHeight="1" x14ac:dyDescent="0.25">
      <c r="A108" s="484"/>
      <c r="B108" s="485"/>
      <c r="C108" s="486"/>
      <c r="D108" s="134"/>
      <c r="E108" s="1197"/>
      <c r="F108" s="1429"/>
      <c r="G108" s="426"/>
      <c r="H108" s="463"/>
      <c r="I108" s="464"/>
      <c r="J108" s="464"/>
      <c r="K108" s="464"/>
      <c r="L108" s="464"/>
      <c r="M108" s="260"/>
      <c r="N108" s="825"/>
      <c r="O108" s="260"/>
      <c r="P108" s="827"/>
      <c r="Q108" s="832"/>
      <c r="R108" s="211"/>
      <c r="S108" s="211"/>
      <c r="T108" s="211"/>
    </row>
    <row r="109" spans="1:20" s="237" customFormat="1" ht="10.5" customHeight="1" x14ac:dyDescent="0.25">
      <c r="A109" s="458"/>
      <c r="B109" s="459"/>
      <c r="C109" s="460"/>
      <c r="D109" s="134"/>
      <c r="E109" s="1225"/>
      <c r="F109" s="1430"/>
      <c r="G109" s="380"/>
      <c r="H109" s="835"/>
      <c r="I109" s="836"/>
      <c r="J109" s="836"/>
      <c r="K109" s="836"/>
      <c r="L109" s="836"/>
      <c r="M109" s="837"/>
      <c r="N109" s="829"/>
      <c r="O109" s="837"/>
      <c r="P109" s="828"/>
      <c r="Q109" s="833"/>
      <c r="R109" s="211"/>
      <c r="S109" s="211"/>
      <c r="T109" s="211"/>
    </row>
    <row r="110" spans="1:20" s="22" customFormat="1" ht="18" customHeight="1" x14ac:dyDescent="0.25">
      <c r="A110" s="208"/>
      <c r="B110" s="209"/>
      <c r="C110" s="214"/>
      <c r="D110" s="62" t="s">
        <v>14</v>
      </c>
      <c r="E110" s="1275" t="s">
        <v>108</v>
      </c>
      <c r="F110" s="878"/>
      <c r="G110" s="1393" t="s">
        <v>236</v>
      </c>
      <c r="H110" s="39" t="s">
        <v>39</v>
      </c>
      <c r="I110" s="232"/>
      <c r="J110" s="44">
        <v>5</v>
      </c>
      <c r="K110" s="44">
        <v>57</v>
      </c>
      <c r="L110" s="44"/>
      <c r="M110" s="215" t="s">
        <v>87</v>
      </c>
      <c r="N110" s="216"/>
      <c r="O110" s="284"/>
      <c r="P110" s="284">
        <v>1</v>
      </c>
      <c r="Q110" s="426"/>
      <c r="R110" s="211"/>
      <c r="S110" s="211"/>
      <c r="T110" s="211"/>
    </row>
    <row r="111" spans="1:20" s="22" customFormat="1" ht="18.75" customHeight="1" x14ac:dyDescent="0.25">
      <c r="A111" s="208"/>
      <c r="B111" s="209"/>
      <c r="C111" s="214"/>
      <c r="D111" s="226"/>
      <c r="E111" s="1427"/>
      <c r="F111" s="879"/>
      <c r="G111" s="1393"/>
      <c r="H111" s="39" t="s">
        <v>107</v>
      </c>
      <c r="I111" s="232"/>
      <c r="J111" s="44"/>
      <c r="K111" s="44"/>
      <c r="L111" s="44"/>
      <c r="M111" s="1194"/>
      <c r="N111" s="285"/>
      <c r="O111" s="284"/>
      <c r="P111" s="284"/>
      <c r="Q111" s="426"/>
      <c r="R111" s="211"/>
      <c r="S111" s="211"/>
      <c r="T111" s="211"/>
    </row>
    <row r="112" spans="1:20" s="22" customFormat="1" ht="7.5" customHeight="1" x14ac:dyDescent="0.25">
      <c r="A112" s="208"/>
      <c r="B112" s="209"/>
      <c r="C112" s="214"/>
      <c r="D112" s="227"/>
      <c r="E112" s="1279"/>
      <c r="F112" s="879"/>
      <c r="G112" s="1386"/>
      <c r="H112" s="43"/>
      <c r="I112" s="467"/>
      <c r="J112" s="46"/>
      <c r="K112" s="46"/>
      <c r="L112" s="46"/>
      <c r="M112" s="1469"/>
      <c r="N112" s="199"/>
      <c r="O112" s="252"/>
      <c r="P112" s="252"/>
      <c r="Q112" s="380"/>
      <c r="R112" s="211"/>
      <c r="S112" s="211"/>
      <c r="T112" s="211"/>
    </row>
    <row r="113" spans="1:20" s="237" customFormat="1" ht="15.75" customHeight="1" x14ac:dyDescent="0.25">
      <c r="A113" s="919"/>
      <c r="B113" s="920"/>
      <c r="C113" s="925"/>
      <c r="D113" s="136" t="s">
        <v>26</v>
      </c>
      <c r="E113" s="1185" t="s">
        <v>90</v>
      </c>
      <c r="F113" s="1302" t="s">
        <v>53</v>
      </c>
      <c r="G113" s="1375" t="s">
        <v>227</v>
      </c>
      <c r="H113" s="221" t="s">
        <v>39</v>
      </c>
      <c r="I113" s="42">
        <f>13.8+58.7</f>
        <v>72.5</v>
      </c>
      <c r="J113" s="42"/>
      <c r="K113" s="42"/>
      <c r="L113" s="42"/>
      <c r="M113" s="1280" t="s">
        <v>119</v>
      </c>
      <c r="N113" s="572">
        <v>100</v>
      </c>
      <c r="O113" s="185">
        <v>100</v>
      </c>
      <c r="P113" s="153"/>
      <c r="Q113" s="923"/>
      <c r="R113" s="211"/>
      <c r="S113" s="211"/>
      <c r="T113" s="211"/>
    </row>
    <row r="114" spans="1:20" s="237" customFormat="1" ht="15.75" customHeight="1" x14ac:dyDescent="0.25">
      <c r="A114" s="919"/>
      <c r="B114" s="920"/>
      <c r="C114" s="925"/>
      <c r="D114" s="256"/>
      <c r="E114" s="1186"/>
      <c r="F114" s="1295"/>
      <c r="G114" s="1376"/>
      <c r="H114" s="163" t="s">
        <v>95</v>
      </c>
      <c r="I114" s="39">
        <v>65.400000000000006</v>
      </c>
      <c r="J114" s="1059">
        <v>6.3</v>
      </c>
      <c r="K114" s="39"/>
      <c r="L114" s="39"/>
      <c r="M114" s="1281"/>
      <c r="N114" s="235"/>
      <c r="O114" s="182"/>
      <c r="P114" s="284"/>
      <c r="Q114" s="922"/>
      <c r="R114" s="211"/>
      <c r="S114" s="211"/>
      <c r="T114" s="211"/>
    </row>
    <row r="115" spans="1:20" s="237" customFormat="1" ht="15.75" customHeight="1" x14ac:dyDescent="0.25">
      <c r="A115" s="919"/>
      <c r="B115" s="920"/>
      <c r="C115" s="925"/>
      <c r="D115" s="256"/>
      <c r="E115" s="1186"/>
      <c r="F115" s="1295"/>
      <c r="G115" s="1376"/>
      <c r="H115" s="163" t="s">
        <v>97</v>
      </c>
      <c r="I115" s="39">
        <f>208.6-37.8</f>
        <v>170.8</v>
      </c>
      <c r="J115" s="1059">
        <v>12.4</v>
      </c>
      <c r="K115" s="39"/>
      <c r="L115" s="39"/>
      <c r="M115" s="1281"/>
      <c r="N115" s="235"/>
      <c r="O115" s="182"/>
      <c r="P115" s="284"/>
      <c r="Q115" s="922"/>
      <c r="R115" s="211"/>
      <c r="S115" s="211"/>
      <c r="T115" s="211"/>
    </row>
    <row r="116" spans="1:20" s="237" customFormat="1" ht="15.75" customHeight="1" x14ac:dyDescent="0.25">
      <c r="A116" s="919"/>
      <c r="B116" s="920"/>
      <c r="C116" s="925"/>
      <c r="D116" s="256"/>
      <c r="E116" s="1186"/>
      <c r="F116" s="1295"/>
      <c r="G116" s="1376"/>
      <c r="H116" s="163" t="s">
        <v>132</v>
      </c>
      <c r="I116" s="39">
        <v>37.799999999999997</v>
      </c>
      <c r="J116" s="1059">
        <v>6.7</v>
      </c>
      <c r="K116" s="39"/>
      <c r="L116" s="39"/>
      <c r="M116" s="1281"/>
      <c r="N116" s="235"/>
      <c r="O116" s="182"/>
      <c r="P116" s="284"/>
      <c r="Q116" s="922"/>
      <c r="R116" s="211"/>
      <c r="S116" s="211"/>
      <c r="T116" s="211"/>
    </row>
    <row r="117" spans="1:20" s="237" customFormat="1" ht="16.5" customHeight="1" x14ac:dyDescent="0.25">
      <c r="A117" s="919"/>
      <c r="B117" s="920"/>
      <c r="C117" s="925"/>
      <c r="D117" s="92"/>
      <c r="E117" s="1210"/>
      <c r="F117" s="1385"/>
      <c r="G117" s="1378"/>
      <c r="H117" s="130" t="s">
        <v>38</v>
      </c>
      <c r="I117" s="43"/>
      <c r="J117" s="43"/>
      <c r="K117" s="43"/>
      <c r="L117" s="43"/>
      <c r="M117" s="1282"/>
      <c r="N117" s="229"/>
      <c r="O117" s="228"/>
      <c r="P117" s="252"/>
      <c r="Q117" s="924"/>
      <c r="R117" s="211"/>
      <c r="S117" s="211"/>
      <c r="T117" s="211"/>
    </row>
    <row r="118" spans="1:20" s="237" customFormat="1" ht="16.5" customHeight="1" x14ac:dyDescent="0.2">
      <c r="A118" s="842"/>
      <c r="B118" s="843"/>
      <c r="C118" s="845"/>
      <c r="D118" s="846" t="s">
        <v>33</v>
      </c>
      <c r="E118" s="1186" t="s">
        <v>112</v>
      </c>
      <c r="F118" s="880"/>
      <c r="G118" s="1270" t="s">
        <v>228</v>
      </c>
      <c r="H118" s="844" t="s">
        <v>28</v>
      </c>
      <c r="I118" s="39"/>
      <c r="J118" s="39"/>
      <c r="K118" s="39">
        <v>30.6</v>
      </c>
      <c r="L118" s="39"/>
      <c r="M118" s="283" t="s">
        <v>75</v>
      </c>
      <c r="N118" s="235"/>
      <c r="O118" s="284"/>
      <c r="P118" s="284">
        <v>1</v>
      </c>
      <c r="Q118" s="426"/>
      <c r="R118" s="211"/>
      <c r="S118" s="211"/>
      <c r="T118" s="211"/>
    </row>
    <row r="119" spans="1:20" s="237" customFormat="1" ht="15" customHeight="1" x14ac:dyDescent="0.2">
      <c r="A119" s="842"/>
      <c r="B119" s="843"/>
      <c r="C119" s="845"/>
      <c r="D119" s="137"/>
      <c r="E119" s="1186"/>
      <c r="F119" s="880"/>
      <c r="G119" s="1270"/>
      <c r="H119" s="844" t="s">
        <v>28</v>
      </c>
      <c r="I119" s="39"/>
      <c r="J119" s="39"/>
      <c r="K119" s="39"/>
      <c r="L119" s="39">
        <v>100</v>
      </c>
      <c r="M119" s="1480" t="s">
        <v>238</v>
      </c>
      <c r="N119" s="235"/>
      <c r="O119" s="284"/>
      <c r="P119" s="284"/>
      <c r="Q119" s="426">
        <v>50</v>
      </c>
      <c r="R119" s="211"/>
      <c r="S119" s="211"/>
      <c r="T119" s="211"/>
    </row>
    <row r="120" spans="1:20" s="237" customFormat="1" ht="16.5" customHeight="1" x14ac:dyDescent="0.2">
      <c r="A120" s="842"/>
      <c r="B120" s="843"/>
      <c r="C120" s="845"/>
      <c r="D120" s="201"/>
      <c r="E120" s="1272"/>
      <c r="F120" s="880"/>
      <c r="G120" s="1386"/>
      <c r="H120" s="130"/>
      <c r="I120" s="43"/>
      <c r="J120" s="43"/>
      <c r="K120" s="43"/>
      <c r="L120" s="43"/>
      <c r="M120" s="1481"/>
      <c r="N120" s="233"/>
      <c r="O120" s="252"/>
      <c r="P120" s="252"/>
      <c r="Q120" s="380"/>
      <c r="R120" s="211"/>
      <c r="S120" s="211"/>
      <c r="T120" s="211"/>
    </row>
    <row r="121" spans="1:20" s="22" customFormat="1" ht="18.75" customHeight="1" x14ac:dyDescent="0.25">
      <c r="A121" s="208"/>
      <c r="B121" s="209"/>
      <c r="C121" s="214"/>
      <c r="D121" s="379" t="s">
        <v>35</v>
      </c>
      <c r="E121" s="1275" t="s">
        <v>258</v>
      </c>
      <c r="F121" s="879"/>
      <c r="G121" s="1393" t="s">
        <v>236</v>
      </c>
      <c r="H121" s="39" t="s">
        <v>39</v>
      </c>
      <c r="I121" s="232"/>
      <c r="J121" s="44"/>
      <c r="K121" s="44">
        <v>50</v>
      </c>
      <c r="L121" s="44"/>
      <c r="M121" s="215" t="s">
        <v>75</v>
      </c>
      <c r="N121" s="216"/>
      <c r="O121" s="284"/>
      <c r="P121" s="284">
        <v>1</v>
      </c>
      <c r="Q121" s="426"/>
      <c r="R121" s="211"/>
      <c r="S121" s="211"/>
      <c r="T121" s="211"/>
    </row>
    <row r="122" spans="1:20" s="22" customFormat="1" ht="29.25" customHeight="1" x14ac:dyDescent="0.25">
      <c r="A122" s="208"/>
      <c r="B122" s="209"/>
      <c r="C122" s="214"/>
      <c r="D122" s="213"/>
      <c r="E122" s="1276"/>
      <c r="F122" s="881"/>
      <c r="G122" s="1386"/>
      <c r="H122" s="43" t="s">
        <v>39</v>
      </c>
      <c r="I122" s="46"/>
      <c r="J122" s="46"/>
      <c r="K122" s="46"/>
      <c r="L122" s="46"/>
      <c r="M122" s="921"/>
      <c r="N122" s="228"/>
      <c r="O122" s="252"/>
      <c r="P122" s="252"/>
      <c r="Q122" s="380"/>
      <c r="R122" s="211"/>
      <c r="S122" s="211"/>
      <c r="T122" s="211"/>
    </row>
    <row r="123" spans="1:20" s="22" customFormat="1" ht="18.75" customHeight="1" x14ac:dyDescent="0.25">
      <c r="A123" s="208"/>
      <c r="B123" s="209"/>
      <c r="C123" s="214"/>
      <c r="D123" s="379" t="s">
        <v>19</v>
      </c>
      <c r="E123" s="1249" t="s">
        <v>131</v>
      </c>
      <c r="F123" s="942"/>
      <c r="G123" s="1479" t="s">
        <v>236</v>
      </c>
      <c r="H123" s="42" t="s">
        <v>89</v>
      </c>
      <c r="I123" s="232"/>
      <c r="J123" s="44"/>
      <c r="K123" s="44">
        <v>65</v>
      </c>
      <c r="L123" s="44"/>
      <c r="M123" s="215" t="s">
        <v>87</v>
      </c>
      <c r="N123" s="216"/>
      <c r="O123" s="284"/>
      <c r="P123" s="284">
        <v>1</v>
      </c>
      <c r="Q123" s="426"/>
      <c r="R123" s="211"/>
      <c r="S123" s="211"/>
      <c r="T123" s="211"/>
    </row>
    <row r="124" spans="1:20" s="22" customFormat="1" ht="33.75" customHeight="1" x14ac:dyDescent="0.25">
      <c r="A124" s="208"/>
      <c r="B124" s="209"/>
      <c r="C124" s="214"/>
      <c r="D124" s="213"/>
      <c r="E124" s="1276"/>
      <c r="F124" s="881"/>
      <c r="G124" s="1386"/>
      <c r="H124" s="43"/>
      <c r="I124" s="467"/>
      <c r="J124" s="46"/>
      <c r="K124" s="46"/>
      <c r="L124" s="46"/>
      <c r="M124" s="921"/>
      <c r="N124" s="228"/>
      <c r="O124" s="252"/>
      <c r="P124" s="252"/>
      <c r="Q124" s="380"/>
      <c r="R124" s="211"/>
      <c r="S124" s="211"/>
      <c r="T124" s="211"/>
    </row>
    <row r="125" spans="1:20" s="237" customFormat="1" ht="18" customHeight="1" thickBot="1" x14ac:dyDescent="0.25">
      <c r="A125" s="364"/>
      <c r="B125" s="363"/>
      <c r="C125" s="187"/>
      <c r="D125" s="418"/>
      <c r="E125" s="410"/>
      <c r="F125" s="410"/>
      <c r="G125" s="834"/>
      <c r="H125" s="265" t="s">
        <v>25</v>
      </c>
      <c r="I125" s="40">
        <f>SUM(I110:I124)</f>
        <v>346.50000000000006</v>
      </c>
      <c r="J125" s="40">
        <f>SUM(J110:J124)</f>
        <v>30.400000000000002</v>
      </c>
      <c r="K125" s="40">
        <f>SUM(K110:K124)</f>
        <v>202.6</v>
      </c>
      <c r="L125" s="40">
        <f>SUM(L110:L124)</f>
        <v>100</v>
      </c>
      <c r="M125" s="410"/>
      <c r="N125" s="419"/>
      <c r="O125" s="413"/>
      <c r="P125" s="408"/>
      <c r="Q125" s="409"/>
      <c r="R125" s="211"/>
      <c r="S125" s="211"/>
      <c r="T125" s="211"/>
    </row>
    <row r="126" spans="1:20" s="237" customFormat="1" ht="17.25" customHeight="1" x14ac:dyDescent="0.25">
      <c r="A126" s="28" t="s">
        <v>14</v>
      </c>
      <c r="B126" s="29" t="s">
        <v>33</v>
      </c>
      <c r="C126" s="200" t="s">
        <v>35</v>
      </c>
      <c r="D126" s="30"/>
      <c r="E126" s="31" t="s">
        <v>54</v>
      </c>
      <c r="F126" s="882"/>
      <c r="G126" s="903"/>
      <c r="H126" s="420"/>
      <c r="I126" s="60"/>
      <c r="J126" s="63"/>
      <c r="K126" s="60"/>
      <c r="L126" s="60"/>
      <c r="M126" s="59"/>
      <c r="N126" s="93"/>
      <c r="O126" s="59"/>
      <c r="P126" s="682"/>
      <c r="Q126" s="395"/>
      <c r="R126" s="211"/>
      <c r="S126" s="211"/>
      <c r="T126" s="211"/>
    </row>
    <row r="127" spans="1:20" s="237" customFormat="1" ht="15" customHeight="1" x14ac:dyDescent="0.25">
      <c r="A127" s="1299"/>
      <c r="B127" s="1300"/>
      <c r="C127" s="1387"/>
      <c r="D127" s="133" t="s">
        <v>14</v>
      </c>
      <c r="E127" s="1183" t="s">
        <v>77</v>
      </c>
      <c r="F127" s="1302" t="s">
        <v>55</v>
      </c>
      <c r="G127" s="1375" t="s">
        <v>237</v>
      </c>
      <c r="H127" s="785" t="s">
        <v>28</v>
      </c>
      <c r="I127" s="42">
        <v>30</v>
      </c>
      <c r="J127" s="64">
        <v>45</v>
      </c>
      <c r="K127" s="42">
        <v>35</v>
      </c>
      <c r="L127" s="42">
        <v>35</v>
      </c>
      <c r="M127" s="1287" t="s">
        <v>120</v>
      </c>
      <c r="N127" s="450">
        <v>1</v>
      </c>
      <c r="O127" s="451" t="s">
        <v>221</v>
      </c>
      <c r="P127" s="449" t="s">
        <v>208</v>
      </c>
      <c r="Q127" s="452" t="s">
        <v>208</v>
      </c>
      <c r="R127" s="211"/>
      <c r="S127" s="211"/>
      <c r="T127" s="211"/>
    </row>
    <row r="128" spans="1:20" s="237" customFormat="1" ht="11.25" customHeight="1" x14ac:dyDescent="0.25">
      <c r="A128" s="1299"/>
      <c r="B128" s="1300"/>
      <c r="C128" s="1387"/>
      <c r="D128" s="134"/>
      <c r="E128" s="1248"/>
      <c r="F128" s="1295"/>
      <c r="G128" s="1376"/>
      <c r="H128" s="129"/>
      <c r="I128" s="39"/>
      <c r="J128" s="38"/>
      <c r="K128" s="39"/>
      <c r="L128" s="39"/>
      <c r="M128" s="1288"/>
      <c r="N128" s="95"/>
      <c r="O128" s="784"/>
      <c r="P128" s="583"/>
      <c r="Q128" s="219"/>
      <c r="R128" s="211"/>
      <c r="S128" s="211"/>
      <c r="T128" s="211"/>
    </row>
    <row r="129" spans="1:20" s="237" customFormat="1" ht="14.25" customHeight="1" x14ac:dyDescent="0.25">
      <c r="A129" s="1299"/>
      <c r="B129" s="1300"/>
      <c r="C129" s="1387"/>
      <c r="D129" s="135"/>
      <c r="E129" s="1184"/>
      <c r="F129" s="1303"/>
      <c r="G129" s="1377"/>
      <c r="H129" s="70"/>
      <c r="I129" s="43"/>
      <c r="J129" s="65"/>
      <c r="K129" s="43"/>
      <c r="L129" s="43"/>
      <c r="M129" s="1289"/>
      <c r="N129" s="96"/>
      <c r="O129" s="143"/>
      <c r="P129" s="584"/>
      <c r="Q129" s="396"/>
      <c r="R129" s="211"/>
      <c r="S129" s="211"/>
      <c r="T129" s="211"/>
    </row>
    <row r="130" spans="1:20" s="237" customFormat="1" ht="26.25" customHeight="1" x14ac:dyDescent="0.25">
      <c r="A130" s="1237"/>
      <c r="B130" s="1241"/>
      <c r="C130" s="1388"/>
      <c r="D130" s="1477" t="s">
        <v>26</v>
      </c>
      <c r="E130" s="1185" t="s">
        <v>183</v>
      </c>
      <c r="F130" s="1295"/>
      <c r="G130" s="1375" t="s">
        <v>233</v>
      </c>
      <c r="H130" s="218" t="s">
        <v>28</v>
      </c>
      <c r="I130" s="42">
        <f>7.3+6.8</f>
        <v>14.1</v>
      </c>
      <c r="J130" s="64">
        <v>33.5</v>
      </c>
      <c r="K130" s="42">
        <v>28.3</v>
      </c>
      <c r="L130" s="42">
        <v>31.7</v>
      </c>
      <c r="M130" s="253" t="s">
        <v>99</v>
      </c>
      <c r="N130" s="572">
        <v>675</v>
      </c>
      <c r="O130" s="314">
        <v>700</v>
      </c>
      <c r="P130" s="393">
        <v>700</v>
      </c>
      <c r="Q130" s="112">
        <v>700</v>
      </c>
      <c r="R130" s="211"/>
      <c r="S130" s="211"/>
      <c r="T130" s="211"/>
    </row>
    <row r="131" spans="1:20" s="237" customFormat="1" ht="14.25" customHeight="1" x14ac:dyDescent="0.25">
      <c r="A131" s="1290"/>
      <c r="B131" s="1291"/>
      <c r="C131" s="1476"/>
      <c r="D131" s="1478"/>
      <c r="E131" s="1246"/>
      <c r="F131" s="1295"/>
      <c r="G131" s="1376"/>
      <c r="H131" s="122" t="s">
        <v>28</v>
      </c>
      <c r="I131" s="39"/>
      <c r="J131" s="38"/>
      <c r="K131" s="39"/>
      <c r="L131" s="39"/>
      <c r="M131" s="1297" t="s">
        <v>209</v>
      </c>
      <c r="N131" s="789">
        <v>5.3</v>
      </c>
      <c r="O131" s="790">
        <v>5</v>
      </c>
      <c r="P131" s="791">
        <v>5</v>
      </c>
      <c r="Q131" s="792">
        <v>5</v>
      </c>
      <c r="R131" s="211"/>
      <c r="S131" s="211"/>
      <c r="T131" s="211"/>
    </row>
    <row r="132" spans="1:20" s="237" customFormat="1" ht="13.5" customHeight="1" x14ac:dyDescent="0.25">
      <c r="A132" s="1290"/>
      <c r="B132" s="1291"/>
      <c r="C132" s="1476"/>
      <c r="D132" s="1478"/>
      <c r="E132" s="1246"/>
      <c r="F132" s="1295"/>
      <c r="G132" s="1376"/>
      <c r="H132" s="122" t="s">
        <v>56</v>
      </c>
      <c r="I132" s="39">
        <v>10</v>
      </c>
      <c r="J132" s="38"/>
      <c r="K132" s="39"/>
      <c r="L132" s="39"/>
      <c r="M132" s="1298"/>
      <c r="N132" s="476"/>
      <c r="O132" s="477"/>
      <c r="P132" s="683"/>
      <c r="Q132" s="478"/>
      <c r="R132" s="211"/>
      <c r="S132" s="211"/>
      <c r="T132" s="211"/>
    </row>
    <row r="133" spans="1:20" s="237" customFormat="1" ht="16.5" customHeight="1" x14ac:dyDescent="0.25">
      <c r="A133" s="1290"/>
      <c r="B133" s="1291"/>
      <c r="C133" s="1476"/>
      <c r="D133" s="1477"/>
      <c r="E133" s="1294"/>
      <c r="F133" s="1296"/>
      <c r="G133" s="1378"/>
      <c r="H133" s="822" t="s">
        <v>32</v>
      </c>
      <c r="I133" s="823">
        <v>5.3</v>
      </c>
      <c r="J133" s="65"/>
      <c r="K133" s="43"/>
      <c r="L133" s="43"/>
      <c r="M133" s="788" t="s">
        <v>210</v>
      </c>
      <c r="N133" s="526"/>
      <c r="O133" s="824">
        <v>1</v>
      </c>
      <c r="P133" s="291"/>
      <c r="Q133" s="113">
        <v>1</v>
      </c>
      <c r="R133" s="211"/>
      <c r="S133" s="211"/>
      <c r="T133" s="211"/>
    </row>
    <row r="134" spans="1:20" s="237" customFormat="1" ht="18" customHeight="1" thickBot="1" x14ac:dyDescent="0.25">
      <c r="A134" s="364"/>
      <c r="B134" s="363"/>
      <c r="C134" s="187"/>
      <c r="D134" s="418"/>
      <c r="E134" s="410"/>
      <c r="F134" s="410"/>
      <c r="G134" s="421"/>
      <c r="H134" s="265" t="s">
        <v>25</v>
      </c>
      <c r="I134" s="118">
        <f>SUM(I127:I133)</f>
        <v>59.4</v>
      </c>
      <c r="J134" s="118">
        <f>SUM(J127:J133)</f>
        <v>78.5</v>
      </c>
      <c r="K134" s="118">
        <f>SUM(K127:K133)</f>
        <v>63.3</v>
      </c>
      <c r="L134" s="118">
        <f>SUM(L127:L133)</f>
        <v>66.7</v>
      </c>
      <c r="M134" s="410"/>
      <c r="N134" s="419"/>
      <c r="O134" s="408"/>
      <c r="P134" s="408"/>
      <c r="Q134" s="801"/>
      <c r="R134" s="211"/>
      <c r="S134" s="211"/>
      <c r="T134" s="211"/>
    </row>
    <row r="135" spans="1:20" s="237" customFormat="1" ht="13.5" thickBot="1" x14ac:dyDescent="0.3">
      <c r="A135" s="23" t="s">
        <v>14</v>
      </c>
      <c r="B135" s="20" t="s">
        <v>33</v>
      </c>
      <c r="C135" s="1232" t="s">
        <v>40</v>
      </c>
      <c r="D135" s="1232"/>
      <c r="E135" s="1232"/>
      <c r="F135" s="1232"/>
      <c r="G135" s="1232"/>
      <c r="H135" s="1232"/>
      <c r="I135" s="61">
        <f>I134+I125+I106+I74</f>
        <v>2521.1999999999998</v>
      </c>
      <c r="J135" s="45">
        <f>J134+J125+J106+J74</f>
        <v>3988.3</v>
      </c>
      <c r="K135" s="61">
        <f>K134+K125+K106+K74</f>
        <v>1662.4000000000003</v>
      </c>
      <c r="L135" s="61">
        <f>L134+L125+L106+L74</f>
        <v>1006</v>
      </c>
      <c r="M135" s="1235"/>
      <c r="N135" s="1235"/>
      <c r="O135" s="1235"/>
      <c r="P135" s="1235"/>
      <c r="Q135" s="1236"/>
      <c r="R135" s="211"/>
      <c r="S135" s="211"/>
      <c r="T135" s="211"/>
    </row>
    <row r="136" spans="1:20" s="237" customFormat="1" ht="16.5" customHeight="1" thickBot="1" x14ac:dyDescent="0.3">
      <c r="A136" s="19" t="s">
        <v>14</v>
      </c>
      <c r="B136" s="20" t="s">
        <v>35</v>
      </c>
      <c r="C136" s="1472" t="s">
        <v>91</v>
      </c>
      <c r="D136" s="1473"/>
      <c r="E136" s="1473"/>
      <c r="F136" s="1473"/>
      <c r="G136" s="1473"/>
      <c r="H136" s="1473"/>
      <c r="I136" s="1474"/>
      <c r="J136" s="1474"/>
      <c r="K136" s="1474"/>
      <c r="L136" s="1474"/>
      <c r="M136" s="1473"/>
      <c r="N136" s="1473"/>
      <c r="O136" s="1473"/>
      <c r="P136" s="1473"/>
      <c r="Q136" s="1475"/>
      <c r="R136" s="211"/>
      <c r="S136" s="211"/>
      <c r="T136" s="211"/>
    </row>
    <row r="137" spans="1:20" s="237" customFormat="1" ht="30" customHeight="1" x14ac:dyDescent="0.25">
      <c r="A137" s="28" t="s">
        <v>14</v>
      </c>
      <c r="B137" s="927" t="s">
        <v>35</v>
      </c>
      <c r="C137" s="200" t="s">
        <v>35</v>
      </c>
      <c r="D137" s="30"/>
      <c r="E137" s="31" t="s">
        <v>212</v>
      </c>
      <c r="F137" s="882"/>
      <c r="G137" s="903"/>
      <c r="H137" s="420"/>
      <c r="I137" s="60"/>
      <c r="J137" s="63"/>
      <c r="K137" s="60"/>
      <c r="L137" s="60"/>
      <c r="M137" s="59"/>
      <c r="N137" s="93"/>
      <c r="O137" s="59"/>
      <c r="P137" s="682"/>
      <c r="Q137" s="395"/>
      <c r="R137" s="211"/>
      <c r="S137" s="211"/>
      <c r="T137" s="211"/>
    </row>
    <row r="138" spans="1:20" s="237" customFormat="1" ht="12.75" customHeight="1" x14ac:dyDescent="0.25">
      <c r="A138" s="806"/>
      <c r="B138" s="813"/>
      <c r="C138" s="435"/>
      <c r="D138" s="379" t="s">
        <v>14</v>
      </c>
      <c r="E138" s="1401" t="s">
        <v>111</v>
      </c>
      <c r="F138" s="883" t="s">
        <v>36</v>
      </c>
      <c r="G138" s="1399" t="s">
        <v>227</v>
      </c>
      <c r="H138" s="857" t="s">
        <v>39</v>
      </c>
      <c r="I138" s="39">
        <v>2.7</v>
      </c>
      <c r="J138" s="39"/>
      <c r="K138" s="39"/>
      <c r="L138" s="39"/>
      <c r="M138" s="810" t="s">
        <v>82</v>
      </c>
      <c r="N138" s="263" t="s">
        <v>200</v>
      </c>
      <c r="O138" s="263" t="s">
        <v>200</v>
      </c>
      <c r="P138" s="574"/>
      <c r="Q138" s="441"/>
      <c r="R138" s="211"/>
      <c r="S138" s="211"/>
      <c r="T138" s="211"/>
    </row>
    <row r="139" spans="1:20" s="237" customFormat="1" ht="12" customHeight="1" x14ac:dyDescent="0.25">
      <c r="A139" s="806"/>
      <c r="B139" s="813"/>
      <c r="C139" s="435"/>
      <c r="D139" s="234"/>
      <c r="E139" s="1402"/>
      <c r="F139" s="883" t="s">
        <v>213</v>
      </c>
      <c r="G139" s="1400"/>
      <c r="H139" s="857" t="s">
        <v>95</v>
      </c>
      <c r="I139" s="39">
        <v>227.4</v>
      </c>
      <c r="J139" s="1059">
        <v>80.400000000000006</v>
      </c>
      <c r="K139" s="39"/>
      <c r="L139" s="39"/>
      <c r="M139" s="1315" t="s">
        <v>158</v>
      </c>
      <c r="N139" s="263"/>
      <c r="O139" s="263" t="s">
        <v>159</v>
      </c>
      <c r="P139" s="574"/>
      <c r="Q139" s="441"/>
      <c r="R139" s="211"/>
      <c r="S139" s="211"/>
      <c r="T139" s="211"/>
    </row>
    <row r="140" spans="1:20" s="237" customFormat="1" ht="14.25" customHeight="1" x14ac:dyDescent="0.25">
      <c r="A140" s="806"/>
      <c r="B140" s="813"/>
      <c r="C140" s="435"/>
      <c r="D140" s="234"/>
      <c r="E140" s="1402"/>
      <c r="F140" s="883"/>
      <c r="G140" s="1400"/>
      <c r="H140" s="857" t="s">
        <v>97</v>
      </c>
      <c r="I140" s="39">
        <f>1299.6-690</f>
        <v>609.59999999999991</v>
      </c>
      <c r="J140" s="1059">
        <v>419.2</v>
      </c>
      <c r="K140" s="39"/>
      <c r="L140" s="39"/>
      <c r="M140" s="1379"/>
      <c r="N140" s="263"/>
      <c r="O140" s="263"/>
      <c r="P140" s="574"/>
      <c r="Q140" s="441"/>
      <c r="R140" s="211"/>
      <c r="S140" s="211"/>
      <c r="T140" s="211"/>
    </row>
    <row r="141" spans="1:20" s="237" customFormat="1" ht="12" customHeight="1" x14ac:dyDescent="0.25">
      <c r="A141" s="806"/>
      <c r="B141" s="813"/>
      <c r="C141" s="435"/>
      <c r="D141" s="234"/>
      <c r="E141" s="1402"/>
      <c r="F141" s="883"/>
      <c r="G141" s="904"/>
      <c r="H141" s="857" t="s">
        <v>28</v>
      </c>
      <c r="I141" s="39">
        <v>25</v>
      </c>
      <c r="J141" s="44"/>
      <c r="K141" s="39"/>
      <c r="L141" s="39"/>
      <c r="M141" s="1315"/>
      <c r="N141" s="263"/>
      <c r="O141" s="263"/>
      <c r="P141" s="574"/>
      <c r="Q141" s="441"/>
      <c r="R141" s="211"/>
      <c r="S141" s="211"/>
      <c r="T141" s="211"/>
    </row>
    <row r="142" spans="1:20" s="237" customFormat="1" ht="12" customHeight="1" x14ac:dyDescent="0.25">
      <c r="A142" s="806"/>
      <c r="B142" s="813"/>
      <c r="C142" s="435"/>
      <c r="D142" s="234"/>
      <c r="E142" s="1402"/>
      <c r="F142" s="883"/>
      <c r="G142" s="904"/>
      <c r="H142" s="857" t="s">
        <v>32</v>
      </c>
      <c r="I142" s="39"/>
      <c r="J142" s="44">
        <v>19.8</v>
      </c>
      <c r="K142" s="39"/>
      <c r="L142" s="39"/>
      <c r="M142" s="1315"/>
      <c r="N142" s="263"/>
      <c r="O142" s="263"/>
      <c r="P142" s="574"/>
      <c r="Q142" s="441"/>
      <c r="R142" s="211"/>
      <c r="S142" s="211"/>
      <c r="T142" s="211"/>
    </row>
    <row r="143" spans="1:20" s="237" customFormat="1" ht="20.25" customHeight="1" x14ac:dyDescent="0.25">
      <c r="A143" s="806"/>
      <c r="B143" s="813"/>
      <c r="C143" s="435"/>
      <c r="D143" s="817"/>
      <c r="E143" s="1403"/>
      <c r="F143" s="884"/>
      <c r="G143" s="905"/>
      <c r="H143" s="130" t="s">
        <v>132</v>
      </c>
      <c r="I143" s="43">
        <v>146.4</v>
      </c>
      <c r="J143" s="1060">
        <v>147.80000000000001</v>
      </c>
      <c r="K143" s="43"/>
      <c r="L143" s="43"/>
      <c r="M143" s="1316"/>
      <c r="N143" s="818"/>
      <c r="O143" s="818"/>
      <c r="P143" s="819"/>
      <c r="Q143" s="820"/>
      <c r="R143" s="211"/>
      <c r="S143" s="211"/>
      <c r="T143" s="211"/>
    </row>
    <row r="144" spans="1:20" s="222" customFormat="1" ht="15.75" customHeight="1" x14ac:dyDescent="0.25">
      <c r="A144" s="806"/>
      <c r="B144" s="813"/>
      <c r="C144" s="435"/>
      <c r="D144" s="62" t="s">
        <v>26</v>
      </c>
      <c r="E144" s="1185" t="s">
        <v>259</v>
      </c>
      <c r="F144" s="133"/>
      <c r="G144" s="1399" t="s">
        <v>227</v>
      </c>
      <c r="H144" s="221" t="s">
        <v>39</v>
      </c>
      <c r="I144" s="473"/>
      <c r="J144" s="42">
        <v>8.4</v>
      </c>
      <c r="K144" s="42">
        <v>463.4</v>
      </c>
      <c r="L144" s="42"/>
      <c r="M144" s="809" t="s">
        <v>87</v>
      </c>
      <c r="N144" s="204"/>
      <c r="O144" s="79">
        <v>1</v>
      </c>
      <c r="P144" s="204"/>
      <c r="Q144" s="164"/>
      <c r="R144" s="162"/>
      <c r="S144" s="162"/>
      <c r="T144" s="162"/>
    </row>
    <row r="145" spans="1:20" s="222" customFormat="1" ht="15.75" customHeight="1" x14ac:dyDescent="0.25">
      <c r="A145" s="806"/>
      <c r="B145" s="813"/>
      <c r="C145" s="435"/>
      <c r="D145" s="807"/>
      <c r="E145" s="1398"/>
      <c r="F145" s="134"/>
      <c r="G145" s="1400"/>
      <c r="H145" s="163"/>
      <c r="I145" s="53"/>
      <c r="J145" s="44"/>
      <c r="K145" s="44"/>
      <c r="L145" s="44"/>
      <c r="M145" s="811" t="s">
        <v>211</v>
      </c>
      <c r="N145" s="79"/>
      <c r="O145" s="79"/>
      <c r="P145" s="79">
        <v>100</v>
      </c>
      <c r="Q145" s="125"/>
      <c r="R145" s="162"/>
      <c r="S145" s="162"/>
      <c r="T145" s="162"/>
    </row>
    <row r="146" spans="1:20" s="222" customFormat="1" ht="28.5" customHeight="1" x14ac:dyDescent="0.25">
      <c r="A146" s="806"/>
      <c r="B146" s="813"/>
      <c r="C146" s="435"/>
      <c r="D146" s="36"/>
      <c r="E146" s="1358"/>
      <c r="F146" s="135"/>
      <c r="G146" s="905"/>
      <c r="H146" s="70"/>
      <c r="I146" s="54"/>
      <c r="J146" s="54"/>
      <c r="K146" s="54"/>
      <c r="L146" s="54"/>
      <c r="M146" s="821"/>
      <c r="N146" s="89"/>
      <c r="O146" s="89"/>
      <c r="P146" s="89"/>
      <c r="Q146" s="107"/>
      <c r="R146" s="162"/>
      <c r="S146" s="162"/>
      <c r="T146" s="162"/>
    </row>
    <row r="147" spans="1:20" s="237" customFormat="1" ht="18" customHeight="1" thickBot="1" x14ac:dyDescent="0.25">
      <c r="A147" s="812"/>
      <c r="B147" s="808"/>
      <c r="C147" s="187"/>
      <c r="D147" s="418"/>
      <c r="E147" s="410"/>
      <c r="F147" s="410"/>
      <c r="G147" s="421"/>
      <c r="H147" s="265" t="s">
        <v>25</v>
      </c>
      <c r="I147" s="118">
        <f>SUM(I138:I146)</f>
        <v>1011.0999999999999</v>
      </c>
      <c r="J147" s="118">
        <f>SUM(J138:J146)</f>
        <v>675.6</v>
      </c>
      <c r="K147" s="118">
        <f>SUM(K138:K146)</f>
        <v>463.4</v>
      </c>
      <c r="L147" s="118">
        <f>SUM(L138:L146)</f>
        <v>0</v>
      </c>
      <c r="M147" s="410"/>
      <c r="N147" s="419"/>
      <c r="O147" s="408"/>
      <c r="P147" s="408"/>
      <c r="Q147" s="801"/>
      <c r="R147" s="211"/>
      <c r="S147" s="211"/>
      <c r="T147" s="211"/>
    </row>
    <row r="148" spans="1:20" s="237" customFormat="1" ht="13.5" thickBot="1" x14ac:dyDescent="0.3">
      <c r="A148" s="142" t="s">
        <v>14</v>
      </c>
      <c r="B148" s="365" t="s">
        <v>35</v>
      </c>
      <c r="C148" s="1304" t="s">
        <v>40</v>
      </c>
      <c r="D148" s="1213"/>
      <c r="E148" s="1213"/>
      <c r="F148" s="1213"/>
      <c r="G148" s="1213"/>
      <c r="H148" s="1213"/>
      <c r="I148" s="47">
        <f>I147</f>
        <v>1011.0999999999999</v>
      </c>
      <c r="J148" s="47">
        <f t="shared" ref="J148:L148" si="13">J147</f>
        <v>675.6</v>
      </c>
      <c r="K148" s="47">
        <f t="shared" si="13"/>
        <v>463.4</v>
      </c>
      <c r="L148" s="47">
        <f t="shared" si="13"/>
        <v>0</v>
      </c>
      <c r="M148" s="1305"/>
      <c r="N148" s="1305"/>
      <c r="O148" s="1305"/>
      <c r="P148" s="1305"/>
      <c r="Q148" s="1306"/>
      <c r="R148" s="211"/>
      <c r="S148" s="211"/>
      <c r="T148" s="211"/>
    </row>
    <row r="149" spans="1:20" s="237" customFormat="1" ht="12.75" customHeight="1" thickBot="1" x14ac:dyDescent="0.3">
      <c r="A149" s="23" t="s">
        <v>14</v>
      </c>
      <c r="B149" s="1307" t="s">
        <v>57</v>
      </c>
      <c r="C149" s="1308"/>
      <c r="D149" s="1308"/>
      <c r="E149" s="1308"/>
      <c r="F149" s="1308"/>
      <c r="G149" s="1308"/>
      <c r="H149" s="1308"/>
      <c r="I149" s="48">
        <f>I135+I58+I40+I148</f>
        <v>9803.2000000000007</v>
      </c>
      <c r="J149" s="48">
        <f>J135+J58+J40+J148</f>
        <v>10013.6</v>
      </c>
      <c r="K149" s="48">
        <f>K135+K58+K40+K148</f>
        <v>7867.9</v>
      </c>
      <c r="L149" s="48">
        <f>L135+L58+L40+L148</f>
        <v>6231.9</v>
      </c>
      <c r="M149" s="1309"/>
      <c r="N149" s="1309"/>
      <c r="O149" s="1309"/>
      <c r="P149" s="1309"/>
      <c r="Q149" s="1310"/>
      <c r="R149" s="211"/>
      <c r="S149" s="211"/>
      <c r="T149" s="211"/>
    </row>
    <row r="150" spans="1:20" s="237" customFormat="1" ht="13.5" thickBot="1" x14ac:dyDescent="0.3">
      <c r="A150" s="32" t="s">
        <v>19</v>
      </c>
      <c r="B150" s="1311" t="s">
        <v>58</v>
      </c>
      <c r="C150" s="1312"/>
      <c r="D150" s="1312"/>
      <c r="E150" s="1312"/>
      <c r="F150" s="1312"/>
      <c r="G150" s="1312"/>
      <c r="H150" s="1312"/>
      <c r="I150" s="49">
        <f>I149</f>
        <v>9803.2000000000007</v>
      </c>
      <c r="J150" s="49">
        <f t="shared" ref="J150:L150" si="14">J149</f>
        <v>10013.6</v>
      </c>
      <c r="K150" s="49">
        <f t="shared" ref="K150" si="15">K149</f>
        <v>7867.9</v>
      </c>
      <c r="L150" s="49">
        <f t="shared" si="14"/>
        <v>6231.9</v>
      </c>
      <c r="M150" s="1313"/>
      <c r="N150" s="1313"/>
      <c r="O150" s="1313"/>
      <c r="P150" s="1313"/>
      <c r="Q150" s="1314"/>
      <c r="R150" s="211"/>
      <c r="S150" s="211"/>
      <c r="T150" s="211"/>
    </row>
    <row r="151" spans="1:20" s="148" customFormat="1" ht="21" customHeight="1" x14ac:dyDescent="0.25">
      <c r="A151" s="1343" t="s">
        <v>261</v>
      </c>
      <c r="B151" s="1344"/>
      <c r="C151" s="1344"/>
      <c r="D151" s="1344"/>
      <c r="E151" s="1344"/>
      <c r="F151" s="1344"/>
      <c r="G151" s="1344"/>
      <c r="H151" s="1344"/>
      <c r="I151" s="1344"/>
      <c r="J151" s="1344"/>
      <c r="K151" s="1344"/>
      <c r="L151" s="1344"/>
      <c r="M151" s="482"/>
      <c r="N151" s="482"/>
      <c r="O151" s="482"/>
      <c r="P151" s="678"/>
      <c r="Q151" s="482"/>
      <c r="R151" s="523"/>
      <c r="S151" s="523"/>
      <c r="T151" s="523"/>
    </row>
    <row r="152" spans="1:20" s="150" customFormat="1" ht="17.25" customHeight="1" x14ac:dyDescent="0.25">
      <c r="A152" s="427"/>
      <c r="B152" s="428"/>
      <c r="C152" s="428"/>
      <c r="D152" s="428"/>
      <c r="E152" s="428"/>
      <c r="F152" s="428"/>
      <c r="G152" s="428"/>
      <c r="H152" s="428"/>
      <c r="I152" s="428"/>
      <c r="J152" s="521"/>
      <c r="K152" s="521"/>
      <c r="L152" s="521"/>
      <c r="M152" s="440"/>
      <c r="N152" s="372"/>
      <c r="O152" s="372"/>
      <c r="P152" s="678"/>
      <c r="Q152" s="372"/>
      <c r="R152" s="443"/>
      <c r="S152" s="443"/>
      <c r="T152" s="443"/>
    </row>
    <row r="153" spans="1:20" s="33" customFormat="1" ht="16.5" customHeight="1" thickBot="1" x14ac:dyDescent="0.3">
      <c r="A153" s="1345" t="s">
        <v>59</v>
      </c>
      <c r="B153" s="1345"/>
      <c r="C153" s="1345"/>
      <c r="D153" s="1345"/>
      <c r="E153" s="1345"/>
      <c r="F153" s="1345"/>
      <c r="G153" s="1345"/>
      <c r="H153" s="1345"/>
      <c r="I153" s="34"/>
      <c r="J153" s="34"/>
      <c r="K153" s="34"/>
      <c r="L153" s="34"/>
      <c r="M153" s="10"/>
      <c r="N153" s="10"/>
      <c r="O153" s="10"/>
      <c r="P153" s="10"/>
      <c r="Q153" s="10"/>
      <c r="R153" s="524"/>
      <c r="S153" s="524"/>
      <c r="T153" s="524"/>
    </row>
    <row r="154" spans="1:20" s="237" customFormat="1" ht="64.5" customHeight="1" thickBot="1" x14ac:dyDescent="0.3">
      <c r="A154" s="1346" t="s">
        <v>60</v>
      </c>
      <c r="B154" s="1347"/>
      <c r="C154" s="1347"/>
      <c r="D154" s="1347"/>
      <c r="E154" s="1347"/>
      <c r="F154" s="1347"/>
      <c r="G154" s="1347"/>
      <c r="H154" s="1348"/>
      <c r="I154" s="375" t="s">
        <v>167</v>
      </c>
      <c r="J154" s="375" t="s">
        <v>185</v>
      </c>
      <c r="K154" s="294" t="s">
        <v>138</v>
      </c>
      <c r="L154" s="294" t="s">
        <v>186</v>
      </c>
      <c r="M154" s="1"/>
      <c r="N154" s="1"/>
      <c r="O154" s="1"/>
      <c r="P154" s="1"/>
      <c r="Q154" s="1"/>
      <c r="R154" s="211"/>
      <c r="S154" s="211"/>
      <c r="T154" s="211"/>
    </row>
    <row r="155" spans="1:20" s="237" customFormat="1" x14ac:dyDescent="0.25">
      <c r="A155" s="1349" t="s">
        <v>61</v>
      </c>
      <c r="B155" s="1350"/>
      <c r="C155" s="1350"/>
      <c r="D155" s="1350"/>
      <c r="E155" s="1350"/>
      <c r="F155" s="1350"/>
      <c r="G155" s="1350"/>
      <c r="H155" s="1351"/>
      <c r="I155" s="373">
        <f>I156+I163+I164+I166+I165</f>
        <v>9714.5</v>
      </c>
      <c r="J155" s="373">
        <f>J156+J163+J164+J166+J165+J167</f>
        <v>9902.9</v>
      </c>
      <c r="K155" s="373">
        <f t="shared" ref="K155:L155" si="16">K156+K163+K164+K166+K165+K167</f>
        <v>7780.8999999999987</v>
      </c>
      <c r="L155" s="424">
        <f t="shared" si="16"/>
        <v>6231.9</v>
      </c>
      <c r="M155" s="35"/>
      <c r="N155" s="1"/>
      <c r="O155" s="1"/>
      <c r="P155" s="1"/>
      <c r="Q155" s="1"/>
      <c r="R155" s="211"/>
      <c r="S155" s="211"/>
      <c r="T155" s="211"/>
    </row>
    <row r="156" spans="1:20" s="237" customFormat="1" ht="12.75" customHeight="1" x14ac:dyDescent="0.2">
      <c r="A156" s="1352" t="s">
        <v>62</v>
      </c>
      <c r="B156" s="1353"/>
      <c r="C156" s="1353"/>
      <c r="D156" s="1353"/>
      <c r="E156" s="1353"/>
      <c r="F156" s="1353"/>
      <c r="G156" s="1353"/>
      <c r="H156" s="1354"/>
      <c r="I156" s="55">
        <f>SUM(I157:I162)</f>
        <v>7410.8</v>
      </c>
      <c r="J156" s="55">
        <f>SUM(J157:J162)</f>
        <v>8221.6</v>
      </c>
      <c r="K156" s="55">
        <f>SUM(K157:K162)</f>
        <v>7167.4999999999991</v>
      </c>
      <c r="L156" s="55">
        <f>SUM(L157:L162)</f>
        <v>6111.7</v>
      </c>
      <c r="M156" s="35"/>
      <c r="N156" s="1"/>
      <c r="O156" s="1"/>
      <c r="P156" s="1"/>
      <c r="Q156" s="1"/>
      <c r="R156" s="211"/>
      <c r="S156" s="211"/>
      <c r="T156" s="211"/>
    </row>
    <row r="157" spans="1:20" s="237" customFormat="1" x14ac:dyDescent="0.25">
      <c r="A157" s="1355" t="s">
        <v>63</v>
      </c>
      <c r="B157" s="1356"/>
      <c r="C157" s="1356"/>
      <c r="D157" s="1356"/>
      <c r="E157" s="1356"/>
      <c r="F157" s="1356"/>
      <c r="G157" s="1356"/>
      <c r="H157" s="1357"/>
      <c r="I157" s="56">
        <f>SUMIF(H13:H150,"SB",I13:I150)</f>
        <v>409.4</v>
      </c>
      <c r="J157" s="56">
        <f>SUMIF(H13:H150,"SB",J13:J150)</f>
        <v>1236.4000000000001</v>
      </c>
      <c r="K157" s="56">
        <f>SUMIF(H13:H150,"SB",K13:K150)</f>
        <v>1275.5</v>
      </c>
      <c r="L157" s="56">
        <f>SUMIF(H13:H150,"SB",L13:L150)</f>
        <v>526.9</v>
      </c>
      <c r="M157" s="35"/>
      <c r="N157" s="1"/>
      <c r="O157" s="1"/>
      <c r="P157" s="1"/>
      <c r="Q157" s="1"/>
      <c r="R157" s="211"/>
      <c r="S157" s="211"/>
      <c r="T157" s="211"/>
    </row>
    <row r="158" spans="1:20" s="237" customFormat="1" ht="14.25" customHeight="1" x14ac:dyDescent="0.25">
      <c r="A158" s="1340" t="s">
        <v>166</v>
      </c>
      <c r="B158" s="1341"/>
      <c r="C158" s="1341"/>
      <c r="D158" s="1341"/>
      <c r="E158" s="1341"/>
      <c r="F158" s="1341"/>
      <c r="G158" s="1341"/>
      <c r="H158" s="1342"/>
      <c r="I158" s="57">
        <f>SUMIF(H13:H150,"SB(AA)",I13:I150)</f>
        <v>420.00000000000006</v>
      </c>
      <c r="J158" s="57">
        <f>SUMIF(H13:H150,"SB(AA)",J13:J150)</f>
        <v>472</v>
      </c>
      <c r="K158" s="57">
        <f>SUMIF(H13:H150,"SB(AA)",K13:K150)</f>
        <v>643.19999999999993</v>
      </c>
      <c r="L158" s="57">
        <f>SUMIF(H13:H150,"SB(AA)",L13:L150)</f>
        <v>682.2</v>
      </c>
      <c r="M158" s="35"/>
      <c r="N158" s="1"/>
      <c r="O158" s="1"/>
      <c r="P158" s="1"/>
      <c r="Q158" s="1"/>
      <c r="R158" s="211"/>
      <c r="S158" s="211"/>
      <c r="T158" s="211"/>
    </row>
    <row r="159" spans="1:20" s="237" customFormat="1" x14ac:dyDescent="0.25">
      <c r="A159" s="1340" t="s">
        <v>64</v>
      </c>
      <c r="B159" s="1341"/>
      <c r="C159" s="1341"/>
      <c r="D159" s="1341"/>
      <c r="E159" s="1341"/>
      <c r="F159" s="1341"/>
      <c r="G159" s="1341"/>
      <c r="H159" s="1342"/>
      <c r="I159" s="56">
        <f>SUMIF(H13:H150,"SB(VR)",I13:I150)</f>
        <v>4850</v>
      </c>
      <c r="J159" s="56">
        <f>SUMIF(H13:H150,"SB(VR)",J13:J150)</f>
        <v>4861</v>
      </c>
      <c r="K159" s="56">
        <f>SUMIF(H13:H150,"SB(VR)",K13:K150)</f>
        <v>4900.3999999999996</v>
      </c>
      <c r="L159" s="56">
        <f>SUMIF(H13:H150,"SB(VR)",L13:L150)</f>
        <v>4900.3999999999996</v>
      </c>
      <c r="M159" s="35"/>
      <c r="N159" s="1"/>
      <c r="O159" s="1"/>
      <c r="P159" s="1"/>
      <c r="Q159" s="1"/>
      <c r="R159" s="211"/>
      <c r="S159" s="211"/>
      <c r="T159" s="211"/>
    </row>
    <row r="160" spans="1:20" s="237" customFormat="1" x14ac:dyDescent="0.25">
      <c r="A160" s="1340" t="s">
        <v>65</v>
      </c>
      <c r="B160" s="1341"/>
      <c r="C160" s="1341"/>
      <c r="D160" s="1341"/>
      <c r="E160" s="1341"/>
      <c r="F160" s="1341"/>
      <c r="G160" s="1341"/>
      <c r="H160" s="1342"/>
      <c r="I160" s="56">
        <f>SUMIF(H13:H150,"SB(VB)",I13:I150)</f>
        <v>72.099999999999994</v>
      </c>
      <c r="J160" s="56">
        <f>SUMIF(H13:H150,"SB(VB)",J13:J150)</f>
        <v>87.199999999999989</v>
      </c>
      <c r="K160" s="56">
        <f>SUMIF(H13:H150,"SB(VB)",K13:K150)</f>
        <v>28.2</v>
      </c>
      <c r="L160" s="56">
        <f>SUMIF(H13:H150,"SB(VB)",L13:L150)</f>
        <v>0.2</v>
      </c>
      <c r="M160" s="35"/>
      <c r="N160" s="1"/>
      <c r="O160" s="1"/>
      <c r="P160" s="1"/>
      <c r="Q160" s="1"/>
      <c r="R160" s="211"/>
      <c r="S160" s="211"/>
      <c r="T160" s="211"/>
    </row>
    <row r="161" spans="1:20" s="237" customFormat="1" ht="27" customHeight="1" x14ac:dyDescent="0.25">
      <c r="A161" s="1340" t="s">
        <v>141</v>
      </c>
      <c r="B161" s="1341"/>
      <c r="C161" s="1341"/>
      <c r="D161" s="1341"/>
      <c r="E161" s="1341"/>
      <c r="F161" s="1341"/>
      <c r="G161" s="1341"/>
      <c r="H161" s="1342"/>
      <c r="I161" s="56">
        <f>SUMIF(H14:H150,"SB(ESA)",I14:I150)</f>
        <v>0</v>
      </c>
      <c r="J161" s="56">
        <f>SUMIF(H14:H150,"SB(ESA)",J14:J150)</f>
        <v>0</v>
      </c>
      <c r="K161" s="56">
        <f>SUMIF(H14:H150,"SB(ESA)",K14:K150)</f>
        <v>0</v>
      </c>
      <c r="L161" s="56">
        <f>SUMIF(H14:H150,"SB(ESA)",L14:L150)</f>
        <v>0</v>
      </c>
      <c r="M161" s="35"/>
      <c r="N161" s="1"/>
      <c r="O161" s="1"/>
      <c r="P161" s="1"/>
      <c r="Q161" s="1"/>
      <c r="R161" s="211"/>
      <c r="S161" s="211"/>
      <c r="T161" s="211"/>
    </row>
    <row r="162" spans="1:20" s="237" customFormat="1" ht="16.5" customHeight="1" x14ac:dyDescent="0.25">
      <c r="A162" s="1340" t="s">
        <v>98</v>
      </c>
      <c r="B162" s="1341"/>
      <c r="C162" s="1341"/>
      <c r="D162" s="1341"/>
      <c r="E162" s="1341"/>
      <c r="F162" s="1341"/>
      <c r="G162" s="1341"/>
      <c r="H162" s="1342"/>
      <c r="I162" s="56">
        <f>SUMIF(H15:H150,"SB(ES)",I15:I150)</f>
        <v>1659.3</v>
      </c>
      <c r="J162" s="56">
        <f>SUMIF(H13:H150,"SB(ES)",J13:J150)</f>
        <v>1565.0000000000002</v>
      </c>
      <c r="K162" s="56">
        <f>SUMIF(H15:H150,"SB(ES)",K15:K150)</f>
        <v>320.2</v>
      </c>
      <c r="L162" s="56">
        <f>SUMIF(H15:H150,"SB(ES)",L15:L150)</f>
        <v>2</v>
      </c>
      <c r="M162" s="443"/>
      <c r="N162" s="1"/>
      <c r="O162" s="1"/>
      <c r="P162" s="1"/>
      <c r="Q162" s="1"/>
      <c r="R162" s="211"/>
      <c r="S162" s="211"/>
      <c r="T162" s="211"/>
    </row>
    <row r="163" spans="1:20" s="237" customFormat="1" ht="13.5" customHeight="1" x14ac:dyDescent="0.25">
      <c r="A163" s="1331" t="s">
        <v>66</v>
      </c>
      <c r="B163" s="1332"/>
      <c r="C163" s="1332"/>
      <c r="D163" s="1332"/>
      <c r="E163" s="1332"/>
      <c r="F163" s="1332"/>
      <c r="G163" s="1332"/>
      <c r="H163" s="1333"/>
      <c r="I163" s="58">
        <f>SUMIF(H14:H150,"SB(AAL)",I14:I150)</f>
        <v>386</v>
      </c>
      <c r="J163" s="58">
        <f>SUMIF(H14:H150,"SB(AAL)",J14:J150)</f>
        <v>513.6</v>
      </c>
      <c r="K163" s="58">
        <f>SUMIF(H14:H150,"SB(AAL)",K14:K150)</f>
        <v>104</v>
      </c>
      <c r="L163" s="58">
        <f>SUMIF(H14:H150,"SB(AAL)",L14:L150)</f>
        <v>104</v>
      </c>
      <c r="M163" s="35"/>
      <c r="N163" s="1"/>
      <c r="O163" s="1"/>
      <c r="P163" s="1"/>
      <c r="Q163" s="1"/>
      <c r="R163" s="211"/>
      <c r="S163" s="211"/>
      <c r="T163" s="211"/>
    </row>
    <row r="164" spans="1:20" s="237" customFormat="1" ht="25.5" customHeight="1" x14ac:dyDescent="0.25">
      <c r="A164" s="1331" t="s">
        <v>142</v>
      </c>
      <c r="B164" s="1332"/>
      <c r="C164" s="1332"/>
      <c r="D164" s="1332"/>
      <c r="E164" s="1332"/>
      <c r="F164" s="1332"/>
      <c r="G164" s="1332"/>
      <c r="H164" s="1333"/>
      <c r="I164" s="58">
        <f>SUMIF(H14:H150,"SB(ESL)",I14:I150)</f>
        <v>212.2</v>
      </c>
      <c r="J164" s="58">
        <f>SUMIF(H14:H150,"SB(ESl)",J14:J150)</f>
        <v>477.3</v>
      </c>
      <c r="K164" s="58">
        <f>SUMIF(H14:H150,"SB(ESL)",K14:K150)</f>
        <v>0</v>
      </c>
      <c r="L164" s="58">
        <f>SUMIF(H14:H150,"SB(ESL)",L14:L150)</f>
        <v>0</v>
      </c>
      <c r="M164" s="35"/>
      <c r="N164" s="1"/>
      <c r="O164" s="1"/>
      <c r="P164" s="1"/>
      <c r="Q164" s="1"/>
      <c r="R164" s="211"/>
      <c r="S164" s="211"/>
      <c r="T164" s="211"/>
    </row>
    <row r="165" spans="1:20" s="237" customFormat="1" x14ac:dyDescent="0.25">
      <c r="A165" s="1331" t="s">
        <v>67</v>
      </c>
      <c r="B165" s="1332"/>
      <c r="C165" s="1332"/>
      <c r="D165" s="1332"/>
      <c r="E165" s="1332"/>
      <c r="F165" s="1332"/>
      <c r="G165" s="1332"/>
      <c r="H165" s="1333"/>
      <c r="I165" s="58">
        <f>SUMIF(H13:H151,"SB(VRL)",I13:I151)</f>
        <v>1235.5</v>
      </c>
      <c r="J165" s="58">
        <f>SUMIF(H13:H151,"SB(VRL)",J13:J151)</f>
        <v>302.39999999999998</v>
      </c>
      <c r="K165" s="58">
        <f>SUMIF(H15:H151,"SB(VRL)",K15:K151)</f>
        <v>509.4</v>
      </c>
      <c r="L165" s="58">
        <f>SUMIF(H15:H151,"SB(VRL)",L15:L151)</f>
        <v>16.2</v>
      </c>
      <c r="M165" s="35"/>
      <c r="N165" s="1"/>
      <c r="O165" s="1"/>
      <c r="P165" s="1"/>
      <c r="Q165" s="1"/>
      <c r="R165" s="211"/>
      <c r="S165" s="211"/>
      <c r="T165" s="211"/>
    </row>
    <row r="166" spans="1:20" s="237" customFormat="1" x14ac:dyDescent="0.25">
      <c r="A166" s="1331" t="s">
        <v>96</v>
      </c>
      <c r="B166" s="1332"/>
      <c r="C166" s="1332"/>
      <c r="D166" s="1332"/>
      <c r="E166" s="1332"/>
      <c r="F166" s="1332"/>
      <c r="G166" s="1332"/>
      <c r="H166" s="1333"/>
      <c r="I166" s="58">
        <f>SUMIF(H15:H151,"SB(L)",I15:I151)</f>
        <v>470</v>
      </c>
      <c r="J166" s="58">
        <f>SUMIF(H15:H151,"SB(L)",J15:J151)</f>
        <v>359.70000000000005</v>
      </c>
      <c r="K166" s="58">
        <f>SUMIF(H15:H151,"SB(L)",K15:K151)</f>
        <v>0</v>
      </c>
      <c r="L166" s="58">
        <f>SUMIF(H15:H151,"SB(L)",L15:L151)</f>
        <v>0</v>
      </c>
      <c r="M166" s="35"/>
      <c r="N166" s="1"/>
      <c r="O166" s="1"/>
      <c r="P166" s="1"/>
      <c r="Q166" s="1"/>
      <c r="R166" s="211"/>
      <c r="S166" s="211"/>
      <c r="T166" s="211"/>
    </row>
    <row r="167" spans="1:20" s="237" customFormat="1" ht="14.25" customHeight="1" x14ac:dyDescent="0.25">
      <c r="A167" s="1331" t="s">
        <v>245</v>
      </c>
      <c r="B167" s="1332"/>
      <c r="C167" s="1332"/>
      <c r="D167" s="1332"/>
      <c r="E167" s="1332"/>
      <c r="F167" s="1332"/>
      <c r="G167" s="1332"/>
      <c r="H167" s="1333"/>
      <c r="I167" s="58"/>
      <c r="J167" s="58">
        <f>SUMIF(H13:H150,"SB(VBL)",J13:J150)</f>
        <v>28.3</v>
      </c>
      <c r="K167" s="58">
        <f>SUMIF(H13:H150,"SB(VBL)",K13:K150)</f>
        <v>0</v>
      </c>
      <c r="L167" s="58">
        <f>SUMIF(H13:H150,"SB(VBL)",L13:L150)</f>
        <v>0</v>
      </c>
      <c r="M167" s="35"/>
      <c r="N167" s="1"/>
      <c r="O167" s="1"/>
      <c r="P167" s="1"/>
      <c r="Q167" s="1"/>
      <c r="R167" s="211"/>
      <c r="S167" s="211"/>
      <c r="T167" s="211"/>
    </row>
    <row r="168" spans="1:20" s="237" customFormat="1" x14ac:dyDescent="0.25">
      <c r="A168" s="1334" t="s">
        <v>68</v>
      </c>
      <c r="B168" s="1335"/>
      <c r="C168" s="1335"/>
      <c r="D168" s="1335"/>
      <c r="E168" s="1335"/>
      <c r="F168" s="1335"/>
      <c r="G168" s="1335"/>
      <c r="H168" s="1336"/>
      <c r="I168" s="50">
        <f>SUM(I169:I171)</f>
        <v>88.7</v>
      </c>
      <c r="J168" s="50">
        <f>SUM(J169:J171)</f>
        <v>110.7</v>
      </c>
      <c r="K168" s="50">
        <f>SUM(K169:K171)</f>
        <v>87</v>
      </c>
      <c r="L168" s="50">
        <f>SUM(L169:L171)</f>
        <v>0</v>
      </c>
      <c r="M168" s="35"/>
      <c r="N168" s="1"/>
      <c r="O168" s="1"/>
      <c r="P168" s="1"/>
      <c r="Q168" s="1"/>
      <c r="R168" s="211"/>
      <c r="S168" s="211"/>
      <c r="T168" s="211"/>
    </row>
    <row r="169" spans="1:20" s="237" customFormat="1" x14ac:dyDescent="0.25">
      <c r="A169" s="1337" t="s">
        <v>69</v>
      </c>
      <c r="B169" s="1338"/>
      <c r="C169" s="1338"/>
      <c r="D169" s="1338"/>
      <c r="E169" s="1338"/>
      <c r="F169" s="1338"/>
      <c r="G169" s="1380"/>
      <c r="H169" s="1339"/>
      <c r="I169" s="56">
        <f>SUMIF(H13:H150,"ES",I13:I150)</f>
        <v>0</v>
      </c>
      <c r="J169" s="56">
        <f>SUMIF(H13:H150,"ES",J13:J150)</f>
        <v>0</v>
      </c>
      <c r="K169" s="56">
        <f>SUMIF(H13:H150,"ES",K13:K150)</f>
        <v>0</v>
      </c>
      <c r="L169" s="56">
        <f>SUMIF(H13:H150,"ES",L13:L150)</f>
        <v>0</v>
      </c>
      <c r="M169" s="35"/>
      <c r="N169" s="1"/>
      <c r="O169" s="1"/>
      <c r="P169" s="1"/>
      <c r="Q169" s="1"/>
      <c r="R169" s="211"/>
      <c r="S169" s="211"/>
      <c r="T169" s="211"/>
    </row>
    <row r="170" spans="1:20" s="237" customFormat="1" x14ac:dyDescent="0.25">
      <c r="A170" s="1317" t="s">
        <v>70</v>
      </c>
      <c r="B170" s="1318"/>
      <c r="C170" s="1318"/>
      <c r="D170" s="1318"/>
      <c r="E170" s="1318"/>
      <c r="F170" s="1318"/>
      <c r="G170" s="1381"/>
      <c r="H170" s="1319"/>
      <c r="I170" s="56">
        <f>SUMIF(H14:H150,"LRVB",I14:I150)</f>
        <v>0</v>
      </c>
      <c r="J170" s="56">
        <f>SUMIF(H14:H150,"LRVB",J14:J150)</f>
        <v>0</v>
      </c>
      <c r="K170" s="56">
        <f>SUMIF(H14:H150,"LRVB",K14:K150)</f>
        <v>0</v>
      </c>
      <c r="L170" s="56">
        <f>SUMIF(H14:H150,"LRVB",L14:L150)</f>
        <v>0</v>
      </c>
      <c r="M170" s="35"/>
      <c r="N170" s="1"/>
      <c r="O170" s="1"/>
      <c r="P170" s="1"/>
      <c r="Q170" s="1"/>
      <c r="R170" s="211"/>
      <c r="S170" s="211"/>
      <c r="T170" s="211"/>
    </row>
    <row r="171" spans="1:20" s="237" customFormat="1" x14ac:dyDescent="0.25">
      <c r="A171" s="1317" t="s">
        <v>71</v>
      </c>
      <c r="B171" s="1318"/>
      <c r="C171" s="1318"/>
      <c r="D171" s="1318"/>
      <c r="E171" s="1318"/>
      <c r="F171" s="1318"/>
      <c r="G171" s="1381"/>
      <c r="H171" s="1319"/>
      <c r="I171" s="56">
        <f>SUMIF(H13:H150,"Kt",I13:I150)</f>
        <v>88.7</v>
      </c>
      <c r="J171" s="56">
        <f>SUMIF(H13:H150,"Kt",J13:J150)</f>
        <v>110.7</v>
      </c>
      <c r="K171" s="56">
        <f>SUMIF(H13:H150,"Kt",K13:K150)</f>
        <v>87</v>
      </c>
      <c r="L171" s="56">
        <f>SUMIF(H13:H150,"Kt",L13:L150)</f>
        <v>0</v>
      </c>
      <c r="M171" s="35"/>
      <c r="N171" s="1"/>
      <c r="O171" s="1"/>
      <c r="P171" s="1"/>
      <c r="Q171" s="1"/>
      <c r="R171" s="211"/>
      <c r="S171" s="211"/>
      <c r="T171" s="211"/>
    </row>
    <row r="172" spans="1:20" s="237" customFormat="1" ht="13.5" thickBot="1" x14ac:dyDescent="0.3">
      <c r="A172" s="1320" t="s">
        <v>72</v>
      </c>
      <c r="B172" s="1321"/>
      <c r="C172" s="1321"/>
      <c r="D172" s="1321"/>
      <c r="E172" s="1321"/>
      <c r="F172" s="1321"/>
      <c r="G172" s="1321"/>
      <c r="H172" s="1322"/>
      <c r="I172" s="51">
        <f>SUM(I155,I168)</f>
        <v>9803.2000000000007</v>
      </c>
      <c r="J172" s="51">
        <f>SUM(J155,J168)</f>
        <v>10013.6</v>
      </c>
      <c r="K172" s="51">
        <f>SUM(K155,K168)</f>
        <v>7867.8999999999987</v>
      </c>
      <c r="L172" s="51">
        <f>SUM(L155,L168)</f>
        <v>6231.9</v>
      </c>
      <c r="M172" s="11"/>
      <c r="R172" s="211"/>
      <c r="S172" s="211"/>
      <c r="T172" s="211"/>
    </row>
    <row r="173" spans="1:20" s="237" customFormat="1" x14ac:dyDescent="0.25">
      <c r="A173" s="1"/>
      <c r="B173" s="1"/>
      <c r="C173" s="1"/>
      <c r="D173" s="1"/>
      <c r="E173" s="1"/>
      <c r="F173" s="1"/>
      <c r="G173" s="2"/>
      <c r="H173" s="483"/>
      <c r="I173" s="483"/>
      <c r="J173" s="483"/>
      <c r="K173" s="483"/>
      <c r="L173" s="483"/>
      <c r="M173" s="35"/>
      <c r="N173" s="1"/>
      <c r="O173" s="1"/>
      <c r="P173" s="1"/>
      <c r="Q173" s="1"/>
      <c r="R173" s="211"/>
      <c r="S173" s="211"/>
      <c r="T173" s="211"/>
    </row>
    <row r="175" spans="1:20" x14ac:dyDescent="0.2">
      <c r="I175" s="280"/>
      <c r="J175" s="280"/>
      <c r="K175" s="280"/>
      <c r="L175" s="280"/>
    </row>
    <row r="176" spans="1:20" x14ac:dyDescent="0.2">
      <c r="I176" s="280"/>
      <c r="J176" s="280"/>
      <c r="K176" s="280"/>
      <c r="L176" s="280"/>
    </row>
    <row r="177" spans="9:12" x14ac:dyDescent="0.2">
      <c r="I177" s="280"/>
      <c r="J177" s="280"/>
      <c r="K177" s="280"/>
      <c r="L177" s="280"/>
    </row>
    <row r="178" spans="9:12" x14ac:dyDescent="0.2">
      <c r="I178" s="280"/>
      <c r="J178" s="280"/>
      <c r="K178" s="280"/>
      <c r="L178" s="280"/>
    </row>
  </sheetData>
  <mergeCells count="196">
    <mergeCell ref="G103:G105"/>
    <mergeCell ref="M103:M105"/>
    <mergeCell ref="F104:F105"/>
    <mergeCell ref="M111:M112"/>
    <mergeCell ref="E107:E109"/>
    <mergeCell ref="E123:E124"/>
    <mergeCell ref="F48:F49"/>
    <mergeCell ref="M131:M132"/>
    <mergeCell ref="C136:Q136"/>
    <mergeCell ref="C130:C133"/>
    <mergeCell ref="D130:D133"/>
    <mergeCell ref="C135:H135"/>
    <mergeCell ref="M135:Q135"/>
    <mergeCell ref="G123:G124"/>
    <mergeCell ref="M119:M120"/>
    <mergeCell ref="E81:E84"/>
    <mergeCell ref="F82:F84"/>
    <mergeCell ref="G81:G84"/>
    <mergeCell ref="H82:H84"/>
    <mergeCell ref="I82:I84"/>
    <mergeCell ref="J82:J84"/>
    <mergeCell ref="K82:K84"/>
    <mergeCell ref="L82:L84"/>
    <mergeCell ref="F93:F97"/>
    <mergeCell ref="E91:E97"/>
    <mergeCell ref="F99:F102"/>
    <mergeCell ref="G91:G97"/>
    <mergeCell ref="C59:Q59"/>
    <mergeCell ref="E76:E80"/>
    <mergeCell ref="D91:D97"/>
    <mergeCell ref="M91:M95"/>
    <mergeCell ref="M98:M100"/>
    <mergeCell ref="A34:A36"/>
    <mergeCell ref="B34:B36"/>
    <mergeCell ref="C34:C36"/>
    <mergeCell ref="E34:E35"/>
    <mergeCell ref="F35:F36"/>
    <mergeCell ref="C40:H40"/>
    <mergeCell ref="C41:Q41"/>
    <mergeCell ref="G42:G44"/>
    <mergeCell ref="G37:G39"/>
    <mergeCell ref="M37:M38"/>
    <mergeCell ref="A37:A39"/>
    <mergeCell ref="B37:B39"/>
    <mergeCell ref="C37:C39"/>
    <mergeCell ref="M45:M46"/>
    <mergeCell ref="E55:E56"/>
    <mergeCell ref="G71:G72"/>
    <mergeCell ref="G16:G18"/>
    <mergeCell ref="M16:M18"/>
    <mergeCell ref="C12:Q12"/>
    <mergeCell ref="J6:J8"/>
    <mergeCell ref="A9:Q9"/>
    <mergeCell ref="A10:Q10"/>
    <mergeCell ref="B11:Q11"/>
    <mergeCell ref="G25:G27"/>
    <mergeCell ref="E16:E18"/>
    <mergeCell ref="G20:G22"/>
    <mergeCell ref="F13:F18"/>
    <mergeCell ref="E20:E21"/>
    <mergeCell ref="A25:A27"/>
    <mergeCell ref="B25:B27"/>
    <mergeCell ref="C25:C27"/>
    <mergeCell ref="E25:E27"/>
    <mergeCell ref="F25:F27"/>
    <mergeCell ref="L6:L8"/>
    <mergeCell ref="H6:H8"/>
    <mergeCell ref="A20:A22"/>
    <mergeCell ref="B20:B22"/>
    <mergeCell ref="C20:C22"/>
    <mergeCell ref="E14:E15"/>
    <mergeCell ref="G14:G15"/>
    <mergeCell ref="M14:M15"/>
    <mergeCell ref="F20:F22"/>
    <mergeCell ref="M88:M89"/>
    <mergeCell ref="G76:G79"/>
    <mergeCell ref="M76:M79"/>
    <mergeCell ref="E71:E72"/>
    <mergeCell ref="E121:E122"/>
    <mergeCell ref="G85:G90"/>
    <mergeCell ref="M113:M117"/>
    <mergeCell ref="M55:M56"/>
    <mergeCell ref="M63:M64"/>
    <mergeCell ref="M67:M68"/>
    <mergeCell ref="E103:E105"/>
    <mergeCell ref="M51:M52"/>
    <mergeCell ref="E51:E52"/>
    <mergeCell ref="M58:Q58"/>
    <mergeCell ref="E98:E102"/>
    <mergeCell ref="E53:E54"/>
    <mergeCell ref="F53:F54"/>
    <mergeCell ref="F78:F80"/>
    <mergeCell ref="E110:E112"/>
    <mergeCell ref="F107:F109"/>
    <mergeCell ref="C58:H58"/>
    <mergeCell ref="F43:F44"/>
    <mergeCell ref="M1:Q1"/>
    <mergeCell ref="A2:Q2"/>
    <mergeCell ref="A3:Q3"/>
    <mergeCell ref="A4:Q4"/>
    <mergeCell ref="M5:Q5"/>
    <mergeCell ref="A6:A8"/>
    <mergeCell ref="B6:B8"/>
    <mergeCell ref="C6:C8"/>
    <mergeCell ref="D6:D8"/>
    <mergeCell ref="E6:E8"/>
    <mergeCell ref="M6:Q6"/>
    <mergeCell ref="M7:M8"/>
    <mergeCell ref="I6:I8"/>
    <mergeCell ref="F6:F8"/>
    <mergeCell ref="N7:Q7"/>
    <mergeCell ref="G6:G8"/>
    <mergeCell ref="K6:K8"/>
    <mergeCell ref="A154:H154"/>
    <mergeCell ref="E48:E50"/>
    <mergeCell ref="G66:G68"/>
    <mergeCell ref="E113:E117"/>
    <mergeCell ref="F113:F117"/>
    <mergeCell ref="G113:G117"/>
    <mergeCell ref="E118:E120"/>
    <mergeCell ref="G118:G120"/>
    <mergeCell ref="A130:A133"/>
    <mergeCell ref="B127:B129"/>
    <mergeCell ref="C127:C129"/>
    <mergeCell ref="B130:B133"/>
    <mergeCell ref="C85:C106"/>
    <mergeCell ref="G121:G122"/>
    <mergeCell ref="G60:G62"/>
    <mergeCell ref="E85:E90"/>
    <mergeCell ref="E65:E68"/>
    <mergeCell ref="E144:E146"/>
    <mergeCell ref="G138:G140"/>
    <mergeCell ref="G144:G145"/>
    <mergeCell ref="A85:A106"/>
    <mergeCell ref="G110:G112"/>
    <mergeCell ref="B85:B106"/>
    <mergeCell ref="E138:E143"/>
    <mergeCell ref="A172:H172"/>
    <mergeCell ref="A158:H158"/>
    <mergeCell ref="A159:H159"/>
    <mergeCell ref="A160:H160"/>
    <mergeCell ref="A161:H161"/>
    <mergeCell ref="A163:H163"/>
    <mergeCell ref="A155:H155"/>
    <mergeCell ref="A156:H156"/>
    <mergeCell ref="A157:H157"/>
    <mergeCell ref="A162:H162"/>
    <mergeCell ref="A164:H164"/>
    <mergeCell ref="A168:H168"/>
    <mergeCell ref="A169:H169"/>
    <mergeCell ref="A170:H170"/>
    <mergeCell ref="A166:H166"/>
    <mergeCell ref="A171:H171"/>
    <mergeCell ref="A165:H165"/>
    <mergeCell ref="A167:H167"/>
    <mergeCell ref="A153:H153"/>
    <mergeCell ref="M127:M129"/>
    <mergeCell ref="E127:E129"/>
    <mergeCell ref="F127:F129"/>
    <mergeCell ref="G127:G129"/>
    <mergeCell ref="A127:A129"/>
    <mergeCell ref="A151:L151"/>
    <mergeCell ref="M150:Q150"/>
    <mergeCell ref="M148:Q148"/>
    <mergeCell ref="M149:Q149"/>
    <mergeCell ref="G130:G133"/>
    <mergeCell ref="B150:H150"/>
    <mergeCell ref="C148:H148"/>
    <mergeCell ref="B149:H149"/>
    <mergeCell ref="M141:M143"/>
    <mergeCell ref="F130:F133"/>
    <mergeCell ref="E130:E133"/>
    <mergeCell ref="M139:M140"/>
    <mergeCell ref="A28:A30"/>
    <mergeCell ref="B28:B30"/>
    <mergeCell ref="C28:C30"/>
    <mergeCell ref="E28:E29"/>
    <mergeCell ref="F28:F29"/>
    <mergeCell ref="G28:G30"/>
    <mergeCell ref="F45:F46"/>
    <mergeCell ref="C31:C33"/>
    <mergeCell ref="E31:E32"/>
    <mergeCell ref="F31:F32"/>
    <mergeCell ref="G31:G33"/>
    <mergeCell ref="A31:A33"/>
    <mergeCell ref="B31:B33"/>
    <mergeCell ref="E63:E64"/>
    <mergeCell ref="F87:F90"/>
    <mergeCell ref="G34:G36"/>
    <mergeCell ref="A42:A44"/>
    <mergeCell ref="B42:B44"/>
    <mergeCell ref="C42:C44"/>
    <mergeCell ref="E43:E44"/>
    <mergeCell ref="E37:E38"/>
    <mergeCell ref="F37:F38"/>
    <mergeCell ref="F61:F63"/>
  </mergeCells>
  <printOptions horizontalCentered="1"/>
  <pageMargins left="0.47244094488188981" right="0.19685039370078741" top="0.39370078740157483" bottom="0.39370078740157483" header="0.31496062992125984" footer="0.31496062992125984"/>
  <pageSetup paperSize="9" scale="60" orientation="portrait" r:id="rId1"/>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K172"/>
  <sheetViews>
    <sheetView view="pageBreakPreview" topLeftCell="A64" zoomScaleNormal="100" zoomScaleSheetLayoutView="100" workbookViewId="0">
      <selection activeCell="G72" sqref="G72:G77"/>
    </sheetView>
  </sheetViews>
  <sheetFormatPr defaultColWidth="9.140625" defaultRowHeight="12.75" x14ac:dyDescent="0.2"/>
  <cols>
    <col min="1" max="1" width="2.85546875" style="281" customWidth="1"/>
    <col min="2" max="2" width="3.140625" style="281" customWidth="1"/>
    <col min="3" max="3" width="2.85546875" style="281" customWidth="1"/>
    <col min="4" max="4" width="32.85546875" style="281" customWidth="1"/>
    <col min="5" max="5" width="3.7109375" style="281" customWidth="1"/>
    <col min="6" max="6" width="3.85546875" style="281" customWidth="1"/>
    <col min="7" max="7" width="8.5703125" style="281" customWidth="1"/>
    <col min="8" max="16" width="8.7109375" style="281" customWidth="1"/>
    <col min="17" max="17" width="33.140625" style="281" customWidth="1"/>
    <col min="18" max="18" width="4.7109375" style="281" customWidth="1"/>
    <col min="19" max="20" width="4.42578125" style="281" customWidth="1"/>
    <col min="21" max="21" width="42.5703125" style="281" customWidth="1"/>
    <col min="22" max="16384" width="9.140625" style="281"/>
  </cols>
  <sheetData>
    <row r="1" spans="1:37" s="22" customFormat="1" ht="18" customHeight="1" x14ac:dyDescent="0.25">
      <c r="A1" s="222"/>
      <c r="B1" s="222"/>
      <c r="C1" s="222"/>
      <c r="D1" s="222"/>
      <c r="E1" s="315"/>
      <c r="F1" s="316"/>
      <c r="G1" s="317"/>
      <c r="H1" s="222"/>
      <c r="I1" s="222"/>
      <c r="J1" s="222"/>
      <c r="K1" s="222"/>
      <c r="L1" s="222"/>
      <c r="M1" s="222"/>
      <c r="N1" s="222"/>
      <c r="O1" s="318"/>
      <c r="P1" s="319"/>
      <c r="Q1" s="319"/>
      <c r="R1" s="319"/>
      <c r="S1" s="320"/>
      <c r="U1" s="685" t="s">
        <v>127</v>
      </c>
    </row>
    <row r="2" spans="1:37" s="1" customFormat="1" ht="11.25" customHeight="1" x14ac:dyDescent="0.25">
      <c r="A2" s="157"/>
      <c r="B2" s="158"/>
      <c r="C2" s="518"/>
      <c r="E2" s="159"/>
      <c r="F2" s="160"/>
      <c r="G2" s="160"/>
      <c r="H2" s="161"/>
      <c r="I2" s="161"/>
      <c r="J2" s="161"/>
      <c r="K2" s="162"/>
      <c r="L2" s="162"/>
      <c r="M2" s="162"/>
      <c r="N2" s="162"/>
      <c r="O2" s="162"/>
      <c r="P2" s="162"/>
      <c r="Q2" s="305"/>
      <c r="R2" s="305"/>
      <c r="S2" s="305"/>
      <c r="V2" s="35"/>
      <c r="W2" s="35"/>
      <c r="X2" s="35"/>
      <c r="Y2" s="35"/>
      <c r="Z2" s="35"/>
      <c r="AA2" s="35"/>
      <c r="AB2" s="35"/>
      <c r="AC2" s="35"/>
      <c r="AD2" s="35"/>
      <c r="AE2" s="35"/>
      <c r="AF2" s="35"/>
      <c r="AG2" s="35"/>
      <c r="AH2" s="35"/>
      <c r="AI2" s="35"/>
      <c r="AJ2" s="35"/>
      <c r="AK2" s="35"/>
    </row>
    <row r="3" spans="1:37" ht="14.25" customHeight="1" x14ac:dyDescent="0.25">
      <c r="Q3" s="1325"/>
      <c r="R3" s="1326"/>
      <c r="S3" s="1326"/>
      <c r="T3" s="1326"/>
      <c r="U3" s="1326"/>
    </row>
    <row r="4" spans="1:37" s="237" customFormat="1" ht="15.75" x14ac:dyDescent="0.25">
      <c r="A4" s="1141" t="s">
        <v>168</v>
      </c>
      <c r="B4" s="1141"/>
      <c r="C4" s="1141"/>
      <c r="D4" s="1141"/>
      <c r="E4" s="1141"/>
      <c r="F4" s="1141"/>
      <c r="G4" s="1141"/>
      <c r="H4" s="1141"/>
      <c r="I4" s="1141"/>
      <c r="J4" s="1141"/>
      <c r="K4" s="1141"/>
      <c r="L4" s="1141"/>
      <c r="M4" s="1141"/>
      <c r="N4" s="1141"/>
      <c r="O4" s="1141"/>
      <c r="P4" s="1141"/>
      <c r="Q4" s="1141"/>
      <c r="R4" s="1141"/>
      <c r="S4" s="1141"/>
      <c r="T4" s="1141"/>
      <c r="U4" s="1141"/>
    </row>
    <row r="5" spans="1:37" s="237" customFormat="1" ht="15.75" x14ac:dyDescent="0.25">
      <c r="A5" s="1142" t="s">
        <v>0</v>
      </c>
      <c r="B5" s="1142"/>
      <c r="C5" s="1142"/>
      <c r="D5" s="1142"/>
      <c r="E5" s="1142"/>
      <c r="F5" s="1142"/>
      <c r="G5" s="1142"/>
      <c r="H5" s="1142"/>
      <c r="I5" s="1142"/>
      <c r="J5" s="1142"/>
      <c r="K5" s="1142"/>
      <c r="L5" s="1142"/>
      <c r="M5" s="1142"/>
      <c r="N5" s="1142"/>
      <c r="O5" s="1142"/>
      <c r="P5" s="1142"/>
      <c r="Q5" s="1142"/>
      <c r="R5" s="1142"/>
      <c r="S5" s="1142"/>
      <c r="T5" s="1142"/>
      <c r="U5" s="1142"/>
    </row>
    <row r="6" spans="1:37" s="237" customFormat="1" ht="15.75" x14ac:dyDescent="0.25">
      <c r="A6" s="1143" t="s">
        <v>1</v>
      </c>
      <c r="B6" s="1143"/>
      <c r="C6" s="1143"/>
      <c r="D6" s="1143"/>
      <c r="E6" s="1143"/>
      <c r="F6" s="1143"/>
      <c r="G6" s="1143"/>
      <c r="H6" s="1143"/>
      <c r="I6" s="1143"/>
      <c r="J6" s="1143"/>
      <c r="K6" s="1143"/>
      <c r="L6" s="1143"/>
      <c r="M6" s="1143"/>
      <c r="N6" s="1143"/>
      <c r="O6" s="1143"/>
      <c r="P6" s="1143"/>
      <c r="Q6" s="1143"/>
      <c r="R6" s="1143"/>
      <c r="S6" s="1143"/>
      <c r="T6" s="1143"/>
      <c r="U6" s="1143"/>
    </row>
    <row r="7" spans="1:37" s="237" customFormat="1" ht="13.5" thickBot="1" x14ac:dyDescent="0.3">
      <c r="A7" s="1"/>
      <c r="B7" s="1"/>
      <c r="C7" s="1"/>
      <c r="D7" s="1"/>
      <c r="E7" s="1"/>
      <c r="F7" s="2"/>
      <c r="G7" s="160"/>
      <c r="H7" s="160"/>
      <c r="I7" s="160"/>
      <c r="J7" s="160"/>
      <c r="K7" s="160"/>
      <c r="L7" s="160"/>
      <c r="M7" s="160"/>
      <c r="N7" s="160"/>
      <c r="O7" s="160"/>
      <c r="P7" s="160"/>
      <c r="Q7" s="1144" t="s">
        <v>73</v>
      </c>
      <c r="R7" s="1144"/>
      <c r="S7" s="1144"/>
      <c r="T7" s="1144"/>
      <c r="U7" s="1145"/>
    </row>
    <row r="8" spans="1:37" s="237" customFormat="1" ht="50.25" customHeight="1" x14ac:dyDescent="0.25">
      <c r="A8" s="1146" t="s">
        <v>2</v>
      </c>
      <c r="B8" s="1149" t="s">
        <v>3</v>
      </c>
      <c r="C8" s="1149" t="s">
        <v>4</v>
      </c>
      <c r="D8" s="1152" t="s">
        <v>6</v>
      </c>
      <c r="E8" s="1174" t="s">
        <v>7</v>
      </c>
      <c r="F8" s="1591" t="s">
        <v>8</v>
      </c>
      <c r="G8" s="1177" t="s">
        <v>10</v>
      </c>
      <c r="H8" s="1588" t="s">
        <v>143</v>
      </c>
      <c r="I8" s="1585" t="s">
        <v>179</v>
      </c>
      <c r="J8" s="1582" t="s">
        <v>124</v>
      </c>
      <c r="K8" s="1588" t="s">
        <v>100</v>
      </c>
      <c r="L8" s="1585" t="s">
        <v>133</v>
      </c>
      <c r="M8" s="1582" t="s">
        <v>124</v>
      </c>
      <c r="N8" s="1588" t="s">
        <v>138</v>
      </c>
      <c r="O8" s="1585" t="s">
        <v>180</v>
      </c>
      <c r="P8" s="1582" t="s">
        <v>124</v>
      </c>
      <c r="Q8" s="1161" t="s">
        <v>11</v>
      </c>
      <c r="R8" s="1162"/>
      <c r="S8" s="1162"/>
      <c r="T8" s="1162"/>
      <c r="U8" s="306"/>
    </row>
    <row r="9" spans="1:37" s="237" customFormat="1" ht="18.75" customHeight="1" x14ac:dyDescent="0.25">
      <c r="A9" s="1147"/>
      <c r="B9" s="1150"/>
      <c r="C9" s="1150"/>
      <c r="D9" s="1153"/>
      <c r="E9" s="1175"/>
      <c r="F9" s="1592"/>
      <c r="G9" s="1178"/>
      <c r="H9" s="1589"/>
      <c r="I9" s="1586"/>
      <c r="J9" s="1583"/>
      <c r="K9" s="1589"/>
      <c r="L9" s="1586"/>
      <c r="M9" s="1583"/>
      <c r="N9" s="1589"/>
      <c r="O9" s="1586"/>
      <c r="P9" s="1583"/>
      <c r="Q9" s="1164" t="s">
        <v>6</v>
      </c>
      <c r="R9" s="1166" t="s">
        <v>125</v>
      </c>
      <c r="S9" s="1166"/>
      <c r="T9" s="1166"/>
      <c r="U9" s="576" t="s">
        <v>126</v>
      </c>
    </row>
    <row r="10" spans="1:37" s="237" customFormat="1" ht="66.75" customHeight="1" thickBot="1" x14ac:dyDescent="0.3">
      <c r="A10" s="1148"/>
      <c r="B10" s="1151"/>
      <c r="C10" s="1151"/>
      <c r="D10" s="1154"/>
      <c r="E10" s="1176"/>
      <c r="F10" s="1593"/>
      <c r="G10" s="1179"/>
      <c r="H10" s="1590"/>
      <c r="I10" s="1587"/>
      <c r="J10" s="1584"/>
      <c r="K10" s="1590"/>
      <c r="L10" s="1587"/>
      <c r="M10" s="1584"/>
      <c r="N10" s="1590"/>
      <c r="O10" s="1587"/>
      <c r="P10" s="1584"/>
      <c r="Q10" s="1165"/>
      <c r="R10" s="307" t="s">
        <v>81</v>
      </c>
      <c r="S10" s="307" t="s">
        <v>101</v>
      </c>
      <c r="T10" s="307" t="s">
        <v>139</v>
      </c>
      <c r="U10" s="308"/>
    </row>
    <row r="11" spans="1:37" s="3" customFormat="1" ht="13.5" customHeight="1" x14ac:dyDescent="0.2">
      <c r="A11" s="1168" t="s">
        <v>12</v>
      </c>
      <c r="B11" s="1169"/>
      <c r="C11" s="1169"/>
      <c r="D11" s="1169"/>
      <c r="E11" s="1169"/>
      <c r="F11" s="1169"/>
      <c r="G11" s="1169"/>
      <c r="H11" s="1169"/>
      <c r="I11" s="1169"/>
      <c r="J11" s="1169"/>
      <c r="K11" s="1169"/>
      <c r="L11" s="1169"/>
      <c r="M11" s="1169"/>
      <c r="N11" s="1169"/>
      <c r="O11" s="1169"/>
      <c r="P11" s="1169"/>
      <c r="Q11" s="1169"/>
      <c r="R11" s="1169"/>
      <c r="S11" s="1169"/>
      <c r="T11" s="1169"/>
      <c r="U11" s="1170"/>
    </row>
    <row r="12" spans="1:37" s="3" customFormat="1" x14ac:dyDescent="0.2">
      <c r="A12" s="1171" t="s">
        <v>13</v>
      </c>
      <c r="B12" s="1172"/>
      <c r="C12" s="1172"/>
      <c r="D12" s="1172"/>
      <c r="E12" s="1172"/>
      <c r="F12" s="1172"/>
      <c r="G12" s="1172"/>
      <c r="H12" s="1172"/>
      <c r="I12" s="1172"/>
      <c r="J12" s="1172"/>
      <c r="K12" s="1172"/>
      <c r="L12" s="1172"/>
      <c r="M12" s="1172"/>
      <c r="N12" s="1172"/>
      <c r="O12" s="1172"/>
      <c r="P12" s="1172"/>
      <c r="Q12" s="1172"/>
      <c r="R12" s="1172"/>
      <c r="S12" s="1172"/>
      <c r="T12" s="1172"/>
      <c r="U12" s="1173"/>
    </row>
    <row r="13" spans="1:37" s="237" customFormat="1" ht="15" customHeight="1" x14ac:dyDescent="0.25">
      <c r="A13" s="4" t="s">
        <v>14</v>
      </c>
      <c r="B13" s="1155" t="s">
        <v>15</v>
      </c>
      <c r="C13" s="1156"/>
      <c r="D13" s="1156"/>
      <c r="E13" s="1156"/>
      <c r="F13" s="1156"/>
      <c r="G13" s="1156"/>
      <c r="H13" s="1156"/>
      <c r="I13" s="1156"/>
      <c r="J13" s="1156"/>
      <c r="K13" s="1156"/>
      <c r="L13" s="1156"/>
      <c r="M13" s="1156"/>
      <c r="N13" s="1156"/>
      <c r="O13" s="1156"/>
      <c r="P13" s="1156"/>
      <c r="Q13" s="1156"/>
      <c r="R13" s="1156"/>
      <c r="S13" s="1156"/>
      <c r="T13" s="1156"/>
      <c r="U13" s="1157"/>
    </row>
    <row r="14" spans="1:37" s="237" customFormat="1" ht="14.25" customHeight="1" x14ac:dyDescent="0.25">
      <c r="A14" s="5" t="s">
        <v>14</v>
      </c>
      <c r="B14" s="6" t="s">
        <v>14</v>
      </c>
      <c r="C14" s="1187" t="s">
        <v>16</v>
      </c>
      <c r="D14" s="1188"/>
      <c r="E14" s="1188"/>
      <c r="F14" s="1188"/>
      <c r="G14" s="1580"/>
      <c r="H14" s="1580"/>
      <c r="I14" s="1580"/>
      <c r="J14" s="1580"/>
      <c r="K14" s="1580"/>
      <c r="L14" s="1580"/>
      <c r="M14" s="1580"/>
      <c r="N14" s="1580"/>
      <c r="O14" s="1580"/>
      <c r="P14" s="1580"/>
      <c r="Q14" s="1188"/>
      <c r="R14" s="1188"/>
      <c r="S14" s="1188"/>
      <c r="T14" s="1188"/>
      <c r="U14" s="1189"/>
    </row>
    <row r="15" spans="1:37" s="237" customFormat="1" ht="13.5" customHeight="1" x14ac:dyDescent="0.25">
      <c r="A15" s="7" t="s">
        <v>14</v>
      </c>
      <c r="B15" s="8" t="s">
        <v>14</v>
      </c>
      <c r="C15" s="9" t="s">
        <v>14</v>
      </c>
      <c r="D15" s="1581" t="s">
        <v>17</v>
      </c>
      <c r="E15" s="1572" t="s">
        <v>18</v>
      </c>
      <c r="F15" s="1575" t="s">
        <v>20</v>
      </c>
      <c r="G15" s="489" t="s">
        <v>22</v>
      </c>
      <c r="H15" s="66">
        <v>4850</v>
      </c>
      <c r="I15" s="99">
        <v>4850</v>
      </c>
      <c r="J15" s="64"/>
      <c r="K15" s="66">
        <v>4850</v>
      </c>
      <c r="L15" s="99">
        <v>4850</v>
      </c>
      <c r="M15" s="71"/>
      <c r="N15" s="66">
        <v>4850</v>
      </c>
      <c r="O15" s="99">
        <v>4850</v>
      </c>
      <c r="P15" s="71"/>
      <c r="Q15" s="247"/>
      <c r="R15" s="168"/>
      <c r="S15" s="309"/>
      <c r="T15" s="578"/>
      <c r="U15" s="329"/>
    </row>
    <row r="16" spans="1:37" s="237" customFormat="1" ht="14.25" customHeight="1" x14ac:dyDescent="0.25">
      <c r="A16" s="7"/>
      <c r="B16" s="8"/>
      <c r="C16" s="9"/>
      <c r="D16" s="1211"/>
      <c r="E16" s="1572"/>
      <c r="F16" s="1575"/>
      <c r="G16" s="70" t="s">
        <v>23</v>
      </c>
      <c r="H16" s="46">
        <v>419.6</v>
      </c>
      <c r="I16" s="100">
        <v>419.6</v>
      </c>
      <c r="J16" s="65"/>
      <c r="K16" s="46">
        <v>424.1</v>
      </c>
      <c r="L16" s="100">
        <v>424.1</v>
      </c>
      <c r="M16" s="144"/>
      <c r="N16" s="46">
        <v>428.6</v>
      </c>
      <c r="O16" s="100">
        <v>428.6</v>
      </c>
      <c r="P16" s="144"/>
      <c r="Q16" s="251"/>
      <c r="R16" s="92"/>
      <c r="S16" s="387"/>
      <c r="T16" s="577"/>
      <c r="U16" s="330"/>
    </row>
    <row r="17" spans="1:22" s="237" customFormat="1" ht="14.25" customHeight="1" x14ac:dyDescent="0.25">
      <c r="A17" s="7"/>
      <c r="B17" s="8"/>
      <c r="C17" s="9"/>
      <c r="D17" s="1251" t="s">
        <v>21</v>
      </c>
      <c r="E17" s="1572"/>
      <c r="F17" s="1575"/>
      <c r="G17" s="163"/>
      <c r="H17" s="116"/>
      <c r="I17" s="95"/>
      <c r="J17" s="648"/>
      <c r="K17" s="44"/>
      <c r="L17" s="102"/>
      <c r="M17" s="152"/>
      <c r="N17" s="44"/>
      <c r="O17" s="102"/>
      <c r="P17" s="152"/>
      <c r="Q17" s="1194" t="s">
        <v>85</v>
      </c>
      <c r="R17" s="146" t="s">
        <v>103</v>
      </c>
      <c r="S17" s="177" t="s">
        <v>103</v>
      </c>
      <c r="T17" s="177" t="s">
        <v>103</v>
      </c>
      <c r="U17" s="172"/>
    </row>
    <row r="18" spans="1:22" s="237" customFormat="1" ht="13.5" customHeight="1" x14ac:dyDescent="0.25">
      <c r="A18" s="7"/>
      <c r="B18" s="8"/>
      <c r="C18" s="9"/>
      <c r="D18" s="1445"/>
      <c r="E18" s="1572"/>
      <c r="F18" s="1575"/>
      <c r="G18" s="163"/>
      <c r="H18" s="44"/>
      <c r="I18" s="102"/>
      <c r="J18" s="38"/>
      <c r="K18" s="44"/>
      <c r="L18" s="102"/>
      <c r="M18" s="152"/>
      <c r="N18" s="44"/>
      <c r="O18" s="102"/>
      <c r="P18" s="152"/>
      <c r="Q18" s="1195"/>
      <c r="R18" s="146"/>
      <c r="S18" s="177"/>
      <c r="T18" s="177"/>
      <c r="U18" s="172"/>
    </row>
    <row r="19" spans="1:22" s="237" customFormat="1" ht="20.25" customHeight="1" x14ac:dyDescent="0.25">
      <c r="A19" s="7"/>
      <c r="B19" s="8"/>
      <c r="C19" s="9"/>
      <c r="D19" s="1248" t="s">
        <v>24</v>
      </c>
      <c r="E19" s="1572"/>
      <c r="F19" s="1575"/>
      <c r="G19" s="70"/>
      <c r="H19" s="46"/>
      <c r="I19" s="100"/>
      <c r="J19" s="65"/>
      <c r="K19" s="46"/>
      <c r="L19" s="100"/>
      <c r="M19" s="144"/>
      <c r="N19" s="46"/>
      <c r="O19" s="100"/>
      <c r="P19" s="144"/>
      <c r="Q19" s="1209" t="s">
        <v>85</v>
      </c>
      <c r="R19" s="97" t="s">
        <v>144</v>
      </c>
      <c r="S19" s="176" t="s">
        <v>145</v>
      </c>
      <c r="T19" s="176" t="s">
        <v>146</v>
      </c>
      <c r="U19" s="172"/>
    </row>
    <row r="20" spans="1:22" s="237" customFormat="1" ht="15" customHeight="1" thickBot="1" x14ac:dyDescent="0.3">
      <c r="A20" s="12"/>
      <c r="B20" s="13"/>
      <c r="C20" s="140"/>
      <c r="D20" s="1434"/>
      <c r="E20" s="1573"/>
      <c r="F20" s="1576"/>
      <c r="G20" s="265" t="s">
        <v>25</v>
      </c>
      <c r="H20" s="203">
        <f t="shared" ref="H20:P20" si="0">SUM(H15:H19)</f>
        <v>5269.6</v>
      </c>
      <c r="I20" s="230">
        <f t="shared" si="0"/>
        <v>5269.6</v>
      </c>
      <c r="J20" s="203">
        <f t="shared" si="0"/>
        <v>0</v>
      </c>
      <c r="K20" s="145">
        <f t="shared" si="0"/>
        <v>5274.1</v>
      </c>
      <c r="L20" s="230">
        <f t="shared" si="0"/>
        <v>5274.1</v>
      </c>
      <c r="M20" s="293">
        <f t="shared" si="0"/>
        <v>0</v>
      </c>
      <c r="N20" s="145">
        <f t="shared" si="0"/>
        <v>5278.6</v>
      </c>
      <c r="O20" s="230">
        <f t="shared" si="0"/>
        <v>5278.6</v>
      </c>
      <c r="P20" s="293">
        <f t="shared" si="0"/>
        <v>0</v>
      </c>
      <c r="Q20" s="1432"/>
      <c r="R20" s="84"/>
      <c r="S20" s="178"/>
      <c r="T20" s="178"/>
      <c r="U20" s="330"/>
    </row>
    <row r="21" spans="1:22" s="237" customFormat="1" ht="15" customHeight="1" x14ac:dyDescent="0.25">
      <c r="A21" s="7" t="s">
        <v>14</v>
      </c>
      <c r="B21" s="8" t="s">
        <v>14</v>
      </c>
      <c r="C21" s="141" t="s">
        <v>26</v>
      </c>
      <c r="D21" s="1577" t="s">
        <v>27</v>
      </c>
      <c r="E21" s="242" t="s">
        <v>18</v>
      </c>
      <c r="F21" s="490" t="s">
        <v>20</v>
      </c>
      <c r="G21" s="246" t="s">
        <v>28</v>
      </c>
      <c r="H21" s="149">
        <v>60</v>
      </c>
      <c r="I21" s="321">
        <v>60</v>
      </c>
      <c r="J21" s="117"/>
      <c r="K21" s="149">
        <v>78.5</v>
      </c>
      <c r="L21" s="321">
        <v>78.5</v>
      </c>
      <c r="M21" s="299"/>
      <c r="N21" s="149">
        <v>78.5</v>
      </c>
      <c r="O21" s="321">
        <v>78.5</v>
      </c>
      <c r="P21" s="117"/>
      <c r="Q21" s="645"/>
      <c r="R21" s="85"/>
      <c r="S21" s="225"/>
      <c r="T21" s="225"/>
      <c r="U21" s="125"/>
    </row>
    <row r="22" spans="1:22" s="237" customFormat="1" ht="22.5" customHeight="1" x14ac:dyDescent="0.25">
      <c r="A22" s="7"/>
      <c r="B22" s="8"/>
      <c r="C22" s="141"/>
      <c r="D22" s="1225"/>
      <c r="E22" s="243"/>
      <c r="F22" s="633"/>
      <c r="G22" s="163" t="s">
        <v>32</v>
      </c>
      <c r="H22" s="38">
        <f>18.5</f>
        <v>18.5</v>
      </c>
      <c r="I22" s="102">
        <f>18.5</f>
        <v>18.5</v>
      </c>
      <c r="J22" s="38"/>
      <c r="K22" s="44"/>
      <c r="L22" s="102"/>
      <c r="M22" s="152"/>
      <c r="N22" s="44"/>
      <c r="O22" s="102"/>
      <c r="P22" s="152"/>
      <c r="Q22" s="646"/>
      <c r="R22" s="83"/>
      <c r="S22" s="79"/>
      <c r="T22" s="79"/>
      <c r="U22" s="125"/>
    </row>
    <row r="23" spans="1:22" s="237" customFormat="1" ht="26.25" customHeight="1" x14ac:dyDescent="0.25">
      <c r="A23" s="1180"/>
      <c r="B23" s="1181"/>
      <c r="C23" s="1182"/>
      <c r="D23" s="1439" t="s">
        <v>29</v>
      </c>
      <c r="E23" s="1578"/>
      <c r="F23" s="1579"/>
      <c r="G23" s="221"/>
      <c r="H23" s="64"/>
      <c r="I23" s="99"/>
      <c r="J23" s="64"/>
      <c r="K23" s="66"/>
      <c r="L23" s="99"/>
      <c r="M23" s="71"/>
      <c r="N23" s="66"/>
      <c r="O23" s="99"/>
      <c r="P23" s="71"/>
      <c r="Q23" s="14" t="s">
        <v>147</v>
      </c>
      <c r="R23" s="181" t="s">
        <v>148</v>
      </c>
      <c r="S23" s="169" t="s">
        <v>148</v>
      </c>
      <c r="T23" s="169" t="s">
        <v>148</v>
      </c>
      <c r="U23" s="331"/>
      <c r="V23" s="403"/>
    </row>
    <row r="24" spans="1:22" s="237" customFormat="1" ht="16.5" customHeight="1" x14ac:dyDescent="0.25">
      <c r="A24" s="1180"/>
      <c r="B24" s="1181"/>
      <c r="C24" s="1182"/>
      <c r="D24" s="1440"/>
      <c r="E24" s="1578"/>
      <c r="F24" s="1579"/>
      <c r="G24" s="163"/>
      <c r="H24" s="38"/>
      <c r="I24" s="102"/>
      <c r="J24" s="38"/>
      <c r="K24" s="44"/>
      <c r="L24" s="102"/>
      <c r="M24" s="152"/>
      <c r="N24" s="44"/>
      <c r="O24" s="102"/>
      <c r="P24" s="152"/>
      <c r="Q24" s="15" t="s">
        <v>30</v>
      </c>
      <c r="R24" s="82">
        <v>166</v>
      </c>
      <c r="S24" s="78">
        <v>166</v>
      </c>
      <c r="T24" s="78">
        <v>166</v>
      </c>
      <c r="U24" s="125"/>
      <c r="V24" s="403"/>
    </row>
    <row r="25" spans="1:22" s="237" customFormat="1" ht="12.75" customHeight="1" x14ac:dyDescent="0.25">
      <c r="A25" s="1180"/>
      <c r="B25" s="1181"/>
      <c r="C25" s="1182"/>
      <c r="D25" s="570" t="s">
        <v>31</v>
      </c>
      <c r="E25" s="1578"/>
      <c r="F25" s="1579"/>
      <c r="G25" s="163"/>
      <c r="H25" s="38"/>
      <c r="I25" s="102"/>
      <c r="J25" s="38"/>
      <c r="K25" s="44"/>
      <c r="L25" s="102"/>
      <c r="M25" s="152"/>
      <c r="N25" s="44"/>
      <c r="O25" s="102"/>
      <c r="P25" s="152"/>
      <c r="Q25" s="627" t="s">
        <v>149</v>
      </c>
      <c r="R25" s="97" t="s">
        <v>150</v>
      </c>
      <c r="S25" s="245" t="s">
        <v>150</v>
      </c>
      <c r="T25" s="245" t="s">
        <v>150</v>
      </c>
      <c r="U25" s="331"/>
    </row>
    <row r="26" spans="1:22" s="237" customFormat="1" ht="7.5" customHeight="1" x14ac:dyDescent="0.25">
      <c r="A26" s="629"/>
      <c r="B26" s="630"/>
      <c r="C26" s="631"/>
      <c r="D26" s="519"/>
      <c r="E26" s="632"/>
      <c r="F26" s="633"/>
      <c r="G26" s="70"/>
      <c r="H26" s="38"/>
      <c r="I26" s="102"/>
      <c r="J26" s="38"/>
      <c r="K26" s="44"/>
      <c r="L26" s="102"/>
      <c r="M26" s="152"/>
      <c r="N26" s="44"/>
      <c r="O26" s="102"/>
      <c r="P26" s="152"/>
      <c r="Q26" s="635"/>
      <c r="R26" s="98"/>
      <c r="S26" s="206"/>
      <c r="T26" s="206"/>
      <c r="U26" s="331"/>
    </row>
    <row r="27" spans="1:22" s="237" customFormat="1" ht="18" customHeight="1" thickBot="1" x14ac:dyDescent="0.3">
      <c r="A27" s="647"/>
      <c r="B27" s="637"/>
      <c r="C27" s="638"/>
      <c r="D27" s="517"/>
      <c r="E27" s="436"/>
      <c r="F27" s="437"/>
      <c r="G27" s="265" t="s">
        <v>25</v>
      </c>
      <c r="H27" s="67">
        <f t="shared" ref="H27:P27" si="1">SUM(H21:H26)</f>
        <v>78.5</v>
      </c>
      <c r="I27" s="123">
        <f t="shared" si="1"/>
        <v>78.5</v>
      </c>
      <c r="J27" s="41">
        <f t="shared" si="1"/>
        <v>0</v>
      </c>
      <c r="K27" s="67">
        <f t="shared" si="1"/>
        <v>78.5</v>
      </c>
      <c r="L27" s="123">
        <f t="shared" si="1"/>
        <v>78.5</v>
      </c>
      <c r="M27" s="119">
        <f t="shared" si="1"/>
        <v>0</v>
      </c>
      <c r="N27" s="67">
        <f t="shared" si="1"/>
        <v>78.5</v>
      </c>
      <c r="O27" s="123">
        <f t="shared" si="1"/>
        <v>78.5</v>
      </c>
      <c r="P27" s="119">
        <f t="shared" si="1"/>
        <v>0</v>
      </c>
      <c r="Q27" s="628"/>
      <c r="R27" s="84"/>
      <c r="S27" s="179"/>
      <c r="T27" s="179"/>
      <c r="U27" s="125"/>
    </row>
    <row r="28" spans="1:22" s="237" customFormat="1" ht="29.25" customHeight="1" x14ac:dyDescent="0.25">
      <c r="A28" s="1368" t="s">
        <v>14</v>
      </c>
      <c r="B28" s="1219" t="s">
        <v>14</v>
      </c>
      <c r="C28" s="1441" t="s">
        <v>33</v>
      </c>
      <c r="D28" s="1443" t="s">
        <v>34</v>
      </c>
      <c r="E28" s="1571" t="s">
        <v>18</v>
      </c>
      <c r="F28" s="1574" t="s">
        <v>20</v>
      </c>
      <c r="G28" s="128" t="s">
        <v>23</v>
      </c>
      <c r="H28" s="149">
        <f>19.1+21.4</f>
        <v>40.5</v>
      </c>
      <c r="I28" s="321">
        <f>19.1+21.4</f>
        <v>40.5</v>
      </c>
      <c r="J28" s="299"/>
      <c r="K28" s="149"/>
      <c r="L28" s="321"/>
      <c r="M28" s="299"/>
      <c r="N28" s="149"/>
      <c r="O28" s="321"/>
      <c r="P28" s="299"/>
      <c r="Q28" s="639" t="s">
        <v>153</v>
      </c>
      <c r="R28" s="250">
        <v>4</v>
      </c>
      <c r="S28" s="388">
        <v>5</v>
      </c>
      <c r="T28" s="388">
        <v>5</v>
      </c>
      <c r="U28" s="304"/>
    </row>
    <row r="29" spans="1:22" s="237" customFormat="1" ht="25.5" customHeight="1" x14ac:dyDescent="0.25">
      <c r="A29" s="1180"/>
      <c r="B29" s="1181"/>
      <c r="C29" s="1182"/>
      <c r="D29" s="1248"/>
      <c r="E29" s="1572"/>
      <c r="F29" s="1575"/>
      <c r="G29" s="129" t="s">
        <v>22</v>
      </c>
      <c r="H29" s="44"/>
      <c r="I29" s="102"/>
      <c r="J29" s="152"/>
      <c r="K29" s="44">
        <v>25</v>
      </c>
      <c r="L29" s="102">
        <v>25</v>
      </c>
      <c r="M29" s="152"/>
      <c r="N29" s="44">
        <v>25</v>
      </c>
      <c r="O29" s="102">
        <v>25</v>
      </c>
      <c r="P29" s="152"/>
      <c r="Q29" s="571" t="s">
        <v>134</v>
      </c>
      <c r="R29" s="235">
        <v>112</v>
      </c>
      <c r="S29" s="310"/>
      <c r="T29" s="310"/>
      <c r="U29" s="304"/>
    </row>
    <row r="30" spans="1:22" s="237" customFormat="1" ht="15.75" customHeight="1" thickBot="1" x14ac:dyDescent="0.3">
      <c r="A30" s="1180"/>
      <c r="B30" s="1200"/>
      <c r="C30" s="1442"/>
      <c r="D30" s="1434"/>
      <c r="E30" s="1573"/>
      <c r="F30" s="1576"/>
      <c r="G30" s="264" t="s">
        <v>25</v>
      </c>
      <c r="H30" s="67">
        <f t="shared" ref="H30:P30" si="2">SUM(H28:H29)</f>
        <v>40.5</v>
      </c>
      <c r="I30" s="123">
        <f t="shared" si="2"/>
        <v>40.5</v>
      </c>
      <c r="J30" s="41">
        <f t="shared" si="2"/>
        <v>0</v>
      </c>
      <c r="K30" s="67">
        <f t="shared" si="2"/>
        <v>25</v>
      </c>
      <c r="L30" s="123">
        <f t="shared" si="2"/>
        <v>25</v>
      </c>
      <c r="M30" s="119">
        <f t="shared" si="2"/>
        <v>0</v>
      </c>
      <c r="N30" s="67">
        <f t="shared" si="2"/>
        <v>25</v>
      </c>
      <c r="O30" s="123">
        <f t="shared" si="2"/>
        <v>25</v>
      </c>
      <c r="P30" s="41">
        <f t="shared" si="2"/>
        <v>0</v>
      </c>
      <c r="Q30" s="634"/>
      <c r="R30" s="235"/>
      <c r="S30" s="650"/>
      <c r="T30" s="650"/>
      <c r="U30" s="344"/>
    </row>
    <row r="31" spans="1:22" s="237" customFormat="1" ht="38.25" customHeight="1" x14ac:dyDescent="0.25">
      <c r="A31" s="1368" t="s">
        <v>14</v>
      </c>
      <c r="B31" s="1219" t="s">
        <v>14</v>
      </c>
      <c r="C31" s="1369" t="s">
        <v>35</v>
      </c>
      <c r="D31" s="1370" t="s">
        <v>135</v>
      </c>
      <c r="E31" s="462"/>
      <c r="F31" s="1563">
        <v>6</v>
      </c>
      <c r="G31" s="246" t="s">
        <v>32</v>
      </c>
      <c r="H31" s="149">
        <v>8</v>
      </c>
      <c r="I31" s="686">
        <v>12</v>
      </c>
      <c r="J31" s="687">
        <f>I31-H31</f>
        <v>4</v>
      </c>
      <c r="K31" s="579"/>
      <c r="L31" s="582"/>
      <c r="M31" s="266"/>
      <c r="N31" s="580"/>
      <c r="O31" s="582"/>
      <c r="P31" s="266"/>
      <c r="Q31" s="639" t="s">
        <v>136</v>
      </c>
      <c r="R31" s="688" t="s">
        <v>188</v>
      </c>
      <c r="S31" s="311"/>
      <c r="T31" s="225"/>
      <c r="U31" s="1494" t="s">
        <v>193</v>
      </c>
    </row>
    <row r="32" spans="1:22" s="237" customFormat="1" ht="55.5" customHeight="1" x14ac:dyDescent="0.25">
      <c r="A32" s="1180"/>
      <c r="B32" s="1181"/>
      <c r="C32" s="1201"/>
      <c r="D32" s="1551"/>
      <c r="E32" s="1569"/>
      <c r="F32" s="1509"/>
      <c r="G32" s="163" t="s">
        <v>56</v>
      </c>
      <c r="H32" s="74">
        <v>5.4</v>
      </c>
      <c r="I32" s="105">
        <v>5.4</v>
      </c>
      <c r="J32" s="620"/>
      <c r="K32" s="74"/>
      <c r="L32" s="105"/>
      <c r="M32" s="104"/>
      <c r="N32" s="581"/>
      <c r="O32" s="105"/>
      <c r="P32" s="104"/>
      <c r="Q32" s="568"/>
      <c r="R32" s="689">
        <v>48</v>
      </c>
      <c r="S32" s="124"/>
      <c r="T32" s="79"/>
      <c r="U32" s="1492"/>
    </row>
    <row r="33" spans="1:21" s="237" customFormat="1" ht="14.25" customHeight="1" thickBot="1" x14ac:dyDescent="0.3">
      <c r="A33" s="1180"/>
      <c r="B33" s="1181"/>
      <c r="C33" s="1201"/>
      <c r="D33" s="565"/>
      <c r="E33" s="1570"/>
      <c r="F33" s="1568"/>
      <c r="G33" s="267" t="s">
        <v>25</v>
      </c>
      <c r="H33" s="67">
        <f t="shared" ref="H33:I33" si="3">SUM(H31:H32)</f>
        <v>13.4</v>
      </c>
      <c r="I33" s="661">
        <f t="shared" si="3"/>
        <v>17.399999999999999</v>
      </c>
      <c r="J33" s="662">
        <f t="shared" ref="J33:P33" si="4">SUM(J31:J32)</f>
        <v>4</v>
      </c>
      <c r="K33" s="67">
        <f t="shared" ref="K33:L33" si="5">SUM(K31:K32)</f>
        <v>0</v>
      </c>
      <c r="L33" s="123">
        <f t="shared" si="5"/>
        <v>0</v>
      </c>
      <c r="M33" s="119">
        <f t="shared" si="4"/>
        <v>0</v>
      </c>
      <c r="N33" s="41">
        <f t="shared" ref="N33:O33" si="6">SUM(N31:N32)</f>
        <v>0</v>
      </c>
      <c r="O33" s="123">
        <f t="shared" si="6"/>
        <v>0</v>
      </c>
      <c r="P33" s="119">
        <f t="shared" si="4"/>
        <v>0</v>
      </c>
      <c r="Q33" s="147"/>
      <c r="R33" s="84"/>
      <c r="S33" s="312"/>
      <c r="T33" s="179"/>
      <c r="U33" s="1495"/>
    </row>
    <row r="34" spans="1:21" s="237" customFormat="1" ht="15.75" customHeight="1" x14ac:dyDescent="0.25">
      <c r="A34" s="1368" t="s">
        <v>14</v>
      </c>
      <c r="B34" s="1219" t="s">
        <v>14</v>
      </c>
      <c r="C34" s="1369" t="s">
        <v>19</v>
      </c>
      <c r="D34" s="1370" t="s">
        <v>151</v>
      </c>
      <c r="E34" s="1566" t="s">
        <v>37</v>
      </c>
      <c r="F34" s="1563">
        <v>6</v>
      </c>
      <c r="G34" s="246" t="s">
        <v>23</v>
      </c>
      <c r="H34" s="149">
        <v>54.8</v>
      </c>
      <c r="I34" s="321">
        <v>54.8</v>
      </c>
      <c r="J34" s="299"/>
      <c r="K34" s="579"/>
      <c r="L34" s="582"/>
      <c r="M34" s="266"/>
      <c r="N34" s="580"/>
      <c r="O34" s="582"/>
      <c r="P34" s="266"/>
      <c r="Q34" s="1194" t="s">
        <v>152</v>
      </c>
      <c r="R34" s="651">
        <v>2300</v>
      </c>
      <c r="S34" s="652"/>
      <c r="T34" s="256"/>
      <c r="U34" s="331"/>
    </row>
    <row r="35" spans="1:21" s="237" customFormat="1" ht="18" customHeight="1" x14ac:dyDescent="0.25">
      <c r="A35" s="1180"/>
      <c r="B35" s="1181"/>
      <c r="C35" s="1201"/>
      <c r="D35" s="1251"/>
      <c r="E35" s="1567"/>
      <c r="F35" s="1509"/>
      <c r="G35" s="163"/>
      <c r="H35" s="44"/>
      <c r="I35" s="102"/>
      <c r="J35" s="152"/>
      <c r="K35" s="74"/>
      <c r="L35" s="105"/>
      <c r="M35" s="104"/>
      <c r="N35" s="581"/>
      <c r="O35" s="105"/>
      <c r="P35" s="104"/>
      <c r="Q35" s="1194"/>
      <c r="R35" s="295"/>
      <c r="S35" s="124"/>
      <c r="T35" s="79"/>
      <c r="U35" s="125"/>
    </row>
    <row r="36" spans="1:21" s="237" customFormat="1" ht="17.25" customHeight="1" thickBot="1" x14ac:dyDescent="0.3">
      <c r="A36" s="1180"/>
      <c r="B36" s="1200"/>
      <c r="C36" s="1202"/>
      <c r="D36" s="565"/>
      <c r="E36" s="273"/>
      <c r="F36" s="1568"/>
      <c r="G36" s="264" t="s">
        <v>25</v>
      </c>
      <c r="H36" s="67">
        <f t="shared" ref="H36:I36" si="7">SUM(H34:H35)</f>
        <v>54.8</v>
      </c>
      <c r="I36" s="123">
        <f t="shared" si="7"/>
        <v>54.8</v>
      </c>
      <c r="J36" s="41">
        <f t="shared" ref="J36:M36" si="8">SUM(J34:J35)</f>
        <v>0</v>
      </c>
      <c r="K36" s="67">
        <f t="shared" ref="K36:L36" si="9">SUM(K34:K35)</f>
        <v>0</v>
      </c>
      <c r="L36" s="123">
        <f t="shared" si="9"/>
        <v>0</v>
      </c>
      <c r="M36" s="119">
        <f t="shared" si="8"/>
        <v>0</v>
      </c>
      <c r="N36" s="67">
        <f t="shared" ref="N36" si="10">SUM(N34:N34)</f>
        <v>0</v>
      </c>
      <c r="O36" s="123">
        <f t="shared" ref="O36:P36" si="11">SUM(O34:O34)</f>
        <v>0</v>
      </c>
      <c r="P36" s="119">
        <f t="shared" si="11"/>
        <v>0</v>
      </c>
      <c r="Q36" s="147"/>
      <c r="R36" s="84"/>
      <c r="S36" s="312"/>
      <c r="T36" s="179"/>
      <c r="U36" s="125"/>
    </row>
    <row r="37" spans="1:21" s="237" customFormat="1" ht="25.5" customHeight="1" x14ac:dyDescent="0.25">
      <c r="A37" s="1368" t="s">
        <v>14</v>
      </c>
      <c r="B37" s="1219" t="s">
        <v>14</v>
      </c>
      <c r="C37" s="1369" t="s">
        <v>117</v>
      </c>
      <c r="D37" s="1564" t="s">
        <v>130</v>
      </c>
      <c r="E37" s="1566" t="s">
        <v>37</v>
      </c>
      <c r="F37" s="1563">
        <v>5</v>
      </c>
      <c r="G37" s="163" t="s">
        <v>23</v>
      </c>
      <c r="H37" s="149">
        <v>720.6</v>
      </c>
      <c r="I37" s="321">
        <v>720.6</v>
      </c>
      <c r="J37" s="299"/>
      <c r="K37" s="579"/>
      <c r="L37" s="582"/>
      <c r="M37" s="266"/>
      <c r="N37" s="580"/>
      <c r="O37" s="582"/>
      <c r="P37" s="266"/>
      <c r="Q37" s="348" t="s">
        <v>128</v>
      </c>
      <c r="R37" s="180">
        <v>268</v>
      </c>
      <c r="S37" s="311"/>
      <c r="T37" s="225"/>
      <c r="U37" s="125"/>
    </row>
    <row r="38" spans="1:21" s="237" customFormat="1" ht="15" customHeight="1" x14ac:dyDescent="0.25">
      <c r="A38" s="1180"/>
      <c r="B38" s="1181"/>
      <c r="C38" s="1201"/>
      <c r="D38" s="1186"/>
      <c r="E38" s="1567"/>
      <c r="F38" s="1509"/>
      <c r="G38" s="163"/>
      <c r="H38" s="44"/>
      <c r="I38" s="102"/>
      <c r="J38" s="152"/>
      <c r="K38" s="74"/>
      <c r="L38" s="105"/>
      <c r="M38" s="104"/>
      <c r="N38" s="581"/>
      <c r="O38" s="105"/>
      <c r="P38" s="104"/>
      <c r="Q38" s="644" t="s">
        <v>129</v>
      </c>
      <c r="R38" s="295">
        <v>12</v>
      </c>
      <c r="S38" s="124"/>
      <c r="T38" s="79"/>
      <c r="U38" s="125"/>
    </row>
    <row r="39" spans="1:21" s="237" customFormat="1" ht="13.5" customHeight="1" thickBot="1" x14ac:dyDescent="0.3">
      <c r="A39" s="1180"/>
      <c r="B39" s="1181"/>
      <c r="C39" s="1201"/>
      <c r="D39" s="1565"/>
      <c r="E39" s="273"/>
      <c r="F39" s="1568"/>
      <c r="G39" s="267" t="s">
        <v>25</v>
      </c>
      <c r="H39" s="67">
        <f t="shared" ref="H39:I39" si="12">SUM(H37:H38)</f>
        <v>720.6</v>
      </c>
      <c r="I39" s="123">
        <f t="shared" si="12"/>
        <v>720.6</v>
      </c>
      <c r="J39" s="119">
        <f t="shared" ref="J39:P39" si="13">SUM(J37:J38)</f>
        <v>0</v>
      </c>
      <c r="K39" s="67">
        <f t="shared" ref="K39:L39" si="14">SUM(K37:K38)</f>
        <v>0</v>
      </c>
      <c r="L39" s="123">
        <f t="shared" si="14"/>
        <v>0</v>
      </c>
      <c r="M39" s="119">
        <f t="shared" si="13"/>
        <v>0</v>
      </c>
      <c r="N39" s="41">
        <f t="shared" ref="N39:O39" si="15">SUM(N37:N38)</f>
        <v>0</v>
      </c>
      <c r="O39" s="123">
        <f t="shared" si="15"/>
        <v>0</v>
      </c>
      <c r="P39" s="119">
        <f t="shared" si="13"/>
        <v>0</v>
      </c>
      <c r="Q39" s="147"/>
      <c r="R39" s="84"/>
      <c r="S39" s="312"/>
      <c r="T39" s="179"/>
      <c r="U39" s="125"/>
    </row>
    <row r="40" spans="1:21" s="237" customFormat="1" ht="13.5" thickBot="1" x14ac:dyDescent="0.3">
      <c r="A40" s="19" t="s">
        <v>14</v>
      </c>
      <c r="B40" s="20" t="s">
        <v>14</v>
      </c>
      <c r="C40" s="1232" t="s">
        <v>40</v>
      </c>
      <c r="D40" s="1232"/>
      <c r="E40" s="1232"/>
      <c r="F40" s="1232"/>
      <c r="G40" s="1232"/>
      <c r="H40" s="183">
        <f t="shared" ref="H40:P40" si="16">H30+H27+H33+H36+H39+H20</f>
        <v>6177.4000000000005</v>
      </c>
      <c r="I40" s="322">
        <f t="shared" si="16"/>
        <v>6181.4000000000005</v>
      </c>
      <c r="J40" s="700">
        <f t="shared" si="16"/>
        <v>4</v>
      </c>
      <c r="K40" s="183">
        <f t="shared" si="16"/>
        <v>5377.6</v>
      </c>
      <c r="L40" s="322">
        <f t="shared" si="16"/>
        <v>5377.6</v>
      </c>
      <c r="M40" s="351">
        <f t="shared" si="16"/>
        <v>0</v>
      </c>
      <c r="N40" s="183">
        <f t="shared" si="16"/>
        <v>5382.1</v>
      </c>
      <c r="O40" s="322">
        <f t="shared" si="16"/>
        <v>5382.1</v>
      </c>
      <c r="P40" s="351">
        <f t="shared" si="16"/>
        <v>0</v>
      </c>
      <c r="Q40" s="640"/>
      <c r="R40" s="641"/>
      <c r="S40" s="641"/>
      <c r="T40" s="641"/>
      <c r="U40" s="642"/>
    </row>
    <row r="41" spans="1:21" s="237" customFormat="1" ht="18" customHeight="1" thickBot="1" x14ac:dyDescent="0.3">
      <c r="A41" s="19" t="s">
        <v>14</v>
      </c>
      <c r="B41" s="20" t="s">
        <v>26</v>
      </c>
      <c r="C41" s="1214" t="s">
        <v>41</v>
      </c>
      <c r="D41" s="1215"/>
      <c r="E41" s="1215"/>
      <c r="F41" s="1215"/>
      <c r="G41" s="1215"/>
      <c r="H41" s="1215"/>
      <c r="I41" s="1215"/>
      <c r="J41" s="1215"/>
      <c r="K41" s="1215"/>
      <c r="L41" s="1215"/>
      <c r="M41" s="1215"/>
      <c r="N41" s="1215"/>
      <c r="O41" s="1215"/>
      <c r="P41" s="1215"/>
      <c r="Q41" s="1215"/>
      <c r="R41" s="1215"/>
      <c r="S41" s="1215"/>
      <c r="T41" s="1215"/>
      <c r="U41" s="1216"/>
    </row>
    <row r="42" spans="1:21" s="237" customFormat="1" ht="13.5" customHeight="1" x14ac:dyDescent="0.25">
      <c r="A42" s="1217" t="s">
        <v>14</v>
      </c>
      <c r="B42" s="1219" t="s">
        <v>26</v>
      </c>
      <c r="C42" s="1441" t="s">
        <v>14</v>
      </c>
      <c r="D42" s="1562" t="s">
        <v>79</v>
      </c>
      <c r="E42" s="429"/>
      <c r="F42" s="1563" t="s">
        <v>20</v>
      </c>
      <c r="G42" s="246" t="s">
        <v>95</v>
      </c>
      <c r="H42" s="117">
        <v>1.8</v>
      </c>
      <c r="I42" s="321">
        <v>1.8</v>
      </c>
      <c r="J42" s="117"/>
      <c r="K42" s="149"/>
      <c r="L42" s="321"/>
      <c r="M42" s="299"/>
      <c r="N42" s="149"/>
      <c r="O42" s="321"/>
      <c r="P42" s="299"/>
      <c r="Q42" s="248"/>
      <c r="R42" s="250"/>
      <c r="S42" s="298"/>
      <c r="T42" s="249"/>
      <c r="U42" s="332"/>
    </row>
    <row r="43" spans="1:21" s="237" customFormat="1" ht="12.75" customHeight="1" x14ac:dyDescent="0.25">
      <c r="A43" s="1218"/>
      <c r="B43" s="1181"/>
      <c r="C43" s="1182"/>
      <c r="D43" s="1250"/>
      <c r="E43" s="430"/>
      <c r="F43" s="1509"/>
      <c r="G43" s="163" t="s">
        <v>28</v>
      </c>
      <c r="H43" s="38">
        <v>87.7</v>
      </c>
      <c r="I43" s="102">
        <v>87.7</v>
      </c>
      <c r="J43" s="38"/>
      <c r="K43" s="44">
        <v>60.8</v>
      </c>
      <c r="L43" s="102">
        <v>60.8</v>
      </c>
      <c r="M43" s="152"/>
      <c r="N43" s="44">
        <v>61.8</v>
      </c>
      <c r="O43" s="102">
        <v>61.8</v>
      </c>
      <c r="P43" s="152"/>
      <c r="Q43" s="247"/>
      <c r="R43" s="235"/>
      <c r="S43" s="182"/>
      <c r="T43" s="284"/>
      <c r="U43" s="426"/>
    </row>
    <row r="44" spans="1:21" s="237" customFormat="1" ht="9.75" customHeight="1" x14ac:dyDescent="0.25">
      <c r="A44" s="1218"/>
      <c r="B44" s="1181"/>
      <c r="C44" s="1182"/>
      <c r="D44" s="1252"/>
      <c r="E44" s="268"/>
      <c r="F44" s="1509"/>
      <c r="G44" s="70"/>
      <c r="H44" s="65"/>
      <c r="I44" s="100"/>
      <c r="J44" s="65"/>
      <c r="K44" s="46"/>
      <c r="L44" s="100"/>
      <c r="M44" s="144"/>
      <c r="N44" s="46"/>
      <c r="O44" s="100"/>
      <c r="P44" s="144"/>
      <c r="Q44" s="251"/>
      <c r="R44" s="229"/>
      <c r="S44" s="228"/>
      <c r="T44" s="252"/>
      <c r="U44" s="426"/>
    </row>
    <row r="45" spans="1:21" s="237" customFormat="1" ht="13.5" customHeight="1" x14ac:dyDescent="0.25">
      <c r="A45" s="1218"/>
      <c r="B45" s="1181"/>
      <c r="C45" s="1182"/>
      <c r="D45" s="1186" t="s">
        <v>43</v>
      </c>
      <c r="E45" s="1558" t="s">
        <v>42</v>
      </c>
      <c r="F45" s="1509"/>
      <c r="G45" s="163"/>
      <c r="H45" s="38"/>
      <c r="I45" s="102"/>
      <c r="J45" s="38"/>
      <c r="K45" s="44"/>
      <c r="L45" s="102"/>
      <c r="M45" s="152"/>
      <c r="N45" s="44"/>
      <c r="O45" s="102"/>
      <c r="P45" s="152"/>
      <c r="Q45" s="247" t="s">
        <v>44</v>
      </c>
      <c r="R45" s="235">
        <v>4</v>
      </c>
      <c r="S45" s="284">
        <v>2</v>
      </c>
      <c r="T45" s="284">
        <v>3</v>
      </c>
      <c r="U45" s="426"/>
    </row>
    <row r="46" spans="1:21" s="237" customFormat="1" ht="18.75" customHeight="1" x14ac:dyDescent="0.25">
      <c r="A46" s="1218"/>
      <c r="B46" s="1181"/>
      <c r="C46" s="1182"/>
      <c r="D46" s="1210"/>
      <c r="E46" s="1559"/>
      <c r="F46" s="1509"/>
      <c r="G46" s="163"/>
      <c r="H46" s="44"/>
      <c r="I46" s="102"/>
      <c r="J46" s="152"/>
      <c r="K46" s="44"/>
      <c r="L46" s="102"/>
      <c r="M46" s="152"/>
      <c r="N46" s="44"/>
      <c r="O46" s="102"/>
      <c r="P46" s="152"/>
      <c r="Q46" s="154"/>
      <c r="R46" s="155"/>
      <c r="S46" s="252"/>
      <c r="T46" s="252"/>
      <c r="U46" s="426"/>
    </row>
    <row r="47" spans="1:21" s="237" customFormat="1" ht="16.5" customHeight="1" x14ac:dyDescent="0.25">
      <c r="A47" s="531"/>
      <c r="B47" s="554"/>
      <c r="C47" s="556"/>
      <c r="D47" s="52" t="s">
        <v>45</v>
      </c>
      <c r="E47" s="1557" t="s">
        <v>78</v>
      </c>
      <c r="F47" s="558"/>
      <c r="G47" s="163"/>
      <c r="H47" s="38"/>
      <c r="I47" s="102"/>
      <c r="J47" s="38"/>
      <c r="K47" s="44"/>
      <c r="L47" s="102"/>
      <c r="M47" s="152"/>
      <c r="N47" s="44"/>
      <c r="O47" s="102"/>
      <c r="P47" s="152"/>
      <c r="Q47" s="1209" t="s">
        <v>88</v>
      </c>
      <c r="R47" s="127">
        <v>1</v>
      </c>
      <c r="S47" s="382">
        <v>1</v>
      </c>
      <c r="T47" s="126">
        <v>1</v>
      </c>
      <c r="U47" s="347"/>
    </row>
    <row r="48" spans="1:21" s="237" customFormat="1" ht="9.75" customHeight="1" x14ac:dyDescent="0.25">
      <c r="A48" s="531"/>
      <c r="B48" s="554"/>
      <c r="C48" s="556"/>
      <c r="D48" s="72"/>
      <c r="E48" s="1558"/>
      <c r="F48" s="558"/>
      <c r="G48" s="163"/>
      <c r="H48" s="38"/>
      <c r="I48" s="102"/>
      <c r="J48" s="38"/>
      <c r="K48" s="44"/>
      <c r="L48" s="102"/>
      <c r="M48" s="152"/>
      <c r="N48" s="44"/>
      <c r="O48" s="102"/>
      <c r="P48" s="152"/>
      <c r="Q48" s="1259"/>
      <c r="R48" s="94"/>
      <c r="S48" s="285"/>
      <c r="T48" s="349"/>
      <c r="U48" s="347"/>
    </row>
    <row r="49" spans="1:22" s="237" customFormat="1" ht="5.25" customHeight="1" x14ac:dyDescent="0.25">
      <c r="A49" s="531"/>
      <c r="B49" s="554"/>
      <c r="C49" s="534"/>
      <c r="D49" s="549"/>
      <c r="E49" s="1559"/>
      <c r="F49" s="558"/>
      <c r="G49" s="163"/>
      <c r="H49" s="38"/>
      <c r="I49" s="102"/>
      <c r="J49" s="38"/>
      <c r="K49" s="44"/>
      <c r="L49" s="102"/>
      <c r="M49" s="152"/>
      <c r="N49" s="44"/>
      <c r="O49" s="102"/>
      <c r="P49" s="152"/>
      <c r="Q49" s="399"/>
      <c r="R49" s="229"/>
      <c r="S49" s="228"/>
      <c r="T49" s="252"/>
      <c r="U49" s="426"/>
    </row>
    <row r="50" spans="1:22" s="237" customFormat="1" ht="25.5" customHeight="1" x14ac:dyDescent="0.25">
      <c r="A50" s="531"/>
      <c r="B50" s="554"/>
      <c r="C50" s="534"/>
      <c r="D50" s="191" t="s">
        <v>104</v>
      </c>
      <c r="E50" s="270"/>
      <c r="F50" s="125"/>
      <c r="G50" s="269"/>
      <c r="H50" s="38"/>
      <c r="I50" s="102"/>
      <c r="J50" s="38"/>
      <c r="K50" s="44"/>
      <c r="L50" s="102"/>
      <c r="M50" s="152"/>
      <c r="N50" s="44"/>
      <c r="O50" s="102"/>
      <c r="P50" s="152"/>
      <c r="Q50" s="202" t="s">
        <v>105</v>
      </c>
      <c r="R50" s="194">
        <v>187</v>
      </c>
      <c r="S50" s="383">
        <v>187</v>
      </c>
      <c r="T50" s="193">
        <v>187</v>
      </c>
      <c r="U50" s="426"/>
    </row>
    <row r="51" spans="1:22" s="237" customFormat="1" ht="21.75" customHeight="1" x14ac:dyDescent="0.25">
      <c r="A51" s="531"/>
      <c r="B51" s="554"/>
      <c r="C51" s="534"/>
      <c r="D51" s="1203" t="s">
        <v>93</v>
      </c>
      <c r="E51" s="271"/>
      <c r="F51" s="125"/>
      <c r="G51" s="163"/>
      <c r="H51" s="38"/>
      <c r="I51" s="102"/>
      <c r="J51" s="38"/>
      <c r="K51" s="44"/>
      <c r="L51" s="102"/>
      <c r="M51" s="152"/>
      <c r="N51" s="44"/>
      <c r="O51" s="102"/>
      <c r="P51" s="152"/>
      <c r="Q51" s="1560" t="s">
        <v>175</v>
      </c>
      <c r="R51" s="572">
        <v>12</v>
      </c>
      <c r="S51" s="185"/>
      <c r="T51" s="153"/>
      <c r="U51" s="426"/>
    </row>
    <row r="52" spans="1:22" s="237" customFormat="1" ht="27.75" customHeight="1" x14ac:dyDescent="0.25">
      <c r="A52" s="531"/>
      <c r="B52" s="554"/>
      <c r="C52" s="534"/>
      <c r="D52" s="1269"/>
      <c r="E52" s="430"/>
      <c r="F52" s="125"/>
      <c r="G52" s="70"/>
      <c r="H52" s="65"/>
      <c r="I52" s="100"/>
      <c r="J52" s="65"/>
      <c r="K52" s="46"/>
      <c r="L52" s="100"/>
      <c r="M52" s="144"/>
      <c r="N52" s="46"/>
      <c r="O52" s="100"/>
      <c r="P52" s="144"/>
      <c r="Q52" s="1561"/>
      <c r="R52" s="235"/>
      <c r="S52" s="182"/>
      <c r="T52" s="284"/>
      <c r="U52" s="426"/>
    </row>
    <row r="53" spans="1:22" s="237" customFormat="1" ht="17.25" customHeight="1" thickBot="1" x14ac:dyDescent="0.3">
      <c r="A53" s="532"/>
      <c r="B53" s="560"/>
      <c r="C53" s="425"/>
      <c r="D53" s="491"/>
      <c r="E53" s="273"/>
      <c r="F53" s="492"/>
      <c r="G53" s="264" t="s">
        <v>25</v>
      </c>
      <c r="H53" s="67">
        <f>SUM(H42:H52)</f>
        <v>89.5</v>
      </c>
      <c r="I53" s="123">
        <f>SUM(I42:I52)</f>
        <v>89.5</v>
      </c>
      <c r="J53" s="41">
        <f>SUM(J42:J52)</f>
        <v>0</v>
      </c>
      <c r="K53" s="67">
        <f t="shared" ref="K53:L53" si="17">SUM(K42:K52)</f>
        <v>60.8</v>
      </c>
      <c r="L53" s="123">
        <f t="shared" si="17"/>
        <v>60.8</v>
      </c>
      <c r="M53" s="41">
        <f t="shared" ref="M53:P53" si="18">SUM(M42:M52)</f>
        <v>0</v>
      </c>
      <c r="N53" s="67">
        <f t="shared" ref="N53:O53" si="19">SUM(N42:N52)</f>
        <v>61.8</v>
      </c>
      <c r="O53" s="123">
        <f t="shared" si="19"/>
        <v>61.8</v>
      </c>
      <c r="P53" s="41">
        <f t="shared" si="18"/>
        <v>0</v>
      </c>
      <c r="Q53" s="147"/>
      <c r="R53" s="84"/>
      <c r="S53" s="312"/>
      <c r="T53" s="179"/>
      <c r="U53" s="174"/>
    </row>
    <row r="54" spans="1:22" s="237" customFormat="1" ht="13.5" thickBot="1" x14ac:dyDescent="0.3">
      <c r="A54" s="23" t="s">
        <v>14</v>
      </c>
      <c r="B54" s="20" t="s">
        <v>26</v>
      </c>
      <c r="C54" s="1232" t="s">
        <v>40</v>
      </c>
      <c r="D54" s="1232"/>
      <c r="E54" s="1232"/>
      <c r="F54" s="1232"/>
      <c r="G54" s="1233"/>
      <c r="H54" s="183">
        <f>H53</f>
        <v>89.5</v>
      </c>
      <c r="I54" s="322">
        <f>I53</f>
        <v>89.5</v>
      </c>
      <c r="J54" s="351">
        <f>J53</f>
        <v>0</v>
      </c>
      <c r="K54" s="183">
        <f t="shared" ref="K54:L54" si="20">K53</f>
        <v>60.8</v>
      </c>
      <c r="L54" s="322">
        <f t="shared" si="20"/>
        <v>60.8</v>
      </c>
      <c r="M54" s="351">
        <f t="shared" ref="M54:P54" si="21">M53</f>
        <v>0</v>
      </c>
      <c r="N54" s="183">
        <f t="shared" ref="N54:O54" si="22">N53</f>
        <v>61.8</v>
      </c>
      <c r="O54" s="322">
        <f t="shared" si="22"/>
        <v>61.8</v>
      </c>
      <c r="P54" s="351">
        <f t="shared" si="21"/>
        <v>0</v>
      </c>
      <c r="Q54" s="1234"/>
      <c r="R54" s="1235"/>
      <c r="S54" s="1235"/>
      <c r="T54" s="1235"/>
      <c r="U54" s="1236"/>
    </row>
    <row r="55" spans="1:22" s="237" customFormat="1" ht="16.5" customHeight="1" thickBot="1" x14ac:dyDescent="0.3">
      <c r="A55" s="19" t="s">
        <v>14</v>
      </c>
      <c r="B55" s="20" t="s">
        <v>33</v>
      </c>
      <c r="C55" s="1214" t="s">
        <v>46</v>
      </c>
      <c r="D55" s="1215"/>
      <c r="E55" s="1215"/>
      <c r="F55" s="1215"/>
      <c r="G55" s="1215"/>
      <c r="H55" s="1215"/>
      <c r="I55" s="1215"/>
      <c r="J55" s="1215"/>
      <c r="K55" s="1215"/>
      <c r="L55" s="1215"/>
      <c r="M55" s="1215"/>
      <c r="N55" s="1215"/>
      <c r="O55" s="1215"/>
      <c r="P55" s="1215"/>
      <c r="Q55" s="1215"/>
      <c r="R55" s="1215"/>
      <c r="S55" s="1215"/>
      <c r="T55" s="1215"/>
      <c r="U55" s="1216"/>
    </row>
    <row r="56" spans="1:22" s="237" customFormat="1" ht="12.75" customHeight="1" x14ac:dyDescent="0.25">
      <c r="A56" s="530" t="s">
        <v>14</v>
      </c>
      <c r="B56" s="553" t="s">
        <v>33</v>
      </c>
      <c r="C56" s="555" t="s">
        <v>14</v>
      </c>
      <c r="D56" s="138" t="s">
        <v>76</v>
      </c>
      <c r="E56" s="250"/>
      <c r="F56" s="557">
        <v>6</v>
      </c>
      <c r="G56" s="246" t="s">
        <v>39</v>
      </c>
      <c r="H56" s="117">
        <v>10</v>
      </c>
      <c r="I56" s="321">
        <v>10</v>
      </c>
      <c r="J56" s="299"/>
      <c r="K56" s="149">
        <v>90</v>
      </c>
      <c r="L56" s="321">
        <v>90</v>
      </c>
      <c r="M56" s="299"/>
      <c r="N56" s="149"/>
      <c r="O56" s="321"/>
      <c r="P56" s="299"/>
      <c r="Q56" s="25"/>
      <c r="R56" s="88"/>
      <c r="S56" s="384"/>
      <c r="T56" s="86"/>
      <c r="U56" s="394"/>
    </row>
    <row r="57" spans="1:22" s="237" customFormat="1" ht="15" customHeight="1" x14ac:dyDescent="0.25">
      <c r="A57" s="531"/>
      <c r="B57" s="554"/>
      <c r="C57" s="556"/>
      <c r="D57" s="255"/>
      <c r="E57" s="235"/>
      <c r="F57" s="558"/>
      <c r="G57" s="80" t="s">
        <v>28</v>
      </c>
      <c r="H57" s="38">
        <v>10</v>
      </c>
      <c r="I57" s="102">
        <v>10</v>
      </c>
      <c r="J57" s="38"/>
      <c r="K57" s="44">
        <v>113.1</v>
      </c>
      <c r="L57" s="102">
        <v>113.1</v>
      </c>
      <c r="M57" s="152"/>
      <c r="N57" s="44">
        <v>101.1</v>
      </c>
      <c r="O57" s="102">
        <v>101.1</v>
      </c>
      <c r="P57" s="152"/>
      <c r="Q57" s="247"/>
      <c r="R57" s="548"/>
      <c r="S57" s="313"/>
      <c r="T57" s="72"/>
      <c r="U57" s="343"/>
    </row>
    <row r="58" spans="1:22" s="237" customFormat="1" ht="15" customHeight="1" x14ac:dyDescent="0.25">
      <c r="A58" s="531"/>
      <c r="B58" s="554"/>
      <c r="C58" s="556"/>
      <c r="D58" s="255"/>
      <c r="E58" s="235"/>
      <c r="F58" s="558"/>
      <c r="G58" s="80" t="s">
        <v>32</v>
      </c>
      <c r="H58" s="38">
        <v>221.9</v>
      </c>
      <c r="I58" s="102">
        <v>221.9</v>
      </c>
      <c r="J58" s="38"/>
      <c r="K58" s="44">
        <v>15</v>
      </c>
      <c r="L58" s="102">
        <v>15</v>
      </c>
      <c r="M58" s="152"/>
      <c r="N58" s="44"/>
      <c r="O58" s="102"/>
      <c r="P58" s="152"/>
      <c r="Q58" s="247"/>
      <c r="R58" s="548"/>
      <c r="S58" s="313"/>
      <c r="T58" s="72"/>
      <c r="U58" s="343"/>
    </row>
    <row r="59" spans="1:22" s="237" customFormat="1" ht="15.75" customHeight="1" x14ac:dyDescent="0.25">
      <c r="A59" s="531"/>
      <c r="B59" s="554"/>
      <c r="C59" s="556"/>
      <c r="D59" s="52" t="s">
        <v>47</v>
      </c>
      <c r="E59" s="1506" t="s">
        <v>48</v>
      </c>
      <c r="F59" s="558"/>
      <c r="G59" s="221"/>
      <c r="H59" s="66"/>
      <c r="I59" s="99"/>
      <c r="J59" s="71"/>
      <c r="K59" s="66"/>
      <c r="L59" s="99"/>
      <c r="M59" s="71"/>
      <c r="N59" s="66"/>
      <c r="O59" s="99"/>
      <c r="P59" s="71"/>
      <c r="Q59" s="566" t="s">
        <v>86</v>
      </c>
      <c r="R59" s="572">
        <v>17</v>
      </c>
      <c r="S59" s="185">
        <v>17</v>
      </c>
      <c r="T59" s="153">
        <v>17</v>
      </c>
      <c r="U59" s="426"/>
    </row>
    <row r="60" spans="1:22" s="237" customFormat="1" ht="18" customHeight="1" x14ac:dyDescent="0.25">
      <c r="A60" s="531"/>
      <c r="B60" s="554"/>
      <c r="C60" s="556"/>
      <c r="D60" s="447"/>
      <c r="E60" s="1507"/>
      <c r="F60" s="558"/>
      <c r="G60" s="163"/>
      <c r="H60" s="44"/>
      <c r="I60" s="102"/>
      <c r="J60" s="152"/>
      <c r="K60" s="44"/>
      <c r="L60" s="102"/>
      <c r="M60" s="152"/>
      <c r="N60" s="44"/>
      <c r="O60" s="102"/>
      <c r="P60" s="152"/>
      <c r="Q60" s="567"/>
      <c r="R60" s="229"/>
      <c r="S60" s="228"/>
      <c r="T60" s="252"/>
      <c r="U60" s="426"/>
    </row>
    <row r="61" spans="1:22" s="237" customFormat="1" ht="24.75" customHeight="1" x14ac:dyDescent="0.25">
      <c r="A61" s="531"/>
      <c r="B61" s="554"/>
      <c r="C61" s="556"/>
      <c r="D61" s="542" t="s">
        <v>49</v>
      </c>
      <c r="E61" s="1508"/>
      <c r="F61" s="558"/>
      <c r="G61" s="129"/>
      <c r="H61" s="44"/>
      <c r="I61" s="102"/>
      <c r="J61" s="152"/>
      <c r="K61" s="44"/>
      <c r="L61" s="102"/>
      <c r="M61" s="152"/>
      <c r="N61" s="44"/>
      <c r="O61" s="102"/>
      <c r="P61" s="152"/>
      <c r="Q61" s="566" t="s">
        <v>176</v>
      </c>
      <c r="R61" s="450" t="s">
        <v>106</v>
      </c>
      <c r="S61" s="451" t="s">
        <v>106</v>
      </c>
      <c r="T61" s="449" t="s">
        <v>106</v>
      </c>
      <c r="U61" s="345"/>
    </row>
    <row r="62" spans="1:22" s="237" customFormat="1" ht="5.25" customHeight="1" x14ac:dyDescent="0.25">
      <c r="A62" s="531"/>
      <c r="B62" s="554"/>
      <c r="C62" s="556"/>
      <c r="D62" s="543"/>
      <c r="E62" s="445"/>
      <c r="F62" s="558"/>
      <c r="G62" s="129"/>
      <c r="H62" s="44"/>
      <c r="I62" s="102"/>
      <c r="J62" s="152"/>
      <c r="K62" s="44"/>
      <c r="L62" s="102"/>
      <c r="M62" s="152"/>
      <c r="N62" s="44"/>
      <c r="O62" s="102"/>
      <c r="P62" s="152"/>
      <c r="Q62" s="567"/>
      <c r="R62" s="454"/>
      <c r="S62" s="455"/>
      <c r="T62" s="453"/>
      <c r="U62" s="345"/>
    </row>
    <row r="63" spans="1:22" s="237" customFormat="1" ht="19.5" customHeight="1" x14ac:dyDescent="0.25">
      <c r="A63" s="531"/>
      <c r="B63" s="554"/>
      <c r="C63" s="556"/>
      <c r="D63" s="1186" t="s">
        <v>155</v>
      </c>
      <c r="E63" s="274"/>
      <c r="F63" s="558"/>
      <c r="G63" s="129"/>
      <c r="H63" s="44"/>
      <c r="I63" s="102"/>
      <c r="J63" s="152"/>
      <c r="K63" s="44"/>
      <c r="L63" s="102"/>
      <c r="M63" s="152"/>
      <c r="N63" s="44"/>
      <c r="O63" s="102"/>
      <c r="P63" s="152"/>
      <c r="Q63" s="253" t="s">
        <v>113</v>
      </c>
      <c r="R63" s="168">
        <v>2</v>
      </c>
      <c r="S63" s="124"/>
      <c r="T63" s="79"/>
      <c r="U63" s="125"/>
    </row>
    <row r="64" spans="1:22" s="237" customFormat="1" ht="27.75" customHeight="1" x14ac:dyDescent="0.25">
      <c r="A64" s="531"/>
      <c r="B64" s="554"/>
      <c r="C64" s="556"/>
      <c r="D64" s="1186"/>
      <c r="E64" s="274"/>
      <c r="F64" s="558"/>
      <c r="G64" s="129"/>
      <c r="H64" s="44"/>
      <c r="I64" s="102"/>
      <c r="J64" s="38"/>
      <c r="K64" s="44"/>
      <c r="L64" s="102"/>
      <c r="M64" s="152"/>
      <c r="N64" s="44"/>
      <c r="O64" s="102"/>
      <c r="P64" s="152"/>
      <c r="Q64" s="656" t="s">
        <v>154</v>
      </c>
      <c r="R64" s="494">
        <v>1</v>
      </c>
      <c r="S64" s="657">
        <v>1</v>
      </c>
      <c r="T64" s="658">
        <v>1</v>
      </c>
      <c r="U64" s="125"/>
      <c r="V64" s="544"/>
    </row>
    <row r="65" spans="1:22" s="237" customFormat="1" ht="31.5" customHeight="1" x14ac:dyDescent="0.25">
      <c r="A65" s="531"/>
      <c r="B65" s="554"/>
      <c r="C65" s="556"/>
      <c r="D65" s="493" t="s">
        <v>162</v>
      </c>
      <c r="E65" s="274"/>
      <c r="F65" s="558"/>
      <c r="G65" s="654"/>
      <c r="H65" s="467"/>
      <c r="I65" s="622"/>
      <c r="J65" s="623"/>
      <c r="K65" s="467"/>
      <c r="L65" s="622"/>
      <c r="M65" s="655"/>
      <c r="N65" s="46"/>
      <c r="O65" s="100"/>
      <c r="P65" s="144"/>
      <c r="Q65" s="550" t="s">
        <v>156</v>
      </c>
      <c r="R65" s="660"/>
      <c r="S65" s="83">
        <v>1</v>
      </c>
      <c r="T65" s="79"/>
      <c r="U65" s="1500"/>
      <c r="V65" s="544"/>
    </row>
    <row r="66" spans="1:22" s="237" customFormat="1" ht="18" customHeight="1" thickBot="1" x14ac:dyDescent="0.3">
      <c r="A66" s="532"/>
      <c r="B66" s="560"/>
      <c r="C66" s="425"/>
      <c r="D66" s="491"/>
      <c r="E66" s="273"/>
      <c r="F66" s="492"/>
      <c r="G66" s="264" t="s">
        <v>25</v>
      </c>
      <c r="H66" s="67">
        <f>SUM(H56:H65)</f>
        <v>241.9</v>
      </c>
      <c r="I66" s="123">
        <f>SUM(I56:I65)</f>
        <v>241.9</v>
      </c>
      <c r="J66" s="41">
        <f>SUM(J56:J65)</f>
        <v>0</v>
      </c>
      <c r="K66" s="67">
        <f t="shared" ref="K66" si="23">SUM(K56:K65)</f>
        <v>218.1</v>
      </c>
      <c r="L66" s="123">
        <f>SUM(L56:L65)</f>
        <v>218.1</v>
      </c>
      <c r="M66" s="41">
        <f t="shared" ref="M66:P66" si="24">SUM(M56:M65)</f>
        <v>0</v>
      </c>
      <c r="N66" s="67">
        <f t="shared" ref="N66:O66" si="25">SUM(N56:N65)</f>
        <v>101.1</v>
      </c>
      <c r="O66" s="123">
        <f t="shared" si="25"/>
        <v>101.1</v>
      </c>
      <c r="P66" s="41">
        <f t="shared" si="24"/>
        <v>0</v>
      </c>
      <c r="Q66" s="649"/>
      <c r="R66" s="83"/>
      <c r="S66" s="124"/>
      <c r="T66" s="79"/>
      <c r="U66" s="1500"/>
    </row>
    <row r="67" spans="1:22" s="237" customFormat="1" ht="13.5" customHeight="1" x14ac:dyDescent="0.2">
      <c r="A67" s="530" t="s">
        <v>14</v>
      </c>
      <c r="B67" s="553" t="s">
        <v>33</v>
      </c>
      <c r="C67" s="555" t="s">
        <v>26</v>
      </c>
      <c r="D67" s="1222" t="s">
        <v>50</v>
      </c>
      <c r="E67" s="300"/>
      <c r="F67" s="504">
        <v>4</v>
      </c>
      <c r="G67" s="505" t="s">
        <v>32</v>
      </c>
      <c r="H67" s="506">
        <v>17.600000000000001</v>
      </c>
      <c r="I67" s="590">
        <v>17.600000000000001</v>
      </c>
      <c r="J67" s="586"/>
      <c r="K67" s="596"/>
      <c r="L67" s="598"/>
      <c r="M67" s="515"/>
      <c r="N67" s="600"/>
      <c r="O67" s="598"/>
      <c r="P67" s="515"/>
      <c r="Q67" s="301"/>
      <c r="R67" s="85"/>
      <c r="S67" s="311"/>
      <c r="T67" s="225"/>
      <c r="U67" s="125"/>
    </row>
    <row r="68" spans="1:22" s="237" customFormat="1" ht="14.1" customHeight="1" x14ac:dyDescent="0.2">
      <c r="A68" s="531"/>
      <c r="B68" s="554"/>
      <c r="C68" s="556"/>
      <c r="D68" s="1398"/>
      <c r="E68" s="497"/>
      <c r="F68" s="507">
        <v>6</v>
      </c>
      <c r="G68" s="508" t="s">
        <v>39</v>
      </c>
      <c r="H68" s="512"/>
      <c r="I68" s="591"/>
      <c r="J68" s="587"/>
      <c r="K68" s="597">
        <v>200</v>
      </c>
      <c r="L68" s="599">
        <v>200</v>
      </c>
      <c r="M68" s="516"/>
      <c r="N68" s="601">
        <v>139.30000000000001</v>
      </c>
      <c r="O68" s="599">
        <v>139.30000000000001</v>
      </c>
      <c r="P68" s="516"/>
      <c r="Q68" s="503"/>
      <c r="R68" s="83"/>
      <c r="S68" s="124"/>
      <c r="T68" s="79"/>
      <c r="U68" s="125"/>
    </row>
    <row r="69" spans="1:22" s="237" customFormat="1" ht="14.1" customHeight="1" x14ac:dyDescent="0.2">
      <c r="A69" s="531"/>
      <c r="B69" s="554"/>
      <c r="C69" s="556"/>
      <c r="D69" s="1398"/>
      <c r="E69" s="497"/>
      <c r="F69" s="558"/>
      <c r="G69" s="275" t="s">
        <v>89</v>
      </c>
      <c r="H69" s="184">
        <v>88.7</v>
      </c>
      <c r="I69" s="324">
        <v>88.7</v>
      </c>
      <c r="J69" s="259"/>
      <c r="K69" s="44">
        <v>22</v>
      </c>
      <c r="L69" s="102">
        <v>22</v>
      </c>
      <c r="M69" s="152"/>
      <c r="N69" s="38"/>
      <c r="O69" s="102"/>
      <c r="P69" s="152"/>
      <c r="Q69" s="503"/>
      <c r="R69" s="83"/>
      <c r="S69" s="124"/>
      <c r="T69" s="79"/>
      <c r="U69" s="125"/>
    </row>
    <row r="70" spans="1:22" s="237" customFormat="1" ht="14.1" customHeight="1" x14ac:dyDescent="0.2">
      <c r="A70" s="531"/>
      <c r="B70" s="554"/>
      <c r="C70" s="556"/>
      <c r="D70" s="1398"/>
      <c r="E70" s="497"/>
      <c r="F70" s="558"/>
      <c r="G70" s="275" t="s">
        <v>32</v>
      </c>
      <c r="H70" s="184">
        <v>110.7</v>
      </c>
      <c r="I70" s="324">
        <v>110.7</v>
      </c>
      <c r="J70" s="259"/>
      <c r="K70" s="44"/>
      <c r="L70" s="102"/>
      <c r="M70" s="152"/>
      <c r="N70" s="38"/>
      <c r="O70" s="102"/>
      <c r="P70" s="152"/>
      <c r="Q70" s="503"/>
      <c r="R70" s="83"/>
      <c r="S70" s="124"/>
      <c r="T70" s="79"/>
      <c r="U70" s="125"/>
    </row>
    <row r="71" spans="1:22" s="237" customFormat="1" ht="14.1" customHeight="1" x14ac:dyDescent="0.2">
      <c r="A71" s="531"/>
      <c r="B71" s="554"/>
      <c r="C71" s="556"/>
      <c r="D71" s="257"/>
      <c r="E71" s="497"/>
      <c r="F71" s="510"/>
      <c r="G71" s="496" t="s">
        <v>28</v>
      </c>
      <c r="H71" s="513">
        <v>50</v>
      </c>
      <c r="I71" s="592">
        <v>50</v>
      </c>
      <c r="J71" s="690"/>
      <c r="K71" s="487">
        <v>110.7</v>
      </c>
      <c r="L71" s="131">
        <v>110.7</v>
      </c>
      <c r="M71" s="165"/>
      <c r="N71" s="38">
        <v>110.7</v>
      </c>
      <c r="O71" s="102">
        <v>110.7</v>
      </c>
      <c r="P71" s="152"/>
      <c r="Q71" s="503"/>
      <c r="R71" s="83"/>
      <c r="S71" s="124"/>
      <c r="T71" s="79"/>
      <c r="U71" s="125"/>
    </row>
    <row r="72" spans="1:22" s="237" customFormat="1" ht="14.1" customHeight="1" x14ac:dyDescent="0.2">
      <c r="A72" s="531"/>
      <c r="B72" s="554"/>
      <c r="C72" s="556"/>
      <c r="D72" s="257"/>
      <c r="E72" s="497"/>
      <c r="F72" s="234">
        <v>5</v>
      </c>
      <c r="G72" s="414" t="s">
        <v>39</v>
      </c>
      <c r="H72" s="498">
        <v>324.2</v>
      </c>
      <c r="I72" s="593">
        <v>324.2</v>
      </c>
      <c r="J72" s="498"/>
      <c r="K72" s="573">
        <f>540.7-148.3</f>
        <v>392.40000000000003</v>
      </c>
      <c r="L72" s="593">
        <f>540.7-148.3</f>
        <v>392.40000000000003</v>
      </c>
      <c r="M72" s="588"/>
      <c r="N72" s="597">
        <v>1161.5999999999999</v>
      </c>
      <c r="O72" s="599">
        <v>1161.5999999999999</v>
      </c>
      <c r="P72" s="516"/>
      <c r="Q72" s="503"/>
      <c r="R72" s="83"/>
      <c r="S72" s="124"/>
      <c r="T72" s="79"/>
      <c r="U72" s="1500"/>
    </row>
    <row r="73" spans="1:22" s="237" customFormat="1" ht="14.1" customHeight="1" x14ac:dyDescent="0.2">
      <c r="A73" s="531"/>
      <c r="B73" s="554"/>
      <c r="C73" s="556"/>
      <c r="D73" s="257"/>
      <c r="E73" s="497"/>
      <c r="F73" s="234"/>
      <c r="G73" s="414" t="s">
        <v>95</v>
      </c>
      <c r="H73" s="498">
        <f>181.9-6.5</f>
        <v>175.4</v>
      </c>
      <c r="I73" s="593">
        <f>181.9-6.5</f>
        <v>175.4</v>
      </c>
      <c r="J73" s="498"/>
      <c r="K73" s="44"/>
      <c r="L73" s="102"/>
      <c r="M73" s="152"/>
      <c r="N73" s="38"/>
      <c r="O73" s="102"/>
      <c r="P73" s="152"/>
      <c r="Q73" s="503"/>
      <c r="R73" s="83"/>
      <c r="S73" s="124"/>
      <c r="T73" s="79"/>
      <c r="U73" s="1500"/>
    </row>
    <row r="74" spans="1:22" s="237" customFormat="1" ht="14.1" customHeight="1" x14ac:dyDescent="0.2">
      <c r="A74" s="531"/>
      <c r="B74" s="554"/>
      <c r="C74" s="556"/>
      <c r="D74" s="257"/>
      <c r="E74" s="497"/>
      <c r="F74" s="234"/>
      <c r="G74" s="122" t="s">
        <v>56</v>
      </c>
      <c r="H74" s="498">
        <v>84.7</v>
      </c>
      <c r="I74" s="593">
        <v>84.7</v>
      </c>
      <c r="J74" s="498"/>
      <c r="K74" s="573">
        <v>82.5</v>
      </c>
      <c r="L74" s="593">
        <v>82.5</v>
      </c>
      <c r="M74" s="588"/>
      <c r="N74" s="498">
        <v>14.1</v>
      </c>
      <c r="O74" s="593">
        <v>14.1</v>
      </c>
      <c r="P74" s="498"/>
      <c r="Q74" s="503"/>
      <c r="R74" s="83"/>
      <c r="S74" s="124"/>
      <c r="T74" s="79"/>
      <c r="U74" s="1500"/>
    </row>
    <row r="75" spans="1:22" s="237" customFormat="1" ht="14.1" customHeight="1" x14ac:dyDescent="0.2">
      <c r="A75" s="531"/>
      <c r="B75" s="554"/>
      <c r="C75" s="556"/>
      <c r="D75" s="257"/>
      <c r="E75" s="497"/>
      <c r="F75" s="234"/>
      <c r="G75" s="122" t="s">
        <v>28</v>
      </c>
      <c r="H75" s="498">
        <f>255.3-105.3</f>
        <v>150</v>
      </c>
      <c r="I75" s="593">
        <f>255.3-105.3</f>
        <v>150</v>
      </c>
      <c r="J75" s="498"/>
      <c r="K75" s="573"/>
      <c r="L75" s="593"/>
      <c r="M75" s="588"/>
      <c r="N75" s="498"/>
      <c r="O75" s="593"/>
      <c r="P75" s="498"/>
      <c r="Q75" s="503"/>
      <c r="R75" s="83"/>
      <c r="S75" s="124"/>
      <c r="T75" s="79"/>
      <c r="U75" s="1500"/>
    </row>
    <row r="76" spans="1:22" s="237" customFormat="1" ht="14.1" customHeight="1" x14ac:dyDescent="0.2">
      <c r="A76" s="611"/>
      <c r="B76" s="617"/>
      <c r="C76" s="618"/>
      <c r="D76" s="257"/>
      <c r="E76" s="497"/>
      <c r="F76" s="234"/>
      <c r="G76" s="122" t="s">
        <v>97</v>
      </c>
      <c r="H76" s="593">
        <f>1226.9-28</f>
        <v>1198.9000000000001</v>
      </c>
      <c r="I76" s="593">
        <f>1226.9-28</f>
        <v>1198.9000000000001</v>
      </c>
      <c r="J76" s="621"/>
      <c r="K76" s="573">
        <v>935.9</v>
      </c>
      <c r="L76" s="593">
        <v>935.9</v>
      </c>
      <c r="M76" s="588"/>
      <c r="N76" s="498">
        <v>160.19999999999999</v>
      </c>
      <c r="O76" s="593">
        <v>160.19999999999999</v>
      </c>
      <c r="P76" s="498"/>
      <c r="Q76" s="503"/>
      <c r="R76" s="83"/>
      <c r="S76" s="124"/>
      <c r="T76" s="79"/>
      <c r="U76" s="1500"/>
    </row>
    <row r="77" spans="1:22" s="237" customFormat="1" ht="18" customHeight="1" x14ac:dyDescent="0.2">
      <c r="A77" s="531"/>
      <c r="B77" s="554"/>
      <c r="C77" s="556"/>
      <c r="D77" s="257"/>
      <c r="E77" s="497"/>
      <c r="F77" s="559"/>
      <c r="G77" s="122" t="s">
        <v>132</v>
      </c>
      <c r="H77" s="593">
        <v>28</v>
      </c>
      <c r="I77" s="593">
        <v>28</v>
      </c>
      <c r="J77" s="621"/>
      <c r="K77" s="573"/>
      <c r="L77" s="593"/>
      <c r="M77" s="588"/>
      <c r="N77" s="498"/>
      <c r="O77" s="593"/>
      <c r="P77" s="498"/>
      <c r="Q77" s="503"/>
      <c r="R77" s="83"/>
      <c r="S77" s="124"/>
      <c r="T77" s="79"/>
      <c r="U77" s="107"/>
    </row>
    <row r="78" spans="1:22" s="237" customFormat="1" ht="16.5" customHeight="1" x14ac:dyDescent="0.25">
      <c r="A78" s="7"/>
      <c r="B78" s="8"/>
      <c r="C78" s="141"/>
      <c r="D78" s="1203" t="s">
        <v>94</v>
      </c>
      <c r="E78" s="499" t="s">
        <v>36</v>
      </c>
      <c r="F78" s="495">
        <v>4</v>
      </c>
      <c r="G78" s="501"/>
      <c r="H78" s="500"/>
      <c r="I78" s="594"/>
      <c r="J78" s="500"/>
      <c r="K78" s="66"/>
      <c r="L78" s="99"/>
      <c r="M78" s="71"/>
      <c r="N78" s="64"/>
      <c r="O78" s="99"/>
      <c r="P78" s="71"/>
      <c r="Q78" s="502" t="s">
        <v>80</v>
      </c>
      <c r="R78" s="168">
        <v>1</v>
      </c>
      <c r="S78" s="204"/>
      <c r="T78" s="204"/>
      <c r="U78" s="1491" t="s">
        <v>194</v>
      </c>
    </row>
    <row r="79" spans="1:22" s="237" customFormat="1" ht="96.75" customHeight="1" x14ac:dyDescent="0.25">
      <c r="A79" s="7"/>
      <c r="B79" s="8"/>
      <c r="C79" s="141"/>
      <c r="D79" s="1251"/>
      <c r="E79" s="1514" t="s">
        <v>118</v>
      </c>
      <c r="F79" s="507">
        <v>6</v>
      </c>
      <c r="G79" s="414" t="s">
        <v>28</v>
      </c>
      <c r="H79" s="514"/>
      <c r="I79" s="691">
        <v>-6.8</v>
      </c>
      <c r="J79" s="692">
        <f>I79-H79</f>
        <v>-6.8</v>
      </c>
      <c r="K79" s="44"/>
      <c r="L79" s="102"/>
      <c r="M79" s="152"/>
      <c r="N79" s="38"/>
      <c r="O79" s="102"/>
      <c r="P79" s="152"/>
      <c r="Q79" s="1254" t="s">
        <v>102</v>
      </c>
      <c r="R79" s="701" t="s">
        <v>190</v>
      </c>
      <c r="S79" s="79">
        <v>60</v>
      </c>
      <c r="T79" s="79">
        <v>100</v>
      </c>
      <c r="U79" s="1492"/>
    </row>
    <row r="80" spans="1:22" s="237" customFormat="1" ht="81.75" customHeight="1" x14ac:dyDescent="0.25">
      <c r="A80" s="7"/>
      <c r="B80" s="8"/>
      <c r="C80" s="141"/>
      <c r="D80" s="1204"/>
      <c r="E80" s="1515"/>
      <c r="F80" s="558"/>
      <c r="G80" s="276"/>
      <c r="H80" s="693"/>
      <c r="I80" s="694"/>
      <c r="J80" s="695"/>
      <c r="K80" s="46"/>
      <c r="L80" s="100"/>
      <c r="M80" s="65"/>
      <c r="N80" s="46"/>
      <c r="O80" s="100"/>
      <c r="P80" s="144"/>
      <c r="Q80" s="1255"/>
      <c r="R80" s="92"/>
      <c r="S80" s="89"/>
      <c r="T80" s="89"/>
      <c r="U80" s="1493"/>
    </row>
    <row r="81" spans="1:22" s="237" customFormat="1" ht="15" customHeight="1" x14ac:dyDescent="0.25">
      <c r="A81" s="531"/>
      <c r="B81" s="554"/>
      <c r="C81" s="556"/>
      <c r="D81" s="1203" t="s">
        <v>51</v>
      </c>
      <c r="E81" s="1552" t="s">
        <v>52</v>
      </c>
      <c r="F81" s="558"/>
      <c r="G81" s="511"/>
      <c r="H81" s="44"/>
      <c r="I81" s="102"/>
      <c r="J81" s="152"/>
      <c r="K81" s="44"/>
      <c r="L81" s="102"/>
      <c r="M81" s="38"/>
      <c r="N81" s="44"/>
      <c r="O81" s="102"/>
      <c r="P81" s="152"/>
      <c r="Q81" s="1555" t="s">
        <v>191</v>
      </c>
      <c r="R81" s="97" t="s">
        <v>157</v>
      </c>
      <c r="S81" s="245" t="s">
        <v>157</v>
      </c>
      <c r="T81" s="245" t="s">
        <v>157</v>
      </c>
      <c r="U81" s="1496" t="s">
        <v>195</v>
      </c>
    </row>
    <row r="82" spans="1:22" s="237" customFormat="1" ht="27" customHeight="1" x14ac:dyDescent="0.25">
      <c r="A82" s="531"/>
      <c r="B82" s="554"/>
      <c r="C82" s="556"/>
      <c r="D82" s="1251"/>
      <c r="E82" s="1553"/>
      <c r="F82" s="558"/>
      <c r="G82" s="511"/>
      <c r="H82" s="44"/>
      <c r="I82" s="102"/>
      <c r="J82" s="38"/>
      <c r="K82" s="44"/>
      <c r="L82" s="102"/>
      <c r="M82" s="38"/>
      <c r="N82" s="44"/>
      <c r="O82" s="102"/>
      <c r="P82" s="152"/>
      <c r="Q82" s="1556"/>
      <c r="R82" s="83"/>
      <c r="S82" s="79"/>
      <c r="T82" s="79"/>
      <c r="U82" s="1492"/>
    </row>
    <row r="83" spans="1:22" s="237" customFormat="1" ht="16.5" customHeight="1" x14ac:dyDescent="0.25">
      <c r="A83" s="7"/>
      <c r="B83" s="8"/>
      <c r="C83" s="141"/>
      <c r="D83" s="1251"/>
      <c r="E83" s="1553"/>
      <c r="F83" s="558"/>
      <c r="G83" s="163"/>
      <c r="H83" s="44"/>
      <c r="I83" s="102"/>
      <c r="J83" s="38"/>
      <c r="K83" s="44"/>
      <c r="L83" s="102"/>
      <c r="M83" s="38"/>
      <c r="N83" s="44"/>
      <c r="O83" s="102"/>
      <c r="P83" s="152"/>
      <c r="Q83" s="422" t="s">
        <v>137</v>
      </c>
      <c r="R83" s="91">
        <v>150</v>
      </c>
      <c r="S83" s="258">
        <v>150</v>
      </c>
      <c r="T83" s="258">
        <v>150</v>
      </c>
      <c r="U83" s="1497"/>
    </row>
    <row r="84" spans="1:22" s="237" customFormat="1" ht="28.5" customHeight="1" x14ac:dyDescent="0.25">
      <c r="A84" s="7"/>
      <c r="B84" s="8"/>
      <c r="C84" s="141"/>
      <c r="D84" s="1551"/>
      <c r="E84" s="1554"/>
      <c r="F84" s="558"/>
      <c r="G84" s="70"/>
      <c r="H84" s="46"/>
      <c r="I84" s="100"/>
      <c r="J84" s="65"/>
      <c r="K84" s="46"/>
      <c r="L84" s="100"/>
      <c r="M84" s="65"/>
      <c r="N84" s="46"/>
      <c r="O84" s="100"/>
      <c r="P84" s="144"/>
      <c r="Q84" s="423" t="s">
        <v>140</v>
      </c>
      <c r="R84" s="91">
        <v>80</v>
      </c>
      <c r="S84" s="258">
        <v>80</v>
      </c>
      <c r="T84" s="258">
        <v>80</v>
      </c>
      <c r="U84" s="107"/>
    </row>
    <row r="85" spans="1:22" s="237" customFormat="1" ht="28.5" customHeight="1" x14ac:dyDescent="0.25">
      <c r="A85" s="1237"/>
      <c r="B85" s="1241"/>
      <c r="C85" s="1292"/>
      <c r="D85" s="1245" t="s">
        <v>160</v>
      </c>
      <c r="E85" s="217" t="s">
        <v>36</v>
      </c>
      <c r="F85" s="1530">
        <v>5</v>
      </c>
      <c r="G85" s="122"/>
      <c r="H85" s="116"/>
      <c r="I85" s="95"/>
      <c r="J85" s="90"/>
      <c r="K85" s="38"/>
      <c r="L85" s="102"/>
      <c r="M85" s="38"/>
      <c r="N85" s="44"/>
      <c r="O85" s="102"/>
      <c r="P85" s="152"/>
      <c r="Q85" s="696" t="s">
        <v>84</v>
      </c>
      <c r="R85" s="292">
        <v>100</v>
      </c>
      <c r="S85" s="520"/>
      <c r="T85" s="520"/>
      <c r="U85" s="231"/>
      <c r="V85" s="468"/>
    </row>
    <row r="86" spans="1:22" s="237" customFormat="1" ht="15.75" customHeight="1" x14ac:dyDescent="0.25">
      <c r="A86" s="1238"/>
      <c r="B86" s="1242"/>
      <c r="C86" s="1526"/>
      <c r="D86" s="1247"/>
      <c r="E86" s="1510" t="s">
        <v>55</v>
      </c>
      <c r="F86" s="1415"/>
      <c r="G86" s="122"/>
      <c r="H86" s="116"/>
      <c r="I86" s="95"/>
      <c r="J86" s="90"/>
      <c r="K86" s="38"/>
      <c r="L86" s="102"/>
      <c r="M86" s="38"/>
      <c r="N86" s="44"/>
      <c r="O86" s="102"/>
      <c r="P86" s="152"/>
      <c r="Q86" s="643" t="s">
        <v>80</v>
      </c>
      <c r="R86" s="83">
        <v>1</v>
      </c>
      <c r="S86" s="289"/>
      <c r="T86" s="289"/>
      <c r="U86" s="231"/>
    </row>
    <row r="87" spans="1:22" s="237" customFormat="1" ht="15.75" customHeight="1" x14ac:dyDescent="0.25">
      <c r="A87" s="1239"/>
      <c r="B87" s="1243"/>
      <c r="C87" s="1527"/>
      <c r="D87" s="1247"/>
      <c r="E87" s="1511"/>
      <c r="F87" s="1415"/>
      <c r="G87" s="122"/>
      <c r="H87" s="116"/>
      <c r="I87" s="95"/>
      <c r="J87" s="90"/>
      <c r="K87" s="38"/>
      <c r="L87" s="102"/>
      <c r="M87" s="38"/>
      <c r="N87" s="44"/>
      <c r="O87" s="102"/>
      <c r="P87" s="152"/>
      <c r="Q87" s="1532" t="s">
        <v>170</v>
      </c>
      <c r="R87" s="235"/>
      <c r="S87" s="289"/>
      <c r="T87" s="289"/>
      <c r="U87" s="231"/>
    </row>
    <row r="88" spans="1:22" s="237" customFormat="1" ht="19.5" customHeight="1" x14ac:dyDescent="0.25">
      <c r="A88" s="1239"/>
      <c r="B88" s="1243"/>
      <c r="C88" s="1527"/>
      <c r="D88" s="1529"/>
      <c r="E88" s="1531"/>
      <c r="F88" s="1415"/>
      <c r="G88" s="163"/>
      <c r="H88" s="585"/>
      <c r="I88" s="595"/>
      <c r="J88" s="589"/>
      <c r="K88" s="38"/>
      <c r="L88" s="102"/>
      <c r="M88" s="38"/>
      <c r="N88" s="44"/>
      <c r="O88" s="102"/>
      <c r="P88" s="152"/>
      <c r="Q88" s="1533"/>
      <c r="R88" s="229"/>
      <c r="S88" s="291"/>
      <c r="T88" s="291"/>
      <c r="U88" s="231"/>
    </row>
    <row r="89" spans="1:22" s="22" customFormat="1" ht="15" customHeight="1" x14ac:dyDescent="0.25">
      <c r="A89" s="1239"/>
      <c r="B89" s="1243"/>
      <c r="C89" s="1528"/>
      <c r="D89" s="1516" t="s">
        <v>114</v>
      </c>
      <c r="E89" s="415" t="s">
        <v>36</v>
      </c>
      <c r="F89" s="1536"/>
      <c r="G89" s="287"/>
      <c r="H89" s="44"/>
      <c r="I89" s="102"/>
      <c r="J89" s="152"/>
      <c r="K89" s="44"/>
      <c r="L89" s="102"/>
      <c r="M89" s="38"/>
      <c r="N89" s="44"/>
      <c r="O89" s="102"/>
      <c r="P89" s="152"/>
      <c r="Q89" s="1265" t="s">
        <v>116</v>
      </c>
      <c r="R89" s="572">
        <v>30</v>
      </c>
      <c r="S89" s="153">
        <v>70</v>
      </c>
      <c r="T89" s="153">
        <v>100</v>
      </c>
      <c r="U89" s="426"/>
    </row>
    <row r="90" spans="1:22" s="22" customFormat="1" ht="16.5" customHeight="1" x14ac:dyDescent="0.25">
      <c r="A90" s="1239"/>
      <c r="B90" s="1243"/>
      <c r="C90" s="1528"/>
      <c r="D90" s="1517"/>
      <c r="E90" s="1534" t="s">
        <v>115</v>
      </c>
      <c r="F90" s="1536"/>
      <c r="G90" s="287"/>
      <c r="H90" s="44"/>
      <c r="I90" s="102"/>
      <c r="J90" s="152"/>
      <c r="K90" s="44"/>
      <c r="L90" s="102"/>
      <c r="M90" s="38"/>
      <c r="N90" s="44"/>
      <c r="O90" s="102"/>
      <c r="P90" s="152"/>
      <c r="Q90" s="1523"/>
      <c r="R90" s="235"/>
      <c r="S90" s="284"/>
      <c r="T90" s="284"/>
      <c r="U90" s="426"/>
    </row>
    <row r="91" spans="1:22" s="22" customFormat="1" ht="16.5" customHeight="1" x14ac:dyDescent="0.25">
      <c r="A91" s="1239"/>
      <c r="B91" s="1243"/>
      <c r="C91" s="1528"/>
      <c r="D91" s="1517"/>
      <c r="E91" s="1508"/>
      <c r="F91" s="1536"/>
      <c r="G91" s="287"/>
      <c r="H91" s="116"/>
      <c r="I91" s="95"/>
      <c r="J91" s="90"/>
      <c r="K91" s="44"/>
      <c r="L91" s="102"/>
      <c r="M91" s="38"/>
      <c r="N91" s="44"/>
      <c r="O91" s="102"/>
      <c r="P91" s="152"/>
      <c r="Q91" s="702"/>
      <c r="R91" s="235"/>
      <c r="S91" s="284"/>
      <c r="T91" s="284"/>
      <c r="U91" s="380"/>
    </row>
    <row r="92" spans="1:22" s="22" customFormat="1" ht="12" customHeight="1" x14ac:dyDescent="0.25">
      <c r="A92" s="1239"/>
      <c r="B92" s="1243"/>
      <c r="C92" s="1528"/>
      <c r="D92" s="1183" t="s">
        <v>161</v>
      </c>
      <c r="E92" s="525" t="s">
        <v>36</v>
      </c>
      <c r="F92" s="551"/>
      <c r="G92" s="66" t="s">
        <v>97</v>
      </c>
      <c r="H92" s="66"/>
      <c r="I92" s="697">
        <v>-320</v>
      </c>
      <c r="J92" s="704">
        <f>I92-H92</f>
        <v>-320</v>
      </c>
      <c r="K92" s="66"/>
      <c r="L92" s="697">
        <v>320</v>
      </c>
      <c r="M92" s="698">
        <f>L92-K92</f>
        <v>320</v>
      </c>
      <c r="N92" s="66"/>
      <c r="O92" s="99"/>
      <c r="P92" s="71"/>
      <c r="Q92" s="1262" t="s">
        <v>177</v>
      </c>
      <c r="R92" s="706" t="s">
        <v>196</v>
      </c>
      <c r="S92" s="153">
        <v>80</v>
      </c>
      <c r="T92" s="153">
        <v>100</v>
      </c>
      <c r="U92" s="1491" t="s">
        <v>198</v>
      </c>
    </row>
    <row r="93" spans="1:22" s="22" customFormat="1" ht="24.75" customHeight="1" x14ac:dyDescent="0.25">
      <c r="A93" s="1239"/>
      <c r="B93" s="1243"/>
      <c r="C93" s="1528"/>
      <c r="D93" s="1248"/>
      <c r="E93" s="1534" t="s">
        <v>55</v>
      </c>
      <c r="F93" s="551"/>
      <c r="G93" s="44" t="s">
        <v>56</v>
      </c>
      <c r="H93" s="44"/>
      <c r="I93" s="325">
        <v>-28</v>
      </c>
      <c r="J93" s="624">
        <f>I93-H93</f>
        <v>-28</v>
      </c>
      <c r="K93" s="44"/>
      <c r="L93" s="325">
        <v>28</v>
      </c>
      <c r="M93" s="323">
        <f>L93-K93</f>
        <v>28</v>
      </c>
      <c r="N93" s="44"/>
      <c r="O93" s="102"/>
      <c r="P93" s="152"/>
      <c r="Q93" s="1258"/>
      <c r="R93" s="664">
        <v>0</v>
      </c>
      <c r="S93" s="284"/>
      <c r="T93" s="284"/>
      <c r="U93" s="1492"/>
    </row>
    <row r="94" spans="1:22" s="22" customFormat="1" ht="96.75" customHeight="1" x14ac:dyDescent="0.25">
      <c r="A94" s="1239"/>
      <c r="B94" s="1243"/>
      <c r="C94" s="1528"/>
      <c r="D94" s="1184"/>
      <c r="E94" s="1535"/>
      <c r="F94" s="551"/>
      <c r="G94" s="43"/>
      <c r="H94" s="46"/>
      <c r="I94" s="100"/>
      <c r="J94" s="144"/>
      <c r="K94" s="46"/>
      <c r="L94" s="100"/>
      <c r="M94" s="65"/>
      <c r="N94" s="46"/>
      <c r="O94" s="100"/>
      <c r="P94" s="144"/>
      <c r="Q94" s="1212"/>
      <c r="R94" s="526"/>
      <c r="S94" s="252"/>
      <c r="T94" s="252"/>
      <c r="U94" s="1493"/>
    </row>
    <row r="95" spans="1:22" s="22" customFormat="1" ht="13.5" customHeight="1" x14ac:dyDescent="0.25">
      <c r="A95" s="1239"/>
      <c r="B95" s="1243"/>
      <c r="C95" s="1528"/>
      <c r="D95" s="1248" t="s">
        <v>74</v>
      </c>
      <c r="E95" s="432" t="s">
        <v>36</v>
      </c>
      <c r="F95" s="551"/>
      <c r="G95" s="39"/>
      <c r="H95" s="44"/>
      <c r="I95" s="102"/>
      <c r="J95" s="152"/>
      <c r="K95" s="44"/>
      <c r="L95" s="667"/>
      <c r="M95" s="668"/>
      <c r="N95" s="44"/>
      <c r="O95" s="102"/>
      <c r="P95" s="152"/>
      <c r="Q95" s="1258" t="s">
        <v>171</v>
      </c>
      <c r="R95" s="167">
        <v>100</v>
      </c>
      <c r="S95" s="284"/>
      <c r="T95" s="284"/>
      <c r="U95" s="1491"/>
    </row>
    <row r="96" spans="1:22" s="22" customFormat="1" ht="17.25" customHeight="1" x14ac:dyDescent="0.25">
      <c r="A96" s="1239"/>
      <c r="B96" s="1243"/>
      <c r="C96" s="1528"/>
      <c r="D96" s="1248"/>
      <c r="E96" s="1534" t="s">
        <v>55</v>
      </c>
      <c r="F96" s="551"/>
      <c r="G96" s="39"/>
      <c r="H96" s="44"/>
      <c r="I96" s="670"/>
      <c r="J96" s="671"/>
      <c r="K96" s="44"/>
      <c r="L96" s="667"/>
      <c r="M96" s="668"/>
      <c r="N96" s="44"/>
      <c r="O96" s="102"/>
      <c r="P96" s="152"/>
      <c r="Q96" s="1258"/>
      <c r="R96" s="167"/>
      <c r="S96" s="284"/>
      <c r="T96" s="284"/>
      <c r="U96" s="1492"/>
    </row>
    <row r="97" spans="1:22" s="22" customFormat="1" ht="11.25" customHeight="1" x14ac:dyDescent="0.25">
      <c r="A97" s="1239"/>
      <c r="B97" s="1243"/>
      <c r="C97" s="1528"/>
      <c r="D97" s="1248"/>
      <c r="E97" s="1508"/>
      <c r="F97" s="551"/>
      <c r="G97" s="115"/>
      <c r="H97" s="44"/>
      <c r="I97" s="102"/>
      <c r="J97" s="152"/>
      <c r="K97" s="44"/>
      <c r="L97" s="667"/>
      <c r="M97" s="668"/>
      <c r="N97" s="44"/>
      <c r="O97" s="102"/>
      <c r="P97" s="152"/>
      <c r="Q97" s="1259"/>
      <c r="R97" s="167"/>
      <c r="S97" s="284"/>
      <c r="T97" s="284"/>
      <c r="U97" s="1492"/>
    </row>
    <row r="98" spans="1:22" s="237" customFormat="1" ht="17.25" customHeight="1" thickBot="1" x14ac:dyDescent="0.3">
      <c r="A98" s="1239"/>
      <c r="B98" s="1243"/>
      <c r="C98" s="1528"/>
      <c r="D98" s="491"/>
      <c r="E98" s="273"/>
      <c r="F98" s="492"/>
      <c r="G98" s="264" t="s">
        <v>25</v>
      </c>
      <c r="H98" s="67">
        <f>SUM(H67:H97)</f>
        <v>2228.2000000000003</v>
      </c>
      <c r="I98" s="67">
        <f t="shared" ref="I98:J98" si="26">SUM(I67:I97)</f>
        <v>1873.4</v>
      </c>
      <c r="J98" s="67">
        <f t="shared" si="26"/>
        <v>-354.8</v>
      </c>
      <c r="K98" s="67">
        <f>SUM(K67:K77)</f>
        <v>1743.5</v>
      </c>
      <c r="L98" s="67">
        <f>SUM(L67:L94)</f>
        <v>2091.5</v>
      </c>
      <c r="M98" s="669">
        <f>SUM(M67:M94)</f>
        <v>348</v>
      </c>
      <c r="N98" s="67">
        <f>SUM(N67:N77)</f>
        <v>1585.8999999999999</v>
      </c>
      <c r="O98" s="123">
        <f>SUM(O67:O77)</f>
        <v>1585.8999999999999</v>
      </c>
      <c r="P98" s="41">
        <f>SUM(P67:P94)</f>
        <v>0</v>
      </c>
      <c r="Q98" s="147"/>
      <c r="R98" s="84"/>
      <c r="S98" s="312"/>
      <c r="T98" s="179"/>
      <c r="U98" s="174"/>
    </row>
    <row r="99" spans="1:22" s="237" customFormat="1" ht="14.1" customHeight="1" x14ac:dyDescent="0.25">
      <c r="A99" s="28" t="s">
        <v>14</v>
      </c>
      <c r="B99" s="29" t="s">
        <v>33</v>
      </c>
      <c r="C99" s="569" t="s">
        <v>33</v>
      </c>
      <c r="D99" s="1222" t="s">
        <v>110</v>
      </c>
      <c r="E99" s="1547" t="s">
        <v>165</v>
      </c>
      <c r="F99" s="557">
        <v>5</v>
      </c>
      <c r="G99" s="246" t="s">
        <v>39</v>
      </c>
      <c r="H99" s="149">
        <v>72.5</v>
      </c>
      <c r="I99" s="321">
        <v>72.5</v>
      </c>
      <c r="J99" s="117"/>
      <c r="K99" s="149">
        <v>77</v>
      </c>
      <c r="L99" s="321">
        <v>77</v>
      </c>
      <c r="M99" s="299"/>
      <c r="N99" s="149">
        <v>100</v>
      </c>
      <c r="O99" s="321">
        <v>100</v>
      </c>
      <c r="P99" s="299"/>
      <c r="Q99" s="260"/>
      <c r="R99" s="626"/>
      <c r="S99" s="260"/>
      <c r="T99" s="636"/>
      <c r="U99" s="1494"/>
    </row>
    <row r="100" spans="1:22" s="237" customFormat="1" ht="14.1" customHeight="1" x14ac:dyDescent="0.25">
      <c r="A100" s="539"/>
      <c r="B100" s="540"/>
      <c r="C100" s="541"/>
      <c r="D100" s="1197"/>
      <c r="E100" s="1548"/>
      <c r="F100" s="558"/>
      <c r="G100" s="129" t="s">
        <v>28</v>
      </c>
      <c r="H100" s="44"/>
      <c r="I100" s="102"/>
      <c r="J100" s="38"/>
      <c r="K100" s="44"/>
      <c r="L100" s="102"/>
      <c r="M100" s="152"/>
      <c r="N100" s="44">
        <v>30.6</v>
      </c>
      <c r="O100" s="102">
        <v>30.6</v>
      </c>
      <c r="P100" s="152"/>
      <c r="Q100" s="260"/>
      <c r="R100" s="529"/>
      <c r="S100" s="260"/>
      <c r="T100" s="536"/>
      <c r="U100" s="1500"/>
    </row>
    <row r="101" spans="1:22" s="237" customFormat="1" ht="14.1" customHeight="1" x14ac:dyDescent="0.25">
      <c r="A101" s="539"/>
      <c r="B101" s="540"/>
      <c r="C101" s="541"/>
      <c r="D101" s="1197"/>
      <c r="E101" s="1548"/>
      <c r="F101" s="558"/>
      <c r="G101" s="129" t="s">
        <v>95</v>
      </c>
      <c r="H101" s="44">
        <v>65.400000000000006</v>
      </c>
      <c r="I101" s="102">
        <v>65.400000000000006</v>
      </c>
      <c r="J101" s="38"/>
      <c r="K101" s="44"/>
      <c r="L101" s="102"/>
      <c r="M101" s="152"/>
      <c r="N101" s="44"/>
      <c r="O101" s="102"/>
      <c r="P101" s="152"/>
      <c r="Q101" s="260"/>
      <c r="R101" s="529"/>
      <c r="S101" s="260"/>
      <c r="T101" s="536"/>
      <c r="U101" s="1500"/>
    </row>
    <row r="102" spans="1:22" s="237" customFormat="1" ht="14.1" customHeight="1" x14ac:dyDescent="0.25">
      <c r="A102" s="614"/>
      <c r="B102" s="615"/>
      <c r="C102" s="616"/>
      <c r="D102" s="1197"/>
      <c r="E102" s="1548"/>
      <c r="F102" s="619"/>
      <c r="G102" s="129" t="s">
        <v>132</v>
      </c>
      <c r="H102" s="102">
        <v>37.799999999999997</v>
      </c>
      <c r="I102" s="102">
        <v>37.799999999999997</v>
      </c>
      <c r="J102" s="323"/>
      <c r="K102" s="44"/>
      <c r="L102" s="102"/>
      <c r="M102" s="152"/>
      <c r="N102" s="44"/>
      <c r="O102" s="102"/>
      <c r="P102" s="152"/>
      <c r="Q102" s="260"/>
      <c r="R102" s="610"/>
      <c r="S102" s="260"/>
      <c r="T102" s="612"/>
      <c r="U102" s="1500"/>
    </row>
    <row r="103" spans="1:22" s="237" customFormat="1" ht="14.1" customHeight="1" x14ac:dyDescent="0.25">
      <c r="A103" s="539"/>
      <c r="B103" s="540"/>
      <c r="C103" s="541"/>
      <c r="D103" s="1358"/>
      <c r="E103" s="1548"/>
      <c r="F103" s="558"/>
      <c r="G103" s="129" t="s">
        <v>97</v>
      </c>
      <c r="H103" s="102">
        <v>170.8</v>
      </c>
      <c r="I103" s="102">
        <v>170.8</v>
      </c>
      <c r="J103" s="323"/>
      <c r="K103" s="44"/>
      <c r="L103" s="102"/>
      <c r="M103" s="152"/>
      <c r="N103" s="44"/>
      <c r="O103" s="102"/>
      <c r="P103" s="152"/>
      <c r="Q103" s="260"/>
      <c r="R103" s="529"/>
      <c r="S103" s="260"/>
      <c r="T103" s="536"/>
      <c r="U103" s="1501"/>
    </row>
    <row r="104" spans="1:22" s="237" customFormat="1" ht="15.75" customHeight="1" x14ac:dyDescent="0.2">
      <c r="A104" s="531"/>
      <c r="B104" s="554"/>
      <c r="C104" s="541"/>
      <c r="D104" s="1185" t="s">
        <v>90</v>
      </c>
      <c r="E104" s="1510" t="s">
        <v>53</v>
      </c>
      <c r="F104" s="431"/>
      <c r="G104" s="221"/>
      <c r="H104" s="66"/>
      <c r="I104" s="99"/>
      <c r="J104" s="71"/>
      <c r="K104" s="66"/>
      <c r="L104" s="99"/>
      <c r="M104" s="71"/>
      <c r="N104" s="66"/>
      <c r="O104" s="99"/>
      <c r="P104" s="71"/>
      <c r="Q104" s="1280" t="s">
        <v>119</v>
      </c>
      <c r="R104" s="572">
        <v>100</v>
      </c>
      <c r="S104" s="185"/>
      <c r="T104" s="153"/>
      <c r="U104" s="426"/>
      <c r="V104" s="378"/>
    </row>
    <row r="105" spans="1:22" s="237" customFormat="1" ht="13.5" customHeight="1" x14ac:dyDescent="0.2">
      <c r="A105" s="531"/>
      <c r="B105" s="554"/>
      <c r="C105" s="541"/>
      <c r="D105" s="1186"/>
      <c r="E105" s="1511"/>
      <c r="F105" s="558"/>
      <c r="G105" s="163"/>
      <c r="H105" s="44"/>
      <c r="I105" s="102"/>
      <c r="J105" s="152"/>
      <c r="K105" s="44"/>
      <c r="L105" s="102"/>
      <c r="M105" s="152"/>
      <c r="N105" s="44"/>
      <c r="O105" s="102"/>
      <c r="P105" s="152"/>
      <c r="Q105" s="1281"/>
      <c r="R105" s="235"/>
      <c r="S105" s="182"/>
      <c r="T105" s="284"/>
      <c r="U105" s="426"/>
      <c r="V105" s="378"/>
    </row>
    <row r="106" spans="1:22" s="237" customFormat="1" ht="16.5" customHeight="1" x14ac:dyDescent="0.2">
      <c r="A106" s="531"/>
      <c r="B106" s="554"/>
      <c r="C106" s="541"/>
      <c r="D106" s="1210"/>
      <c r="E106" s="1549"/>
      <c r="F106" s="558"/>
      <c r="G106" s="129"/>
      <c r="H106" s="44"/>
      <c r="I106" s="102"/>
      <c r="J106" s="152"/>
      <c r="K106" s="44"/>
      <c r="L106" s="102"/>
      <c r="M106" s="152"/>
      <c r="N106" s="44"/>
      <c r="O106" s="102"/>
      <c r="P106" s="152"/>
      <c r="Q106" s="1282"/>
      <c r="R106" s="229"/>
      <c r="S106" s="228"/>
      <c r="T106" s="252"/>
      <c r="U106" s="426"/>
      <c r="V106" s="417"/>
    </row>
    <row r="107" spans="1:22" s="237" customFormat="1" ht="16.5" customHeight="1" x14ac:dyDescent="0.2">
      <c r="A107" s="531"/>
      <c r="B107" s="554"/>
      <c r="C107" s="541"/>
      <c r="D107" s="1186" t="s">
        <v>112</v>
      </c>
      <c r="E107" s="277"/>
      <c r="F107" s="558"/>
      <c r="G107" s="129"/>
      <c r="H107" s="44"/>
      <c r="I107" s="102"/>
      <c r="J107" s="152"/>
      <c r="K107" s="44"/>
      <c r="L107" s="102"/>
      <c r="M107" s="152"/>
      <c r="N107" s="44"/>
      <c r="O107" s="102"/>
      <c r="P107" s="152"/>
      <c r="Q107" s="282" t="s">
        <v>75</v>
      </c>
      <c r="R107" s="207"/>
      <c r="S107" s="386"/>
      <c r="T107" s="386">
        <v>1</v>
      </c>
      <c r="U107" s="426"/>
      <c r="V107" s="1546"/>
    </row>
    <row r="108" spans="1:22" s="237" customFormat="1" ht="6" customHeight="1" x14ac:dyDescent="0.2">
      <c r="A108" s="531"/>
      <c r="B108" s="554"/>
      <c r="C108" s="541"/>
      <c r="D108" s="1186"/>
      <c r="E108" s="277"/>
      <c r="F108" s="558"/>
      <c r="G108" s="129"/>
      <c r="H108" s="44"/>
      <c r="I108" s="102"/>
      <c r="J108" s="152"/>
      <c r="K108" s="44"/>
      <c r="L108" s="102"/>
      <c r="M108" s="152"/>
      <c r="N108" s="44"/>
      <c r="O108" s="102"/>
      <c r="P108" s="152"/>
      <c r="Q108" s="283"/>
      <c r="R108" s="235"/>
      <c r="S108" s="284"/>
      <c r="T108" s="284"/>
      <c r="U108" s="426"/>
      <c r="V108" s="1546"/>
    </row>
    <row r="109" spans="1:22" s="237" customFormat="1" ht="16.5" customHeight="1" x14ac:dyDescent="0.2">
      <c r="A109" s="531"/>
      <c r="B109" s="554"/>
      <c r="C109" s="541"/>
      <c r="D109" s="1550"/>
      <c r="E109" s="277"/>
      <c r="F109" s="558"/>
      <c r="G109" s="129"/>
      <c r="H109" s="44"/>
      <c r="I109" s="102"/>
      <c r="J109" s="152"/>
      <c r="K109" s="44"/>
      <c r="L109" s="102"/>
      <c r="M109" s="152"/>
      <c r="N109" s="44"/>
      <c r="O109" s="102"/>
      <c r="P109" s="152"/>
      <c r="Q109" s="561"/>
      <c r="R109" s="233"/>
      <c r="S109" s="252"/>
      <c r="T109" s="252"/>
      <c r="U109" s="426"/>
      <c r="V109" s="417"/>
    </row>
    <row r="110" spans="1:22" s="22" customFormat="1" ht="18" customHeight="1" x14ac:dyDescent="0.25">
      <c r="A110" s="208"/>
      <c r="B110" s="209"/>
      <c r="C110" s="254"/>
      <c r="D110" s="1275" t="s">
        <v>108</v>
      </c>
      <c r="E110" s="210"/>
      <c r="F110" s="261"/>
      <c r="G110" s="39"/>
      <c r="H110" s="232"/>
      <c r="I110" s="325"/>
      <c r="J110" s="323"/>
      <c r="K110" s="44"/>
      <c r="L110" s="102"/>
      <c r="M110" s="38"/>
      <c r="N110" s="44"/>
      <c r="O110" s="102"/>
      <c r="P110" s="152"/>
      <c r="Q110" s="215" t="s">
        <v>87</v>
      </c>
      <c r="R110" s="216"/>
      <c r="S110" s="284">
        <v>1</v>
      </c>
      <c r="T110" s="284"/>
      <c r="U110" s="426"/>
      <c r="V110" s="211"/>
    </row>
    <row r="111" spans="1:22" s="22" customFormat="1" ht="18.75" customHeight="1" x14ac:dyDescent="0.25">
      <c r="A111" s="208"/>
      <c r="B111" s="209"/>
      <c r="C111" s="254"/>
      <c r="D111" s="1427"/>
      <c r="E111" s="212"/>
      <c r="F111" s="261"/>
      <c r="G111" s="39"/>
      <c r="H111" s="232"/>
      <c r="I111" s="325"/>
      <c r="J111" s="323"/>
      <c r="K111" s="44"/>
      <c r="L111" s="102"/>
      <c r="M111" s="38"/>
      <c r="N111" s="44"/>
      <c r="O111" s="102"/>
      <c r="P111" s="152"/>
      <c r="Q111" s="1194" t="s">
        <v>109</v>
      </c>
      <c r="R111" s="285"/>
      <c r="S111" s="284"/>
      <c r="T111" s="284"/>
      <c r="U111" s="426"/>
      <c r="V111" s="211"/>
    </row>
    <row r="112" spans="1:22" s="22" customFormat="1" ht="5.25" customHeight="1" x14ac:dyDescent="0.25">
      <c r="A112" s="208"/>
      <c r="B112" s="209"/>
      <c r="C112" s="254"/>
      <c r="D112" s="1279"/>
      <c r="E112" s="212"/>
      <c r="F112" s="261"/>
      <c r="G112" s="39"/>
      <c r="H112" s="232"/>
      <c r="I112" s="325"/>
      <c r="J112" s="323"/>
      <c r="K112" s="44"/>
      <c r="L112" s="102"/>
      <c r="M112" s="38"/>
      <c r="N112" s="44"/>
      <c r="O112" s="102"/>
      <c r="P112" s="152"/>
      <c r="Q112" s="1469"/>
      <c r="R112" s="199"/>
      <c r="S112" s="252"/>
      <c r="T112" s="252"/>
      <c r="U112" s="426"/>
    </row>
    <row r="113" spans="1:22" s="22" customFormat="1" ht="18.75" customHeight="1" x14ac:dyDescent="0.25">
      <c r="A113" s="208"/>
      <c r="B113" s="209"/>
      <c r="C113" s="254"/>
      <c r="D113" s="1275" t="s">
        <v>131</v>
      </c>
      <c r="E113" s="212"/>
      <c r="F113" s="261"/>
      <c r="G113" s="39"/>
      <c r="H113" s="232"/>
      <c r="I113" s="325"/>
      <c r="J113" s="323"/>
      <c r="K113" s="44"/>
      <c r="L113" s="102"/>
      <c r="M113" s="38"/>
      <c r="N113" s="44"/>
      <c r="O113" s="102"/>
      <c r="P113" s="152"/>
      <c r="Q113" s="215" t="s">
        <v>87</v>
      </c>
      <c r="R113" s="216"/>
      <c r="S113" s="284"/>
      <c r="T113" s="284">
        <v>1</v>
      </c>
      <c r="U113" s="426"/>
      <c r="V113" s="211"/>
    </row>
    <row r="114" spans="1:22" s="22" customFormat="1" ht="12.75" customHeight="1" x14ac:dyDescent="0.25">
      <c r="A114" s="208"/>
      <c r="B114" s="209"/>
      <c r="C114" s="254"/>
      <c r="D114" s="1276"/>
      <c r="E114" s="212"/>
      <c r="F114" s="261"/>
      <c r="G114" s="39"/>
      <c r="H114" s="232"/>
      <c r="I114" s="325"/>
      <c r="J114" s="323"/>
      <c r="K114" s="44"/>
      <c r="L114" s="102"/>
      <c r="M114" s="38"/>
      <c r="N114" s="44"/>
      <c r="O114" s="102"/>
      <c r="P114" s="152"/>
      <c r="Q114" s="561"/>
      <c r="R114" s="228"/>
      <c r="S114" s="252"/>
      <c r="T114" s="252"/>
      <c r="U114" s="426"/>
    </row>
    <row r="115" spans="1:22" s="22" customFormat="1" ht="18.75" customHeight="1" x14ac:dyDescent="0.25">
      <c r="A115" s="208"/>
      <c r="B115" s="209"/>
      <c r="C115" s="254"/>
      <c r="D115" s="1275" t="s">
        <v>164</v>
      </c>
      <c r="E115" s="212"/>
      <c r="F115" s="261"/>
      <c r="G115" s="39"/>
      <c r="H115" s="232"/>
      <c r="I115" s="325"/>
      <c r="J115" s="323"/>
      <c r="K115" s="44"/>
      <c r="L115" s="102"/>
      <c r="M115" s="38"/>
      <c r="N115" s="44"/>
      <c r="O115" s="102"/>
      <c r="P115" s="38"/>
      <c r="Q115" s="215" t="s">
        <v>87</v>
      </c>
      <c r="R115" s="216"/>
      <c r="S115" s="284"/>
      <c r="T115" s="284">
        <v>1</v>
      </c>
      <c r="U115" s="426"/>
      <c r="V115" s="211"/>
    </row>
    <row r="116" spans="1:22" s="22" customFormat="1" ht="18" customHeight="1" x14ac:dyDescent="0.25">
      <c r="A116" s="208"/>
      <c r="B116" s="209"/>
      <c r="C116" s="254"/>
      <c r="D116" s="1275"/>
      <c r="E116" s="212"/>
      <c r="F116" s="261"/>
      <c r="G116" s="43"/>
      <c r="H116" s="46"/>
      <c r="I116" s="100"/>
      <c r="J116" s="65"/>
      <c r="K116" s="46"/>
      <c r="L116" s="100"/>
      <c r="M116" s="65"/>
      <c r="N116" s="46"/>
      <c r="O116" s="100"/>
      <c r="P116" s="65"/>
      <c r="Q116" s="545"/>
      <c r="R116" s="182"/>
      <c r="S116" s="284"/>
      <c r="T116" s="284"/>
      <c r="U116" s="426"/>
    </row>
    <row r="117" spans="1:22" s="237" customFormat="1" ht="17.25" customHeight="1" thickBot="1" x14ac:dyDescent="0.3">
      <c r="A117" s="208"/>
      <c r="B117" s="209"/>
      <c r="C117" s="226"/>
      <c r="D117" s="491"/>
      <c r="E117" s="273"/>
      <c r="F117" s="492"/>
      <c r="G117" s="264" t="s">
        <v>25</v>
      </c>
      <c r="H117" s="67">
        <f>SUM(H99:H116)</f>
        <v>346.5</v>
      </c>
      <c r="I117" s="123">
        <f>SUM(I99:I116)</f>
        <v>346.5</v>
      </c>
      <c r="J117" s="41">
        <f>SUM(J99:J116)</f>
        <v>0</v>
      </c>
      <c r="K117" s="67">
        <f t="shared" ref="K117:L117" si="27">SUM(K99:K116)</f>
        <v>77</v>
      </c>
      <c r="L117" s="123">
        <f t="shared" si="27"/>
        <v>77</v>
      </c>
      <c r="M117" s="41">
        <f t="shared" ref="M117:P117" si="28">SUM(M99:M116)</f>
        <v>0</v>
      </c>
      <c r="N117" s="67">
        <f t="shared" ref="N117:O117" si="29">SUM(N99:N116)</f>
        <v>130.6</v>
      </c>
      <c r="O117" s="123">
        <f t="shared" si="29"/>
        <v>130.6</v>
      </c>
      <c r="P117" s="41">
        <f t="shared" si="28"/>
        <v>0</v>
      </c>
      <c r="Q117" s="147"/>
      <c r="R117" s="84"/>
      <c r="S117" s="312"/>
      <c r="T117" s="179"/>
      <c r="U117" s="125"/>
    </row>
    <row r="118" spans="1:22" s="237" customFormat="1" ht="15" customHeight="1" x14ac:dyDescent="0.25">
      <c r="A118" s="28" t="s">
        <v>14</v>
      </c>
      <c r="B118" s="29" t="s">
        <v>33</v>
      </c>
      <c r="C118" s="569" t="s">
        <v>35</v>
      </c>
      <c r="D118" s="546" t="s">
        <v>54</v>
      </c>
      <c r="E118" s="569"/>
      <c r="F118" s="557">
        <v>6</v>
      </c>
      <c r="G118" s="246" t="s">
        <v>28</v>
      </c>
      <c r="H118" s="117">
        <v>37.299999999999997</v>
      </c>
      <c r="I118" s="321">
        <v>37.299999999999997</v>
      </c>
      <c r="J118" s="117"/>
      <c r="K118" s="149">
        <v>33.9</v>
      </c>
      <c r="L118" s="321">
        <v>33.9</v>
      </c>
      <c r="M118" s="299"/>
      <c r="N118" s="149">
        <v>37.299999999999997</v>
      </c>
      <c r="O118" s="321">
        <v>37.299999999999997</v>
      </c>
      <c r="P118" s="299"/>
      <c r="Q118" s="262"/>
      <c r="R118" s="562"/>
      <c r="S118" s="262"/>
      <c r="T118" s="535"/>
      <c r="U118" s="346"/>
    </row>
    <row r="119" spans="1:22" s="237" customFormat="1" ht="15" customHeight="1" x14ac:dyDescent="0.25">
      <c r="A119" s="675"/>
      <c r="B119" s="676"/>
      <c r="C119" s="677"/>
      <c r="D119" s="257"/>
      <c r="E119" s="677"/>
      <c r="F119" s="674"/>
      <c r="G119" s="163" t="s">
        <v>32</v>
      </c>
      <c r="H119" s="38">
        <v>5.3</v>
      </c>
      <c r="I119" s="102">
        <v>5.3</v>
      </c>
      <c r="J119" s="38"/>
      <c r="K119" s="44"/>
      <c r="L119" s="102"/>
      <c r="M119" s="152"/>
      <c r="N119" s="44"/>
      <c r="O119" s="102"/>
      <c r="P119" s="152"/>
      <c r="Q119" s="260"/>
      <c r="R119" s="672"/>
      <c r="S119" s="260"/>
      <c r="T119" s="673"/>
      <c r="U119" s="679"/>
    </row>
    <row r="120" spans="1:22" s="237" customFormat="1" ht="14.25" customHeight="1" x14ac:dyDescent="0.25">
      <c r="A120" s="539"/>
      <c r="B120" s="540"/>
      <c r="C120" s="541"/>
      <c r="D120" s="257"/>
      <c r="E120" s="541"/>
      <c r="F120" s="510"/>
      <c r="G120" s="684" t="s">
        <v>56</v>
      </c>
      <c r="H120" s="132">
        <v>10</v>
      </c>
      <c r="I120" s="131">
        <v>10</v>
      </c>
      <c r="J120" s="132"/>
      <c r="K120" s="487"/>
      <c r="L120" s="131"/>
      <c r="M120" s="165"/>
      <c r="N120" s="487"/>
      <c r="O120" s="131"/>
      <c r="P120" s="165"/>
      <c r="Q120" s="260"/>
      <c r="R120" s="529"/>
      <c r="S120" s="260"/>
      <c r="T120" s="536"/>
      <c r="U120" s="346"/>
    </row>
    <row r="121" spans="1:22" s="237" customFormat="1" ht="15.75" customHeight="1" x14ac:dyDescent="0.25">
      <c r="A121" s="539"/>
      <c r="B121" s="540"/>
      <c r="C121" s="541"/>
      <c r="D121" s="257"/>
      <c r="E121" s="541"/>
      <c r="F121" s="558">
        <v>5</v>
      </c>
      <c r="G121" s="163" t="s">
        <v>39</v>
      </c>
      <c r="H121" s="38"/>
      <c r="I121" s="102"/>
      <c r="J121" s="38"/>
      <c r="K121" s="44"/>
      <c r="L121" s="102"/>
      <c r="M121" s="152"/>
      <c r="N121" s="44">
        <v>10</v>
      </c>
      <c r="O121" s="102">
        <v>10</v>
      </c>
      <c r="P121" s="152"/>
      <c r="Q121" s="260"/>
      <c r="R121" s="529"/>
      <c r="S121" s="260"/>
      <c r="T121" s="536"/>
      <c r="U121" s="346"/>
    </row>
    <row r="122" spans="1:22" s="237" customFormat="1" ht="15" customHeight="1" x14ac:dyDescent="0.25">
      <c r="A122" s="1299"/>
      <c r="B122" s="1300"/>
      <c r="C122" s="1301"/>
      <c r="D122" s="1183" t="s">
        <v>77</v>
      </c>
      <c r="E122" s="1510" t="s">
        <v>55</v>
      </c>
      <c r="F122" s="1223"/>
      <c r="G122" s="564"/>
      <c r="H122" s="66"/>
      <c r="I122" s="99"/>
      <c r="J122" s="71"/>
      <c r="K122" s="64"/>
      <c r="L122" s="99"/>
      <c r="M122" s="64"/>
      <c r="N122" s="66"/>
      <c r="O122" s="99"/>
      <c r="P122" s="71"/>
      <c r="Q122" s="1524" t="s">
        <v>120</v>
      </c>
      <c r="R122" s="450">
        <v>1</v>
      </c>
      <c r="S122" s="451">
        <v>1</v>
      </c>
      <c r="T122" s="449">
        <v>1</v>
      </c>
      <c r="U122" s="345"/>
    </row>
    <row r="123" spans="1:22" s="237" customFormat="1" ht="9.75" customHeight="1" x14ac:dyDescent="0.25">
      <c r="A123" s="1299"/>
      <c r="B123" s="1300"/>
      <c r="C123" s="1301"/>
      <c r="D123" s="1248"/>
      <c r="E123" s="1511"/>
      <c r="F123" s="1513"/>
      <c r="G123" s="129"/>
      <c r="H123" s="44"/>
      <c r="I123" s="102"/>
      <c r="J123" s="152"/>
      <c r="K123" s="38"/>
      <c r="L123" s="102"/>
      <c r="M123" s="38"/>
      <c r="N123" s="44"/>
      <c r="O123" s="102"/>
      <c r="P123" s="152"/>
      <c r="Q123" s="1525"/>
      <c r="R123" s="95"/>
      <c r="S123" s="563"/>
      <c r="T123" s="583"/>
      <c r="U123" s="219"/>
    </row>
    <row r="124" spans="1:22" s="237" customFormat="1" ht="8.25" customHeight="1" x14ac:dyDescent="0.25">
      <c r="A124" s="1299"/>
      <c r="B124" s="1300"/>
      <c r="C124" s="1301"/>
      <c r="D124" s="1184"/>
      <c r="E124" s="1512"/>
      <c r="F124" s="1513"/>
      <c r="G124" s="163"/>
      <c r="H124" s="44"/>
      <c r="I124" s="102"/>
      <c r="J124" s="152"/>
      <c r="K124" s="38"/>
      <c r="L124" s="102"/>
      <c r="M124" s="38"/>
      <c r="N124" s="44"/>
      <c r="O124" s="102"/>
      <c r="P124" s="152"/>
      <c r="Q124" s="1525"/>
      <c r="R124" s="96"/>
      <c r="S124" s="143"/>
      <c r="T124" s="584"/>
      <c r="U124" s="219"/>
    </row>
    <row r="125" spans="1:22" s="237" customFormat="1" ht="31.5" customHeight="1" x14ac:dyDescent="0.25">
      <c r="A125" s="1237"/>
      <c r="B125" s="1241"/>
      <c r="C125" s="1292"/>
      <c r="D125" s="1185" t="s">
        <v>183</v>
      </c>
      <c r="E125" s="1511"/>
      <c r="F125" s="1509"/>
      <c r="G125" s="221" t="s">
        <v>28</v>
      </c>
      <c r="H125" s="66"/>
      <c r="I125" s="697">
        <v>6.8</v>
      </c>
      <c r="J125" s="698">
        <f>I125-H125</f>
        <v>6.8</v>
      </c>
      <c r="K125" s="473"/>
      <c r="L125" s="99"/>
      <c r="M125" s="64"/>
      <c r="N125" s="66"/>
      <c r="O125" s="99"/>
      <c r="P125" s="71"/>
      <c r="Q125" s="253" t="s">
        <v>99</v>
      </c>
      <c r="R125" s="572">
        <v>675</v>
      </c>
      <c r="S125" s="314">
        <v>650</v>
      </c>
      <c r="T125" s="393">
        <v>1200</v>
      </c>
      <c r="U125" s="1498" t="s">
        <v>192</v>
      </c>
    </row>
    <row r="126" spans="1:22" s="237" customFormat="1" ht="66.75" customHeight="1" x14ac:dyDescent="0.25">
      <c r="A126" s="1290"/>
      <c r="B126" s="1291"/>
      <c r="C126" s="1293"/>
      <c r="D126" s="1186"/>
      <c r="E126" s="1511"/>
      <c r="F126" s="1509"/>
      <c r="G126" s="70"/>
      <c r="H126" s="65"/>
      <c r="I126" s="622"/>
      <c r="J126" s="623"/>
      <c r="K126" s="54"/>
      <c r="L126" s="100"/>
      <c r="M126" s="65"/>
      <c r="N126" s="46"/>
      <c r="O126" s="100"/>
      <c r="P126" s="144"/>
      <c r="Q126" s="699" t="s">
        <v>182</v>
      </c>
      <c r="R126" s="526">
        <v>5.3</v>
      </c>
      <c r="S126" s="666"/>
      <c r="T126" s="526"/>
      <c r="U126" s="1499"/>
    </row>
    <row r="127" spans="1:22" s="22" customFormat="1" ht="15" customHeight="1" x14ac:dyDescent="0.25">
      <c r="A127" s="552"/>
      <c r="B127" s="469"/>
      <c r="C127" s="534"/>
      <c r="D127" s="1518" t="s">
        <v>163</v>
      </c>
      <c r="E127" s="470"/>
      <c r="F127" s="551"/>
      <c r="G127" s="287"/>
      <c r="H127" s="44"/>
      <c r="I127" s="102"/>
      <c r="J127" s="38"/>
      <c r="K127" s="44"/>
      <c r="L127" s="102"/>
      <c r="M127" s="152"/>
      <c r="N127" s="38"/>
      <c r="O127" s="102"/>
      <c r="P127" s="152"/>
      <c r="Q127" s="663" t="s">
        <v>87</v>
      </c>
      <c r="R127" s="235"/>
      <c r="S127" s="665"/>
      <c r="T127" s="284">
        <v>1</v>
      </c>
      <c r="U127" s="426"/>
    </row>
    <row r="128" spans="1:22" s="22" customFormat="1" ht="14.25" customHeight="1" x14ac:dyDescent="0.25">
      <c r="A128" s="552"/>
      <c r="B128" s="469"/>
      <c r="C128" s="379"/>
      <c r="D128" s="1519"/>
      <c r="E128" s="470"/>
      <c r="F128" s="551"/>
      <c r="G128" s="287"/>
      <c r="H128" s="44"/>
      <c r="I128" s="102"/>
      <c r="J128" s="38"/>
      <c r="K128" s="44"/>
      <c r="L128" s="102"/>
      <c r="M128" s="152"/>
      <c r="N128" s="38"/>
      <c r="O128" s="102"/>
      <c r="P128" s="152"/>
      <c r="Q128" s="547"/>
      <c r="R128" s="235"/>
      <c r="S128" s="182"/>
      <c r="T128" s="284"/>
      <c r="U128" s="426"/>
    </row>
    <row r="129" spans="1:31" s="22" customFormat="1" ht="9.75" customHeight="1" x14ac:dyDescent="0.25">
      <c r="A129" s="471"/>
      <c r="B129" s="469"/>
      <c r="C129" s="379"/>
      <c r="D129" s="1520"/>
      <c r="E129" s="470"/>
      <c r="F129" s="551"/>
      <c r="G129" s="472"/>
      <c r="H129" s="46"/>
      <c r="I129" s="100"/>
      <c r="J129" s="65"/>
      <c r="K129" s="46"/>
      <c r="L129" s="100"/>
      <c r="M129" s="144"/>
      <c r="N129" s="46"/>
      <c r="O129" s="100"/>
      <c r="P129" s="144"/>
      <c r="Q129" s="166"/>
      <c r="R129" s="235"/>
      <c r="S129" s="182"/>
      <c r="T129" s="284"/>
      <c r="U129" s="426"/>
      <c r="X129" s="211"/>
    </row>
    <row r="130" spans="1:31" s="237" customFormat="1" ht="17.25" customHeight="1" thickBot="1" x14ac:dyDescent="0.3">
      <c r="A130" s="208"/>
      <c r="B130" s="209"/>
      <c r="C130" s="226"/>
      <c r="D130" s="491"/>
      <c r="E130" s="273"/>
      <c r="F130" s="492"/>
      <c r="G130" s="264" t="s">
        <v>25</v>
      </c>
      <c r="H130" s="67">
        <f t="shared" ref="H130:P130" si="30">SUM(H118:H129)</f>
        <v>52.599999999999994</v>
      </c>
      <c r="I130" s="123">
        <f t="shared" si="30"/>
        <v>59.399999999999991</v>
      </c>
      <c r="J130" s="41">
        <f t="shared" si="30"/>
        <v>6.8</v>
      </c>
      <c r="K130" s="67">
        <f t="shared" si="30"/>
        <v>33.9</v>
      </c>
      <c r="L130" s="123">
        <f t="shared" si="30"/>
        <v>33.9</v>
      </c>
      <c r="M130" s="41">
        <f t="shared" si="30"/>
        <v>0</v>
      </c>
      <c r="N130" s="67">
        <f t="shared" si="30"/>
        <v>47.3</v>
      </c>
      <c r="O130" s="123">
        <f t="shared" si="30"/>
        <v>47.3</v>
      </c>
      <c r="P130" s="41">
        <f t="shared" si="30"/>
        <v>0</v>
      </c>
      <c r="Q130" s="147"/>
      <c r="R130" s="84"/>
      <c r="S130" s="312"/>
      <c r="T130" s="179"/>
      <c r="U130" s="174"/>
    </row>
    <row r="131" spans="1:31" s="237" customFormat="1" ht="13.5" thickBot="1" x14ac:dyDescent="0.3">
      <c r="A131" s="23" t="s">
        <v>14</v>
      </c>
      <c r="B131" s="20" t="s">
        <v>33</v>
      </c>
      <c r="C131" s="1232" t="s">
        <v>40</v>
      </c>
      <c r="D131" s="1232"/>
      <c r="E131" s="1232"/>
      <c r="F131" s="1232"/>
      <c r="G131" s="1232"/>
      <c r="H131" s="183">
        <f t="shared" ref="H131:P131" si="31">H130+H117+H98+H66</f>
        <v>2869.2000000000003</v>
      </c>
      <c r="I131" s="322">
        <f t="shared" si="31"/>
        <v>2521.2000000000003</v>
      </c>
      <c r="J131" s="45">
        <f t="shared" si="31"/>
        <v>-348</v>
      </c>
      <c r="K131" s="183">
        <f t="shared" si="31"/>
        <v>2072.5</v>
      </c>
      <c r="L131" s="322">
        <f t="shared" si="31"/>
        <v>2420.5</v>
      </c>
      <c r="M131" s="45">
        <f t="shared" si="31"/>
        <v>348</v>
      </c>
      <c r="N131" s="183">
        <f t="shared" si="31"/>
        <v>1864.8999999999996</v>
      </c>
      <c r="O131" s="322">
        <f t="shared" si="31"/>
        <v>1864.8999999999996</v>
      </c>
      <c r="P131" s="45">
        <f t="shared" si="31"/>
        <v>0</v>
      </c>
      <c r="Q131" s="1235"/>
      <c r="R131" s="1235"/>
      <c r="S131" s="1235"/>
      <c r="T131" s="1235"/>
      <c r="U131" s="1236"/>
    </row>
    <row r="132" spans="1:31" s="237" customFormat="1" ht="16.5" customHeight="1" thickBot="1" x14ac:dyDescent="0.3">
      <c r="A132" s="19" t="s">
        <v>14</v>
      </c>
      <c r="B132" s="20" t="s">
        <v>35</v>
      </c>
      <c r="C132" s="1472" t="s">
        <v>91</v>
      </c>
      <c r="D132" s="1473"/>
      <c r="E132" s="1473"/>
      <c r="F132" s="1473"/>
      <c r="G132" s="1473"/>
      <c r="H132" s="1474"/>
      <c r="I132" s="1474"/>
      <c r="J132" s="1474"/>
      <c r="K132" s="1474"/>
      <c r="L132" s="1474"/>
      <c r="M132" s="1474"/>
      <c r="N132" s="1474"/>
      <c r="O132" s="1474"/>
      <c r="P132" s="1474"/>
      <c r="Q132" s="1473"/>
      <c r="R132" s="1473"/>
      <c r="S132" s="1473"/>
      <c r="T132" s="1473"/>
      <c r="U132" s="1475"/>
    </row>
    <row r="133" spans="1:31" s="222" customFormat="1" ht="15.75" customHeight="1" x14ac:dyDescent="0.25">
      <c r="A133" s="223" t="s">
        <v>14</v>
      </c>
      <c r="B133" s="224" t="s">
        <v>35</v>
      </c>
      <c r="C133" s="241" t="s">
        <v>14</v>
      </c>
      <c r="D133" s="1521" t="s">
        <v>178</v>
      </c>
      <c r="E133" s="72"/>
      <c r="F133" s="220">
        <v>1</v>
      </c>
      <c r="G133" s="221" t="s">
        <v>39</v>
      </c>
      <c r="H133" s="66"/>
      <c r="I133" s="321"/>
      <c r="J133" s="64"/>
      <c r="K133" s="66">
        <v>612</v>
      </c>
      <c r="L133" s="321">
        <v>612</v>
      </c>
      <c r="M133" s="71"/>
      <c r="N133" s="66"/>
      <c r="O133" s="321"/>
      <c r="P133" s="71"/>
      <c r="Q133" s="1522" t="s">
        <v>121</v>
      </c>
      <c r="R133" s="225"/>
      <c r="S133" s="225">
        <v>100</v>
      </c>
      <c r="T133" s="225"/>
      <c r="U133" s="244"/>
      <c r="V133" s="479"/>
      <c r="W133" s="150"/>
    </row>
    <row r="134" spans="1:31" s="222" customFormat="1" ht="15.75" customHeight="1" x14ac:dyDescent="0.25">
      <c r="A134" s="223"/>
      <c r="B134" s="224"/>
      <c r="C134" s="241"/>
      <c r="D134" s="1186"/>
      <c r="E134" s="72"/>
      <c r="F134" s="220"/>
      <c r="G134" s="163"/>
      <c r="H134" s="44"/>
      <c r="I134" s="102"/>
      <c r="J134" s="38"/>
      <c r="K134" s="44"/>
      <c r="L134" s="102"/>
      <c r="M134" s="38"/>
      <c r="N134" s="44"/>
      <c r="O134" s="102"/>
      <c r="P134" s="38"/>
      <c r="Q134" s="1480"/>
      <c r="R134" s="79"/>
      <c r="S134" s="79"/>
      <c r="T134" s="79"/>
      <c r="U134" s="125"/>
      <c r="V134" s="474"/>
      <c r="W134" s="150"/>
    </row>
    <row r="135" spans="1:31" s="222" customFormat="1" ht="45" customHeight="1" x14ac:dyDescent="0.25">
      <c r="A135" s="223"/>
      <c r="B135" s="224"/>
      <c r="C135" s="241"/>
      <c r="D135" s="1185"/>
      <c r="E135" s="72"/>
      <c r="F135" s="220"/>
      <c r="G135" s="70"/>
      <c r="H135" s="46"/>
      <c r="I135" s="100"/>
      <c r="J135" s="65"/>
      <c r="K135" s="46"/>
      <c r="L135" s="100"/>
      <c r="M135" s="352"/>
      <c r="N135" s="46"/>
      <c r="O135" s="100"/>
      <c r="P135" s="352"/>
      <c r="Q135" s="1523"/>
      <c r="R135" s="79"/>
      <c r="S135" s="79"/>
      <c r="T135" s="79"/>
      <c r="U135" s="125"/>
      <c r="V135" s="474"/>
      <c r="W135" s="150"/>
    </row>
    <row r="136" spans="1:31" s="237" customFormat="1" ht="18" customHeight="1" thickBot="1" x14ac:dyDescent="0.3">
      <c r="A136" s="223"/>
      <c r="B136" s="224"/>
      <c r="C136" s="241"/>
      <c r="D136" s="536"/>
      <c r="E136" s="72"/>
      <c r="F136" s="220"/>
      <c r="G136" s="265" t="s">
        <v>25</v>
      </c>
      <c r="H136" s="67">
        <f>SUM(H133:H135)</f>
        <v>0</v>
      </c>
      <c r="I136" s="123">
        <f>SUM(I133:I135)</f>
        <v>0</v>
      </c>
      <c r="J136" s="41">
        <f>SUM(J133:J135)</f>
        <v>0</v>
      </c>
      <c r="K136" s="67">
        <f t="shared" ref="K136:L136" si="32">SUM(K132:K135)</f>
        <v>612</v>
      </c>
      <c r="L136" s="123">
        <f t="shared" si="32"/>
        <v>612</v>
      </c>
      <c r="M136" s="41">
        <f t="shared" ref="M136:P136" si="33">SUM(M132:M135)</f>
        <v>0</v>
      </c>
      <c r="N136" s="67">
        <f t="shared" ref="N136:O136" si="34">SUM(N132:N135)</f>
        <v>0</v>
      </c>
      <c r="O136" s="123">
        <f t="shared" si="34"/>
        <v>0</v>
      </c>
      <c r="P136" s="41">
        <f t="shared" si="33"/>
        <v>0</v>
      </c>
      <c r="Q136" s="101"/>
      <c r="R136" s="279"/>
      <c r="S136" s="312"/>
      <c r="T136" s="179"/>
      <c r="U136" s="174"/>
      <c r="V136" s="11"/>
      <c r="W136" s="11"/>
    </row>
    <row r="137" spans="1:31" s="237" customFormat="1" ht="14.1" customHeight="1" x14ac:dyDescent="0.25">
      <c r="A137" s="1368" t="s">
        <v>14</v>
      </c>
      <c r="B137" s="1537" t="s">
        <v>35</v>
      </c>
      <c r="C137" s="1369" t="s">
        <v>26</v>
      </c>
      <c r="D137" s="1443" t="s">
        <v>111</v>
      </c>
      <c r="E137" s="1540" t="s">
        <v>36</v>
      </c>
      <c r="F137" s="1543">
        <v>5</v>
      </c>
      <c r="G137" s="128" t="s">
        <v>39</v>
      </c>
      <c r="H137" s="149">
        <v>2.7</v>
      </c>
      <c r="I137" s="321">
        <v>2.7</v>
      </c>
      <c r="J137" s="299"/>
      <c r="K137" s="149"/>
      <c r="L137" s="321"/>
      <c r="M137" s="299"/>
      <c r="N137" s="149"/>
      <c r="O137" s="321"/>
      <c r="P137" s="299"/>
      <c r="Q137" s="547" t="s">
        <v>82</v>
      </c>
      <c r="R137" s="707" t="s">
        <v>201</v>
      </c>
      <c r="S137" s="707" t="s">
        <v>200</v>
      </c>
      <c r="T137" s="574"/>
      <c r="U137" s="1502" t="s">
        <v>199</v>
      </c>
      <c r="V137" s="488"/>
    </row>
    <row r="138" spans="1:31" s="237" customFormat="1" ht="14.1" customHeight="1" x14ac:dyDescent="0.25">
      <c r="A138" s="1180"/>
      <c r="B138" s="1538"/>
      <c r="C138" s="1201"/>
      <c r="D138" s="1248"/>
      <c r="E138" s="1541"/>
      <c r="F138" s="1544"/>
      <c r="G138" s="129" t="s">
        <v>95</v>
      </c>
      <c r="H138" s="44">
        <v>227.4</v>
      </c>
      <c r="I138" s="102">
        <v>227.4</v>
      </c>
      <c r="J138" s="152"/>
      <c r="K138" s="44"/>
      <c r="L138" s="102"/>
      <c r="M138" s="152"/>
      <c r="N138" s="44"/>
      <c r="O138" s="102"/>
      <c r="P138" s="152"/>
      <c r="Q138" s="1315" t="s">
        <v>158</v>
      </c>
      <c r="R138" s="263"/>
      <c r="S138" s="263" t="s">
        <v>159</v>
      </c>
      <c r="T138" s="574"/>
      <c r="U138" s="1503"/>
      <c r="V138" s="488"/>
    </row>
    <row r="139" spans="1:31" s="237" customFormat="1" ht="14.1" customHeight="1" x14ac:dyDescent="0.25">
      <c r="A139" s="1180"/>
      <c r="B139" s="1538"/>
      <c r="C139" s="1201"/>
      <c r="D139" s="1248"/>
      <c r="E139" s="1541"/>
      <c r="F139" s="1544"/>
      <c r="G139" s="129" t="s">
        <v>97</v>
      </c>
      <c r="H139" s="102">
        <f>1446-146.4</f>
        <v>1299.5999999999999</v>
      </c>
      <c r="I139" s="102">
        <f>1446-146.4-690</f>
        <v>609.59999999999991</v>
      </c>
      <c r="J139" s="624">
        <f>I139-H139</f>
        <v>-690</v>
      </c>
      <c r="K139" s="44">
        <v>131</v>
      </c>
      <c r="L139" s="325">
        <f>131+690</f>
        <v>821</v>
      </c>
      <c r="M139" s="624">
        <f>L139-K139</f>
        <v>690</v>
      </c>
      <c r="N139" s="44"/>
      <c r="O139" s="102"/>
      <c r="P139" s="152"/>
      <c r="Q139" s="1379"/>
      <c r="R139" s="263"/>
      <c r="S139" s="263"/>
      <c r="T139" s="574"/>
      <c r="U139" s="1503"/>
    </row>
    <row r="140" spans="1:31" s="237" customFormat="1" ht="14.1" customHeight="1" x14ac:dyDescent="0.25">
      <c r="A140" s="1180"/>
      <c r="B140" s="1538"/>
      <c r="C140" s="1201"/>
      <c r="D140" s="1248"/>
      <c r="E140" s="1541"/>
      <c r="F140" s="1544"/>
      <c r="G140" s="129" t="s">
        <v>28</v>
      </c>
      <c r="H140" s="102">
        <v>25</v>
      </c>
      <c r="I140" s="102">
        <v>25</v>
      </c>
      <c r="J140" s="152"/>
      <c r="K140" s="44">
        <v>23</v>
      </c>
      <c r="L140" s="102">
        <v>23</v>
      </c>
      <c r="M140" s="38"/>
      <c r="N140" s="44"/>
      <c r="O140" s="102"/>
      <c r="P140" s="152"/>
      <c r="Q140" s="537"/>
      <c r="R140" s="263"/>
      <c r="S140" s="263"/>
      <c r="T140" s="574"/>
      <c r="U140" s="1503"/>
    </row>
    <row r="141" spans="1:31" s="237" customFormat="1" ht="14.1" customHeight="1" x14ac:dyDescent="0.25">
      <c r="A141" s="1180"/>
      <c r="B141" s="1538"/>
      <c r="C141" s="1201"/>
      <c r="D141" s="1248"/>
      <c r="E141" s="1541"/>
      <c r="F141" s="1544"/>
      <c r="G141" s="130" t="s">
        <v>132</v>
      </c>
      <c r="H141" s="100">
        <v>146.4</v>
      </c>
      <c r="I141" s="100">
        <v>146.4</v>
      </c>
      <c r="J141" s="623"/>
      <c r="K141" s="46"/>
      <c r="L141" s="100"/>
      <c r="M141" s="65"/>
      <c r="N141" s="46"/>
      <c r="O141" s="100"/>
      <c r="P141" s="144"/>
      <c r="Q141" s="613"/>
      <c r="R141" s="263"/>
      <c r="S141" s="263"/>
      <c r="T141" s="574"/>
      <c r="U141" s="1503"/>
    </row>
    <row r="142" spans="1:31" s="237" customFormat="1" ht="14.1" customHeight="1" thickBot="1" x14ac:dyDescent="0.3">
      <c r="A142" s="1199"/>
      <c r="B142" s="1539"/>
      <c r="C142" s="1202"/>
      <c r="D142" s="1434"/>
      <c r="E142" s="1542"/>
      <c r="F142" s="1545"/>
      <c r="G142" s="265" t="s">
        <v>25</v>
      </c>
      <c r="H142" s="145">
        <f>SUM(H137:H141)</f>
        <v>1701.1</v>
      </c>
      <c r="I142" s="230">
        <f>SUM(I137:I141)</f>
        <v>1011.0999999999999</v>
      </c>
      <c r="J142" s="230">
        <f>SUM(J137:J141)</f>
        <v>-690</v>
      </c>
      <c r="K142" s="145">
        <f t="shared" ref="K142:P142" si="35">SUM(K137:K140)</f>
        <v>154</v>
      </c>
      <c r="L142" s="230">
        <f t="shared" si="35"/>
        <v>844</v>
      </c>
      <c r="M142" s="293">
        <f t="shared" si="35"/>
        <v>690</v>
      </c>
      <c r="N142" s="145">
        <f t="shared" si="35"/>
        <v>0</v>
      </c>
      <c r="O142" s="230">
        <f t="shared" si="35"/>
        <v>0</v>
      </c>
      <c r="P142" s="293">
        <f t="shared" si="35"/>
        <v>0</v>
      </c>
      <c r="Q142" s="101"/>
      <c r="R142" s="442"/>
      <c r="S142" s="442"/>
      <c r="T142" s="575"/>
      <c r="U142" s="1504"/>
    </row>
    <row r="143" spans="1:31" s="237" customFormat="1" ht="13.5" thickBot="1" x14ac:dyDescent="0.3">
      <c r="A143" s="142" t="s">
        <v>14</v>
      </c>
      <c r="B143" s="533" t="s">
        <v>19</v>
      </c>
      <c r="C143" s="1304" t="s">
        <v>40</v>
      </c>
      <c r="D143" s="1213"/>
      <c r="E143" s="1213"/>
      <c r="F143" s="1213"/>
      <c r="G143" s="1213"/>
      <c r="H143" s="238">
        <f t="shared" ref="H143:P143" si="36">H142+H136</f>
        <v>1701.1</v>
      </c>
      <c r="I143" s="326">
        <f t="shared" si="36"/>
        <v>1011.0999999999999</v>
      </c>
      <c r="J143" s="609">
        <f t="shared" si="36"/>
        <v>-690</v>
      </c>
      <c r="K143" s="238">
        <f t="shared" si="36"/>
        <v>766</v>
      </c>
      <c r="L143" s="326">
        <f t="shared" si="36"/>
        <v>1456</v>
      </c>
      <c r="M143" s="609">
        <f t="shared" si="36"/>
        <v>690</v>
      </c>
      <c r="N143" s="238">
        <f t="shared" si="36"/>
        <v>0</v>
      </c>
      <c r="O143" s="326">
        <f t="shared" si="36"/>
        <v>0</v>
      </c>
      <c r="P143" s="609">
        <f t="shared" si="36"/>
        <v>0</v>
      </c>
      <c r="Q143" s="1305"/>
      <c r="R143" s="1305"/>
      <c r="S143" s="1305"/>
      <c r="T143" s="1305"/>
      <c r="U143" s="1306"/>
    </row>
    <row r="144" spans="1:31" s="237" customFormat="1" ht="12.75" customHeight="1" thickBot="1" x14ac:dyDescent="0.3">
      <c r="A144" s="23" t="s">
        <v>14</v>
      </c>
      <c r="B144" s="1307" t="s">
        <v>57</v>
      </c>
      <c r="C144" s="1308"/>
      <c r="D144" s="1308"/>
      <c r="E144" s="1308"/>
      <c r="F144" s="1308"/>
      <c r="G144" s="1308"/>
      <c r="H144" s="239">
        <f t="shared" ref="H144:P144" si="37">H131+H54+H40+H143</f>
        <v>10837.2</v>
      </c>
      <c r="I144" s="327">
        <f t="shared" si="37"/>
        <v>9803.2000000000007</v>
      </c>
      <c r="J144" s="353">
        <f t="shared" si="37"/>
        <v>-1034</v>
      </c>
      <c r="K144" s="239">
        <f t="shared" si="37"/>
        <v>8276.9000000000015</v>
      </c>
      <c r="L144" s="327">
        <f t="shared" si="37"/>
        <v>9314.9000000000015</v>
      </c>
      <c r="M144" s="353">
        <f t="shared" si="37"/>
        <v>1038</v>
      </c>
      <c r="N144" s="239">
        <f t="shared" si="37"/>
        <v>7308.8</v>
      </c>
      <c r="O144" s="327">
        <f t="shared" si="37"/>
        <v>7308.8</v>
      </c>
      <c r="P144" s="353">
        <f t="shared" si="37"/>
        <v>0</v>
      </c>
      <c r="Q144" s="1309"/>
      <c r="R144" s="1309"/>
      <c r="S144" s="1309"/>
      <c r="T144" s="1309"/>
      <c r="U144" s="1310"/>
      <c r="W144" s="11"/>
      <c r="X144" s="11"/>
      <c r="Y144" s="11"/>
      <c r="Z144" s="11"/>
      <c r="AA144" s="11"/>
      <c r="AB144" s="11"/>
      <c r="AC144" s="11"/>
      <c r="AD144" s="11"/>
      <c r="AE144" s="11"/>
    </row>
    <row r="145" spans="1:31" s="237" customFormat="1" ht="13.5" thickBot="1" x14ac:dyDescent="0.3">
      <c r="A145" s="32" t="s">
        <v>19</v>
      </c>
      <c r="B145" s="1311" t="s">
        <v>58</v>
      </c>
      <c r="C145" s="1312"/>
      <c r="D145" s="1312"/>
      <c r="E145" s="1312"/>
      <c r="F145" s="1312"/>
      <c r="G145" s="1312"/>
      <c r="H145" s="240">
        <f t="shared" ref="H145:I145" si="38">H144</f>
        <v>10837.2</v>
      </c>
      <c r="I145" s="328">
        <f t="shared" si="38"/>
        <v>9803.2000000000007</v>
      </c>
      <c r="J145" s="354">
        <f t="shared" ref="J145:P145" si="39">J144</f>
        <v>-1034</v>
      </c>
      <c r="K145" s="240">
        <f t="shared" ref="K145:L145" si="40">K144</f>
        <v>8276.9000000000015</v>
      </c>
      <c r="L145" s="328">
        <f t="shared" si="40"/>
        <v>9314.9000000000015</v>
      </c>
      <c r="M145" s="354">
        <f t="shared" si="39"/>
        <v>1038</v>
      </c>
      <c r="N145" s="240">
        <f t="shared" ref="N145:O145" si="41">N144</f>
        <v>7308.8</v>
      </c>
      <c r="O145" s="328">
        <f t="shared" si="41"/>
        <v>7308.8</v>
      </c>
      <c r="P145" s="354">
        <f t="shared" si="39"/>
        <v>0</v>
      </c>
      <c r="Q145" s="1313"/>
      <c r="R145" s="1313"/>
      <c r="S145" s="1313"/>
      <c r="T145" s="1313"/>
      <c r="U145" s="1314"/>
      <c r="V145" s="11"/>
      <c r="W145" s="11"/>
      <c r="X145" s="11"/>
      <c r="Y145" s="11"/>
      <c r="Z145" s="11"/>
      <c r="AA145" s="11"/>
      <c r="AB145" s="11"/>
      <c r="AC145" s="11"/>
      <c r="AD145" s="11"/>
      <c r="AE145" s="11"/>
    </row>
    <row r="146" spans="1:31" s="148" customFormat="1" ht="15" customHeight="1" x14ac:dyDescent="0.25">
      <c r="A146" s="1343"/>
      <c r="B146" s="1505"/>
      <c r="C146" s="1505"/>
      <c r="D146" s="1505"/>
      <c r="E146" s="1505"/>
      <c r="F146" s="1505"/>
      <c r="G146" s="1505"/>
      <c r="H146" s="1505"/>
      <c r="I146" s="1505"/>
      <c r="J146" s="1505"/>
      <c r="K146" s="1505"/>
      <c r="L146" s="1505"/>
      <c r="M146" s="1505"/>
      <c r="N146" s="1505"/>
      <c r="O146" s="1505"/>
      <c r="P146" s="1505"/>
      <c r="Q146" s="538"/>
      <c r="R146" s="538"/>
      <c r="S146" s="538"/>
      <c r="T146" s="538"/>
      <c r="U146" s="538"/>
      <c r="V146" s="538"/>
      <c r="W146" s="150"/>
      <c r="X146" s="150"/>
      <c r="Y146" s="150"/>
      <c r="Z146" s="150"/>
      <c r="AA146" s="150"/>
      <c r="AB146" s="150"/>
      <c r="AC146" s="150"/>
      <c r="AD146" s="150"/>
      <c r="AE146" s="150"/>
    </row>
    <row r="147" spans="1:31" s="150" customFormat="1" ht="14.25" customHeight="1" x14ac:dyDescent="0.25">
      <c r="A147" s="538"/>
      <c r="B147" s="428"/>
      <c r="C147" s="428"/>
      <c r="D147" s="428"/>
      <c r="E147" s="428"/>
      <c r="F147" s="428"/>
      <c r="G147" s="428"/>
      <c r="H147" s="428"/>
      <c r="I147" s="428"/>
      <c r="J147" s="428"/>
      <c r="K147" s="428"/>
      <c r="L147" s="428"/>
      <c r="M147" s="428"/>
      <c r="N147" s="428"/>
      <c r="O147" s="428"/>
      <c r="P147" s="428"/>
      <c r="Q147" s="440"/>
      <c r="R147" s="538"/>
      <c r="S147" s="538"/>
      <c r="T147" s="538"/>
      <c r="U147" s="538"/>
      <c r="V147" s="538"/>
    </row>
    <row r="148" spans="1:31" s="33" customFormat="1" ht="16.5" customHeight="1" thickBot="1" x14ac:dyDescent="0.3">
      <c r="A148" s="1345" t="s">
        <v>59</v>
      </c>
      <c r="B148" s="1345"/>
      <c r="C148" s="1345"/>
      <c r="D148" s="1345"/>
      <c r="E148" s="1345"/>
      <c r="F148" s="1345"/>
      <c r="G148" s="1345"/>
      <c r="H148" s="34"/>
      <c r="I148" s="34"/>
      <c r="J148" s="34"/>
      <c r="K148" s="34"/>
      <c r="L148" s="34"/>
      <c r="M148" s="34"/>
      <c r="N148" s="34"/>
      <c r="O148" s="34"/>
      <c r="P148" s="34"/>
      <c r="Q148" s="10"/>
      <c r="R148" s="10"/>
      <c r="S148" s="10"/>
      <c r="T148" s="10"/>
      <c r="U148" s="10"/>
      <c r="V148" s="11"/>
      <c r="W148" s="11"/>
      <c r="X148" s="11"/>
      <c r="Y148" s="11"/>
      <c r="Z148" s="11"/>
      <c r="AA148" s="11"/>
      <c r="AB148" s="11"/>
      <c r="AC148" s="11"/>
      <c r="AD148" s="11"/>
      <c r="AE148" s="11"/>
    </row>
    <row r="149" spans="1:31" s="237" customFormat="1" ht="74.25" customHeight="1" thickBot="1" x14ac:dyDescent="0.3">
      <c r="A149" s="1346" t="s">
        <v>60</v>
      </c>
      <c r="B149" s="1347"/>
      <c r="C149" s="1347"/>
      <c r="D149" s="1347"/>
      <c r="E149" s="1347"/>
      <c r="F149" s="1347"/>
      <c r="G149" s="1348"/>
      <c r="H149" s="333" t="s">
        <v>143</v>
      </c>
      <c r="I149" s="334" t="s">
        <v>181</v>
      </c>
      <c r="J149" s="335" t="s">
        <v>124</v>
      </c>
      <c r="K149" s="602" t="s">
        <v>100</v>
      </c>
      <c r="L149" s="334" t="s">
        <v>133</v>
      </c>
      <c r="M149" s="335" t="s">
        <v>124</v>
      </c>
      <c r="N149" s="602" t="s">
        <v>138</v>
      </c>
      <c r="O149" s="334" t="s">
        <v>180</v>
      </c>
      <c r="P149" s="335" t="s">
        <v>124</v>
      </c>
      <c r="Q149" s="1"/>
      <c r="R149" s="1"/>
      <c r="S149" s="1"/>
      <c r="T149" s="1"/>
      <c r="U149" s="1"/>
      <c r="V149" s="11"/>
      <c r="W149" s="11"/>
      <c r="X149" s="11"/>
      <c r="Y149" s="11"/>
      <c r="Z149" s="11"/>
      <c r="AA149" s="11"/>
      <c r="AB149" s="11"/>
      <c r="AC149" s="11"/>
      <c r="AD149" s="11"/>
      <c r="AE149" s="11"/>
    </row>
    <row r="150" spans="1:31" s="237" customFormat="1" x14ac:dyDescent="0.25">
      <c r="A150" s="1349" t="s">
        <v>61</v>
      </c>
      <c r="B150" s="1350"/>
      <c r="C150" s="1350"/>
      <c r="D150" s="1350"/>
      <c r="E150" s="1350"/>
      <c r="F150" s="1350"/>
      <c r="G150" s="1351"/>
      <c r="H150" s="373">
        <f>H151+H158+H159+H161+H160</f>
        <v>10748.5</v>
      </c>
      <c r="I150" s="336">
        <f t="shared" ref="I150:J150" si="42">I151+I158+I159+I161+I160</f>
        <v>9714.5</v>
      </c>
      <c r="J150" s="603">
        <f t="shared" si="42"/>
        <v>-1034</v>
      </c>
      <c r="K150" s="373">
        <f t="shared" ref="K150" si="43">K151+K158+K159+K161+K160</f>
        <v>8254.9</v>
      </c>
      <c r="L150" s="336">
        <f t="shared" ref="L150" si="44">L151+L158+L159+L161+L160</f>
        <v>9292.9</v>
      </c>
      <c r="M150" s="603">
        <f t="shared" ref="M150" si="45">M151+M158+M159+M161+M160</f>
        <v>1038</v>
      </c>
      <c r="N150" s="373">
        <f t="shared" ref="N150" si="46">N151+N158+N159+N161+N160</f>
        <v>7308.8</v>
      </c>
      <c r="O150" s="336">
        <f t="shared" ref="O150" si="47">O151+O158+O159+O161+O160</f>
        <v>7308.8</v>
      </c>
      <c r="P150" s="653">
        <f t="shared" ref="P150" si="48">P151+P158+P159+P161+P160</f>
        <v>0</v>
      </c>
      <c r="Q150" s="35"/>
      <c r="R150" s="1"/>
      <c r="S150" s="1"/>
      <c r="T150" s="1"/>
      <c r="U150" s="1"/>
      <c r="V150" s="11"/>
      <c r="W150" s="11"/>
      <c r="X150" s="11"/>
      <c r="Y150" s="11"/>
      <c r="Z150" s="11"/>
      <c r="AA150" s="11"/>
      <c r="AB150" s="11"/>
      <c r="AC150" s="11"/>
      <c r="AD150" s="11"/>
      <c r="AE150" s="11"/>
    </row>
    <row r="151" spans="1:31" s="237" customFormat="1" ht="12.75" customHeight="1" x14ac:dyDescent="0.2">
      <c r="A151" s="1352" t="s">
        <v>62</v>
      </c>
      <c r="B151" s="1353"/>
      <c r="C151" s="1353"/>
      <c r="D151" s="1353"/>
      <c r="E151" s="1353"/>
      <c r="F151" s="1353"/>
      <c r="G151" s="1354"/>
      <c r="H151" s="374">
        <f t="shared" ref="H151:P151" si="49">SUM(H152:H157)</f>
        <v>8448.7999999999993</v>
      </c>
      <c r="I151" s="337">
        <f t="shared" si="49"/>
        <v>7410.8</v>
      </c>
      <c r="J151" s="604">
        <f t="shared" si="49"/>
        <v>-1038</v>
      </c>
      <c r="K151" s="374">
        <f t="shared" si="49"/>
        <v>7815.7999999999993</v>
      </c>
      <c r="L151" s="337">
        <f t="shared" si="49"/>
        <v>8853.7999999999993</v>
      </c>
      <c r="M151" s="350">
        <f t="shared" si="49"/>
        <v>1038</v>
      </c>
      <c r="N151" s="374">
        <f t="shared" si="49"/>
        <v>6880.2</v>
      </c>
      <c r="O151" s="337">
        <f t="shared" si="49"/>
        <v>6880.2</v>
      </c>
      <c r="P151" s="350">
        <f t="shared" si="49"/>
        <v>0</v>
      </c>
      <c r="Q151" s="35"/>
      <c r="R151" s="1"/>
      <c r="S151" s="1"/>
      <c r="T151" s="1"/>
      <c r="U151" s="1"/>
      <c r="W151" s="11"/>
      <c r="X151" s="11"/>
      <c r="Y151" s="11"/>
      <c r="Z151" s="11"/>
      <c r="AA151" s="11"/>
      <c r="AB151" s="11"/>
      <c r="AC151" s="11"/>
      <c r="AD151" s="11"/>
      <c r="AE151" s="11"/>
    </row>
    <row r="152" spans="1:31" s="237" customFormat="1" x14ac:dyDescent="0.25">
      <c r="A152" s="1355" t="s">
        <v>63</v>
      </c>
      <c r="B152" s="1356"/>
      <c r="C152" s="1356"/>
      <c r="D152" s="1356"/>
      <c r="E152" s="1356"/>
      <c r="F152" s="1356"/>
      <c r="G152" s="1357"/>
      <c r="H152" s="368">
        <f>SUMIF(G15:G145,"SB",H15:H145)</f>
        <v>409.4</v>
      </c>
      <c r="I152" s="338">
        <f>SUMIF(G15:G145,"SB",I15:I145)</f>
        <v>409.4</v>
      </c>
      <c r="J152" s="605">
        <f>SUMIF(G15:G145,"SB",J15:J145)</f>
        <v>0</v>
      </c>
      <c r="K152" s="368">
        <f>SUMIF(G15:G145,"SB",K15:K145)</f>
        <v>1371.4</v>
      </c>
      <c r="L152" s="338">
        <f>SUMIF(G15:G145,"SB",L15:L145)</f>
        <v>1371.4</v>
      </c>
      <c r="M152" s="357">
        <f>SUMIF(G15:G145,"SB",M15:M145)</f>
        <v>0</v>
      </c>
      <c r="N152" s="368">
        <f>SUMIF(G15:G145,"SB",N15:N145)</f>
        <v>1410.8999999999999</v>
      </c>
      <c r="O152" s="338">
        <f>SUMIF(G15:G145,"SB",O15:O145)</f>
        <v>1410.8999999999999</v>
      </c>
      <c r="P152" s="357">
        <f>SUMIF(G15:G145,"SB",P15:P145)</f>
        <v>0</v>
      </c>
      <c r="Q152" s="35"/>
      <c r="R152" s="1"/>
      <c r="S152" s="1"/>
      <c r="T152" s="1"/>
      <c r="U152" s="1"/>
      <c r="W152" s="11"/>
      <c r="X152" s="11"/>
      <c r="Y152" s="11"/>
      <c r="Z152" s="11"/>
      <c r="AA152" s="11"/>
      <c r="AB152" s="11"/>
      <c r="AC152" s="11"/>
      <c r="AD152" s="11"/>
      <c r="AE152" s="11"/>
    </row>
    <row r="153" spans="1:31" s="237" customFormat="1" ht="15" customHeight="1" x14ac:dyDescent="0.25">
      <c r="A153" s="1340" t="s">
        <v>166</v>
      </c>
      <c r="B153" s="1341"/>
      <c r="C153" s="1341"/>
      <c r="D153" s="1341"/>
      <c r="E153" s="1341"/>
      <c r="F153" s="1341"/>
      <c r="G153" s="1342"/>
      <c r="H153" s="371">
        <f>SUMIF(G15:G145,"SB(AA)",H15:H145)</f>
        <v>420</v>
      </c>
      <c r="I153" s="339">
        <f>SUMIF(G15:G145,"SB(AA)",I15:I145)</f>
        <v>420</v>
      </c>
      <c r="J153" s="606">
        <f>SUMIF(G15:G145,"SB(AA)",J15:J145)</f>
        <v>0</v>
      </c>
      <c r="K153" s="371">
        <f>SUMIF(G15:G145,"SB(AA)",K15:K145)</f>
        <v>420</v>
      </c>
      <c r="L153" s="339">
        <f>SUMIF(G15:G145,"SB(AA)",L15:L145)</f>
        <v>420</v>
      </c>
      <c r="M153" s="360">
        <f>SUMIF(G15:G145,"SB(AA)",M15:M145)</f>
        <v>0</v>
      </c>
      <c r="N153" s="371">
        <f>SUMIF(G15:G145,"SB(AA)",N15:N145)</f>
        <v>420.00000000000006</v>
      </c>
      <c r="O153" s="339">
        <f>SUMIF(G15:G145,"SB(AA)",O15:O145)</f>
        <v>420.00000000000006</v>
      </c>
      <c r="P153" s="360">
        <f>SUMIF(G15:G145,"SB(AA)",P15:P145)</f>
        <v>0</v>
      </c>
      <c r="Q153" s="35"/>
      <c r="R153" s="1"/>
      <c r="S153" s="1"/>
      <c r="T153" s="1"/>
      <c r="U153" s="1"/>
      <c r="W153" s="11"/>
      <c r="X153" s="11"/>
      <c r="Y153" s="11"/>
      <c r="Z153" s="11"/>
      <c r="AA153" s="11"/>
      <c r="AB153" s="11"/>
      <c r="AC153" s="11"/>
      <c r="AD153" s="11"/>
      <c r="AE153" s="11"/>
    </row>
    <row r="154" spans="1:31" s="237" customFormat="1" x14ac:dyDescent="0.25">
      <c r="A154" s="1340" t="s">
        <v>64</v>
      </c>
      <c r="B154" s="1341"/>
      <c r="C154" s="1341"/>
      <c r="D154" s="1341"/>
      <c r="E154" s="1341"/>
      <c r="F154" s="1341"/>
      <c r="G154" s="1342"/>
      <c r="H154" s="368">
        <f>SUMIF(G15:G145,"SB(VR)",H15:H145)</f>
        <v>4850</v>
      </c>
      <c r="I154" s="338">
        <f>SUMIF(G15:G145,"SB(VR)",I15:I145)</f>
        <v>4850</v>
      </c>
      <c r="J154" s="605">
        <f>SUMIF(G15:G145,"SB(VR)",J15:J145)</f>
        <v>0</v>
      </c>
      <c r="K154" s="368">
        <f>SUMIF(G15:G145,"SB(VR)",K15:K145)</f>
        <v>4875</v>
      </c>
      <c r="L154" s="338">
        <f>SUMIF(G15:G145,"SB(VR)",L15:L145)</f>
        <v>4875</v>
      </c>
      <c r="M154" s="357">
        <f>SUMIF(G15:G145,"SB(VR)",M15:M145)</f>
        <v>0</v>
      </c>
      <c r="N154" s="368">
        <f>SUMIF(G15:G145,"SB(VR)",N15:N145)</f>
        <v>4875</v>
      </c>
      <c r="O154" s="338">
        <f>SUMIF(G15:G145,"SB(VR)",O15:O145)</f>
        <v>4875</v>
      </c>
      <c r="P154" s="357">
        <f>SUMIF(G15:G145,"SB(VR)",P15:P145)</f>
        <v>0</v>
      </c>
      <c r="Q154" s="35"/>
      <c r="R154" s="1"/>
      <c r="S154" s="1"/>
      <c r="T154" s="1"/>
      <c r="U154" s="1"/>
      <c r="W154" s="11"/>
      <c r="X154" s="11"/>
      <c r="Y154" s="11"/>
      <c r="Z154" s="11"/>
      <c r="AA154" s="11"/>
      <c r="AB154" s="11"/>
      <c r="AC154" s="11"/>
      <c r="AD154" s="11"/>
      <c r="AE154" s="11"/>
    </row>
    <row r="155" spans="1:31" s="237" customFormat="1" x14ac:dyDescent="0.25">
      <c r="A155" s="1340" t="s">
        <v>65</v>
      </c>
      <c r="B155" s="1341"/>
      <c r="C155" s="1341"/>
      <c r="D155" s="1341"/>
      <c r="E155" s="1341"/>
      <c r="F155" s="1341"/>
      <c r="G155" s="1342"/>
      <c r="H155" s="368">
        <f>SUMIF(G15:G145,"SB(VB)",H15:H145)</f>
        <v>100.10000000000001</v>
      </c>
      <c r="I155" s="338">
        <f>SUMIF(G15:G145,"SB(VB)",I15:I145)</f>
        <v>72.100000000000009</v>
      </c>
      <c r="J155" s="605">
        <f>SUMIF(G15:G145,"SB(VB)",J15:J145)</f>
        <v>-28</v>
      </c>
      <c r="K155" s="368">
        <f>SUMIF(G15:G145,"SB(VB)",K15:K145)</f>
        <v>82.5</v>
      </c>
      <c r="L155" s="338">
        <f>SUMIF(G15:G145,"SB(VB)",L15:L145)</f>
        <v>110.5</v>
      </c>
      <c r="M155" s="357">
        <f>SUMIF(G15:G145,"SB(VB)",M15:M145)</f>
        <v>28</v>
      </c>
      <c r="N155" s="368">
        <f>SUMIF(G15:G145,"SB(VB)",N15:N145)</f>
        <v>14.1</v>
      </c>
      <c r="O155" s="338">
        <f>SUMIF(G15:G145,"SB(VB)",O15:O145)</f>
        <v>14.1</v>
      </c>
      <c r="P155" s="357">
        <f>SUMIF(G15:G145,"SB(VB)",P15:P145)</f>
        <v>0</v>
      </c>
      <c r="Q155" s="35"/>
      <c r="R155" s="1"/>
      <c r="S155" s="1"/>
      <c r="T155" s="1"/>
      <c r="U155" s="1"/>
    </row>
    <row r="156" spans="1:31" s="237" customFormat="1" ht="27" customHeight="1" x14ac:dyDescent="0.25">
      <c r="A156" s="1340" t="s">
        <v>141</v>
      </c>
      <c r="B156" s="1341"/>
      <c r="C156" s="1341"/>
      <c r="D156" s="1341"/>
      <c r="E156" s="1341"/>
      <c r="F156" s="1341"/>
      <c r="G156" s="1342"/>
      <c r="H156" s="368">
        <f>SUMIF(G15:G145,"SB(ESA)",H15:H145)</f>
        <v>0</v>
      </c>
      <c r="I156" s="338">
        <f>SUMIF(F15:F145,"SB(ESA)",I15:I145)</f>
        <v>0</v>
      </c>
      <c r="J156" s="605">
        <f>SUMIF(G15:G145,"SB(ESA)",J15:J145)</f>
        <v>0</v>
      </c>
      <c r="K156" s="368">
        <f>SUMIF(G17:G145,"SB(ESA)",K17:K145)</f>
        <v>0</v>
      </c>
      <c r="L156" s="338">
        <f>SUMIF(G17:G145,"SB(ESA)",L17:L145)</f>
        <v>0</v>
      </c>
      <c r="M156" s="357">
        <f>SUMIF(G17:G145,"SB(ESA)",M17:M145)</f>
        <v>0</v>
      </c>
      <c r="N156" s="368">
        <f>SUMIF(G17:G145,"SB(ESA)",N17:N145)</f>
        <v>0</v>
      </c>
      <c r="O156" s="338">
        <f>SUMIF(G17:G145,"SB(ESA)",O17:O145)</f>
        <v>0</v>
      </c>
      <c r="P156" s="357">
        <f>SUMIF(G17:G145,"SB(ESA)",P17:P145)</f>
        <v>0</v>
      </c>
      <c r="Q156" s="35"/>
      <c r="R156" s="1"/>
      <c r="S156" s="1"/>
      <c r="T156" s="1"/>
      <c r="U156" s="1"/>
    </row>
    <row r="157" spans="1:31" s="237" customFormat="1" ht="27.75" customHeight="1" x14ac:dyDescent="0.25">
      <c r="A157" s="1340" t="s">
        <v>122</v>
      </c>
      <c r="B157" s="1341"/>
      <c r="C157" s="1341"/>
      <c r="D157" s="1341"/>
      <c r="E157" s="1341"/>
      <c r="F157" s="1341"/>
      <c r="G157" s="1342"/>
      <c r="H157" s="368">
        <f>SUMIF(G15:G147,"SB(ES)",H15:H147)</f>
        <v>2669.3</v>
      </c>
      <c r="I157" s="338">
        <f>SUMIF(G15:G147,"SB(ES)",I15:I147)</f>
        <v>1659.3</v>
      </c>
      <c r="J157" s="605">
        <f>SUMIF(G15:G147,"SB(ES)",J15:J147)</f>
        <v>-1010</v>
      </c>
      <c r="K157" s="368">
        <f>SUMIF(G15:G145,"SB(ES)",K15:K145)</f>
        <v>1066.9000000000001</v>
      </c>
      <c r="L157" s="338">
        <f>SUMIF(G15:G145,"SB(ES)",L15:L145)</f>
        <v>2076.9</v>
      </c>
      <c r="M157" s="357">
        <f>SUMIF(G15:G145,"SB(ES)",M15:M145)</f>
        <v>1010</v>
      </c>
      <c r="N157" s="368">
        <f>SUMIF(G18:G145,"SB(ES)",N18:N145)</f>
        <v>160.19999999999999</v>
      </c>
      <c r="O157" s="338">
        <f>SUMIF(G18:G145,"SB(ES)",O18:O145)</f>
        <v>160.19999999999999</v>
      </c>
      <c r="P157" s="357">
        <f>SUMIF(G18:G145,"SB(ES)",P18:P145)</f>
        <v>0</v>
      </c>
      <c r="Q157" s="443"/>
      <c r="R157" s="1"/>
      <c r="S157" s="1"/>
      <c r="T157" s="1"/>
      <c r="U157" s="1"/>
    </row>
    <row r="158" spans="1:31" s="237" customFormat="1" ht="27.75" customHeight="1" x14ac:dyDescent="0.25">
      <c r="A158" s="1331" t="s">
        <v>66</v>
      </c>
      <c r="B158" s="1332"/>
      <c r="C158" s="1332"/>
      <c r="D158" s="1332"/>
      <c r="E158" s="1332"/>
      <c r="F158" s="1332"/>
      <c r="G158" s="1333"/>
      <c r="H158" s="366">
        <f>SUMIF(G15:G145,"SB(AAL)",H15:H145)</f>
        <v>382</v>
      </c>
      <c r="I158" s="340">
        <f>SUMIF(G15:G145,"SB(AAL)",I15:I145)</f>
        <v>386</v>
      </c>
      <c r="J158" s="703">
        <f>SUMIF(G15:G145,"SB(AAL)",J15:J145)</f>
        <v>4</v>
      </c>
      <c r="K158" s="366">
        <f>SUMIF(G17:G145,"SB(AAL)",K17:K145)</f>
        <v>15</v>
      </c>
      <c r="L158" s="340">
        <f>SUMIF(G17:G145,"SB(AAL)",L17:L145)</f>
        <v>15</v>
      </c>
      <c r="M158" s="355">
        <f>SUMIF(G17:G145,"SB(AAL)",M17:M145)</f>
        <v>0</v>
      </c>
      <c r="N158" s="366">
        <f>SUMIF(G17:G145,"SB(AAL)",N17:N145)</f>
        <v>0</v>
      </c>
      <c r="O158" s="340">
        <f>SUMIF(G17:G145,"SB(AAL)",O17:O145)</f>
        <v>0</v>
      </c>
      <c r="P158" s="355">
        <f>SUMIF(G17:G145,"SB(AAL)",P17:P145)</f>
        <v>0</v>
      </c>
      <c r="Q158" s="35"/>
      <c r="R158" s="1"/>
      <c r="S158" s="1"/>
      <c r="T158" s="1"/>
      <c r="U158" s="1"/>
    </row>
    <row r="159" spans="1:31" s="237" customFormat="1" ht="25.5" customHeight="1" x14ac:dyDescent="0.25">
      <c r="A159" s="1331" t="s">
        <v>174</v>
      </c>
      <c r="B159" s="1332"/>
      <c r="C159" s="1332"/>
      <c r="D159" s="1332"/>
      <c r="E159" s="1332"/>
      <c r="F159" s="1332"/>
      <c r="G159" s="1333"/>
      <c r="H159" s="366">
        <f>SUMIF(G15:G145,"SB(ESL)",H15:H145)</f>
        <v>212.2</v>
      </c>
      <c r="I159" s="340">
        <f>SUMIF(G15:G145,"SB(ESL)",I15:I145)</f>
        <v>212.2</v>
      </c>
      <c r="J159" s="607">
        <f>SUMIF(G15:G145,"SB(ESL)",J15:J145)</f>
        <v>0</v>
      </c>
      <c r="K159" s="366">
        <f>SUMIF(E17:E145,"SB(ESl)",K17:K145)</f>
        <v>0</v>
      </c>
      <c r="L159" s="340">
        <f>SUMIF(G17:G145,"SB(ESl)",L17:L145)</f>
        <v>0</v>
      </c>
      <c r="M159" s="355">
        <f>SUMIF(G17:G145,"SB(ESl)",M17:M145)</f>
        <v>0</v>
      </c>
      <c r="N159" s="366">
        <f>SUMIF(G17:G145,"SB(ESL)",N17:N145)</f>
        <v>0</v>
      </c>
      <c r="O159" s="340">
        <f>SUMIF(G17:G145,"SB(ESL)",O17:O145)</f>
        <v>0</v>
      </c>
      <c r="P159" s="355">
        <f>SUMIF(G17:G145,"SB(ESL)",P17:P145)</f>
        <v>0</v>
      </c>
      <c r="Q159" s="35"/>
      <c r="R159" s="1"/>
      <c r="S159" s="1"/>
      <c r="T159" s="1"/>
      <c r="U159" s="1"/>
    </row>
    <row r="160" spans="1:31" s="237" customFormat="1" x14ac:dyDescent="0.25">
      <c r="A160" s="1331" t="s">
        <v>123</v>
      </c>
      <c r="B160" s="1332"/>
      <c r="C160" s="1332"/>
      <c r="D160" s="1332"/>
      <c r="E160" s="1332"/>
      <c r="F160" s="1332"/>
      <c r="G160" s="1333"/>
      <c r="H160" s="366">
        <f>SUMIF(G14:G146,"SB(VRL)",H14:H146)</f>
        <v>1235.5</v>
      </c>
      <c r="I160" s="340">
        <f>SUMIF(G14:G146,"SB(VRL)",I14:I146)</f>
        <v>1235.5</v>
      </c>
      <c r="J160" s="607">
        <f>SUMIF(G14:G146,"SB(VRL)",J14:J146)</f>
        <v>0</v>
      </c>
      <c r="K160" s="366">
        <f>SUMIF(G14:G145,"SB(VRL)",K14:K145)</f>
        <v>424.1</v>
      </c>
      <c r="L160" s="340">
        <f>SUMIF(G14:G145,"SB(VRL)",L14:L145)</f>
        <v>424.1</v>
      </c>
      <c r="M160" s="607">
        <f>SUMIF(G14:G145,"SB(VRL)",M14:M145)</f>
        <v>0</v>
      </c>
      <c r="N160" s="366">
        <f>SUMIF(G14:G145,"SB(VRL)",N14:N145)</f>
        <v>428.6</v>
      </c>
      <c r="O160" s="340">
        <f>SUMIF(G14:G145,"SB(VRL)",O14:O145)</f>
        <v>428.6</v>
      </c>
      <c r="P160" s="355">
        <f>SUMIF(G14:G145,"SB(VRL)",P14:P145)</f>
        <v>0</v>
      </c>
      <c r="Q160" s="35"/>
      <c r="R160" s="1"/>
      <c r="S160" s="1"/>
      <c r="T160" s="1"/>
      <c r="U160" s="1"/>
    </row>
    <row r="161" spans="1:21" s="237" customFormat="1" x14ac:dyDescent="0.25">
      <c r="A161" s="1331" t="s">
        <v>96</v>
      </c>
      <c r="B161" s="1332"/>
      <c r="C161" s="1332"/>
      <c r="D161" s="1332"/>
      <c r="E161" s="1332"/>
      <c r="F161" s="1332"/>
      <c r="G161" s="1333"/>
      <c r="H161" s="366">
        <f>SUMIF(G17:G146,"SB(L)",H17:H146)</f>
        <v>470</v>
      </c>
      <c r="I161" s="340">
        <f>SUMIF(G17:G146,"SB(L)",I17:I146)</f>
        <v>470</v>
      </c>
      <c r="J161" s="607">
        <f>SUMIF(G17:G146,"SB(L)",J17:J146)</f>
        <v>0</v>
      </c>
      <c r="K161" s="366">
        <f>SUMIF(G18:G146,"SB(L)",K18:K146)</f>
        <v>0</v>
      </c>
      <c r="L161" s="340">
        <f>SUMIF(G18:G146,"SB(L)",L18:L146)</f>
        <v>0</v>
      </c>
      <c r="M161" s="355">
        <f>SUMIF(G18:G146,"SB(L)",M18:M146)</f>
        <v>0</v>
      </c>
      <c r="N161" s="366">
        <f>SUMIF(G18:G146,"SB(L)",N18:N146)</f>
        <v>0</v>
      </c>
      <c r="O161" s="340">
        <f>SUMIF(G18:G146,"SB(L)",O18:O146)</f>
        <v>0</v>
      </c>
      <c r="P161" s="355">
        <f>SUMIF(G18:G146,"SB(L)",P18:P146)</f>
        <v>0</v>
      </c>
      <c r="Q161" s="35"/>
      <c r="R161" s="1"/>
      <c r="S161" s="1"/>
      <c r="T161" s="1"/>
      <c r="U161" s="1"/>
    </row>
    <row r="162" spans="1:21" s="237" customFormat="1" x14ac:dyDescent="0.25">
      <c r="A162" s="1334" t="s">
        <v>68</v>
      </c>
      <c r="B162" s="1335"/>
      <c r="C162" s="1335"/>
      <c r="D162" s="1335"/>
      <c r="E162" s="1335"/>
      <c r="F162" s="1335"/>
      <c r="G162" s="1336"/>
      <c r="H162" s="367">
        <f t="shared" ref="H162:P162" si="50">SUM(H163:H165)</f>
        <v>88.7</v>
      </c>
      <c r="I162" s="341">
        <f t="shared" si="50"/>
        <v>88.7</v>
      </c>
      <c r="J162" s="608">
        <f t="shared" si="50"/>
        <v>0</v>
      </c>
      <c r="K162" s="367">
        <f t="shared" si="50"/>
        <v>22</v>
      </c>
      <c r="L162" s="341">
        <f t="shared" si="50"/>
        <v>22</v>
      </c>
      <c r="M162" s="356">
        <f t="shared" si="50"/>
        <v>0</v>
      </c>
      <c r="N162" s="367">
        <f t="shared" si="50"/>
        <v>0</v>
      </c>
      <c r="O162" s="341">
        <f t="shared" si="50"/>
        <v>0</v>
      </c>
      <c r="P162" s="356">
        <f t="shared" si="50"/>
        <v>0</v>
      </c>
      <c r="Q162" s="35"/>
      <c r="R162" s="1"/>
      <c r="S162" s="1"/>
      <c r="T162" s="1"/>
      <c r="U162" s="1"/>
    </row>
    <row r="163" spans="1:21" s="237" customFormat="1" x14ac:dyDescent="0.25">
      <c r="A163" s="1337" t="s">
        <v>69</v>
      </c>
      <c r="B163" s="1338"/>
      <c r="C163" s="1338"/>
      <c r="D163" s="1338"/>
      <c r="E163" s="1338"/>
      <c r="F163" s="1338"/>
      <c r="G163" s="1339"/>
      <c r="H163" s="368">
        <f>SUMIF(G15:G145,"ES",H15:H145)</f>
        <v>0</v>
      </c>
      <c r="I163" s="338">
        <f>SUMIF(G15:G145,"ES",I15:I145)</f>
        <v>0</v>
      </c>
      <c r="J163" s="605">
        <f>SUMIF(G15:G145,"ES",J15:J145)</f>
        <v>0</v>
      </c>
      <c r="K163" s="368">
        <f>SUMIF(G15:G145,"ES",K15:K145)</f>
        <v>0</v>
      </c>
      <c r="L163" s="338">
        <f>SUMIF(G15:G145,"ES",L15:L145)</f>
        <v>0</v>
      </c>
      <c r="M163" s="357">
        <f>SUMIF(G15:G145,"ES",M15:M145)</f>
        <v>0</v>
      </c>
      <c r="N163" s="368">
        <f>SUMIF(G15:G145,"ES",N15:N145)</f>
        <v>0</v>
      </c>
      <c r="O163" s="338">
        <f>SUMIF(G15:G145,"ES",O15:O145)</f>
        <v>0</v>
      </c>
      <c r="P163" s="357">
        <f>SUMIF(G15:G145,"ES",P15:P145)</f>
        <v>0</v>
      </c>
      <c r="Q163" s="35"/>
      <c r="R163" s="1"/>
      <c r="S163" s="1"/>
      <c r="T163" s="1"/>
      <c r="U163" s="1"/>
    </row>
    <row r="164" spans="1:21" s="237" customFormat="1" x14ac:dyDescent="0.25">
      <c r="A164" s="1317" t="s">
        <v>70</v>
      </c>
      <c r="B164" s="1318"/>
      <c r="C164" s="1318"/>
      <c r="D164" s="1318"/>
      <c r="E164" s="1318"/>
      <c r="F164" s="1318"/>
      <c r="G164" s="1319"/>
      <c r="H164" s="368">
        <f>SUMIF(G15:G145,"LRVB",H15:H145)</f>
        <v>0</v>
      </c>
      <c r="I164" s="338">
        <f>SUMIF(G15:G145,"LRVB",I15:I145)</f>
        <v>0</v>
      </c>
      <c r="J164" s="605">
        <f>SUMIF(G15:G145,"LRVB",J15:J145)</f>
        <v>0</v>
      </c>
      <c r="K164" s="368">
        <f>SUMIF(G17:G145,"LRVB",K17:K145)</f>
        <v>0</v>
      </c>
      <c r="L164" s="338">
        <f>SUMIF(G17:G145,"LRVB",L17:L145)</f>
        <v>0</v>
      </c>
      <c r="M164" s="357">
        <f>SUMIF(G17:G145,"LRVB",M17:M145)</f>
        <v>0</v>
      </c>
      <c r="N164" s="368">
        <f>SUMIF(G17:G145,"LRVB",N17:N145)</f>
        <v>0</v>
      </c>
      <c r="O164" s="338">
        <f>SUMIF(G17:G145,"LRVB",O17:O145)</f>
        <v>0</v>
      </c>
      <c r="P164" s="357">
        <f>SUMIF(G17:G145,"LRVB",P17:P145)</f>
        <v>0</v>
      </c>
      <c r="Q164" s="35"/>
      <c r="R164" s="1"/>
      <c r="S164" s="1"/>
      <c r="T164" s="1"/>
      <c r="U164" s="1"/>
    </row>
    <row r="165" spans="1:21" s="237" customFormat="1" x14ac:dyDescent="0.25">
      <c r="A165" s="1317" t="s">
        <v>71</v>
      </c>
      <c r="B165" s="1318"/>
      <c r="C165" s="1318"/>
      <c r="D165" s="1318"/>
      <c r="E165" s="1318"/>
      <c r="F165" s="1318"/>
      <c r="G165" s="1319"/>
      <c r="H165" s="368">
        <f>SUMIF(G15:G145,"Kt",H15:H145)</f>
        <v>88.7</v>
      </c>
      <c r="I165" s="338">
        <f>SUMIF(G15:G145,"Kt",I15:I145)</f>
        <v>88.7</v>
      </c>
      <c r="J165" s="605">
        <f>SUMIF(G15:G145,"Kt",J15:J145)</f>
        <v>0</v>
      </c>
      <c r="K165" s="368">
        <f>SUMIF(G15:G145,"Kt",K15:K145)</f>
        <v>22</v>
      </c>
      <c r="L165" s="338">
        <f>SUMIF(G15:G145,"Kt",L15:L145)</f>
        <v>22</v>
      </c>
      <c r="M165" s="357">
        <f>SUMIF(G15:G145,"Kt",M15:M145)</f>
        <v>0</v>
      </c>
      <c r="N165" s="368">
        <f>SUMIF(G15:G145,"Kt",N15:N145)</f>
        <v>0</v>
      </c>
      <c r="O165" s="338">
        <f>SUMIF(G15:G145,"Kt",O15:O145)</f>
        <v>0</v>
      </c>
      <c r="P165" s="357">
        <f>SUMIF(G15:G145,"Kt",P15:P145)</f>
        <v>0</v>
      </c>
      <c r="Q165" s="35"/>
      <c r="R165" s="1"/>
      <c r="S165" s="1"/>
      <c r="T165" s="1"/>
      <c r="U165" s="1"/>
    </row>
    <row r="166" spans="1:21" s="237" customFormat="1" ht="13.5" thickBot="1" x14ac:dyDescent="0.3">
      <c r="A166" s="1320" t="s">
        <v>72</v>
      </c>
      <c r="B166" s="1321"/>
      <c r="C166" s="1321"/>
      <c r="D166" s="1321"/>
      <c r="E166" s="1321"/>
      <c r="F166" s="1321"/>
      <c r="G166" s="1322"/>
      <c r="H166" s="370">
        <f t="shared" ref="H166:P166" si="51">SUM(H150,H162)</f>
        <v>10837.2</v>
      </c>
      <c r="I166" s="342">
        <f t="shared" si="51"/>
        <v>9803.2000000000007</v>
      </c>
      <c r="J166" s="358">
        <f t="shared" si="51"/>
        <v>-1034</v>
      </c>
      <c r="K166" s="370">
        <f t="shared" si="51"/>
        <v>8276.9</v>
      </c>
      <c r="L166" s="342">
        <f t="shared" si="51"/>
        <v>9314.9</v>
      </c>
      <c r="M166" s="359">
        <f t="shared" si="51"/>
        <v>1038</v>
      </c>
      <c r="N166" s="370">
        <f t="shared" si="51"/>
        <v>7308.8</v>
      </c>
      <c r="O166" s="342">
        <f t="shared" si="51"/>
        <v>7308.8</v>
      </c>
      <c r="P166" s="359">
        <f t="shared" si="51"/>
        <v>0</v>
      </c>
      <c r="Q166" s="11"/>
    </row>
    <row r="167" spans="1:21" s="237" customFormat="1" x14ac:dyDescent="0.25">
      <c r="A167" s="1"/>
      <c r="B167" s="1"/>
      <c r="C167" s="1"/>
      <c r="D167" s="1"/>
      <c r="E167" s="1"/>
      <c r="F167" s="2"/>
      <c r="G167" s="483"/>
      <c r="H167" s="483"/>
      <c r="I167" s="483"/>
      <c r="J167" s="483"/>
      <c r="K167" s="483"/>
      <c r="L167" s="483"/>
      <c r="M167" s="483"/>
      <c r="N167" s="483"/>
      <c r="O167" s="483"/>
      <c r="P167" s="483"/>
      <c r="Q167" s="35"/>
      <c r="R167" s="1"/>
      <c r="S167" s="1"/>
      <c r="T167" s="1"/>
      <c r="U167" s="1"/>
    </row>
    <row r="168" spans="1:21" x14ac:dyDescent="0.2">
      <c r="E168" s="1140" t="s">
        <v>173</v>
      </c>
      <c r="F168" s="1140"/>
      <c r="G168" s="1140"/>
      <c r="H168" s="1140"/>
      <c r="I168" s="1140"/>
      <c r="J168" s="1140"/>
      <c r="K168" s="1140"/>
      <c r="L168" s="1140"/>
      <c r="M168" s="1140"/>
      <c r="N168" s="1140"/>
      <c r="O168" s="1140"/>
      <c r="P168" s="1140"/>
    </row>
    <row r="169" spans="1:21" x14ac:dyDescent="0.2">
      <c r="H169" s="280"/>
      <c r="I169" s="280"/>
      <c r="J169" s="280"/>
      <c r="K169" s="280"/>
      <c r="L169" s="280"/>
      <c r="M169" s="280"/>
      <c r="N169" s="280"/>
      <c r="O169" s="280"/>
      <c r="P169" s="280"/>
    </row>
    <row r="170" spans="1:21" x14ac:dyDescent="0.2">
      <c r="H170" s="280"/>
      <c r="I170" s="280"/>
      <c r="J170" s="280"/>
      <c r="K170" s="280"/>
      <c r="L170" s="280"/>
      <c r="M170" s="280"/>
      <c r="N170" s="280"/>
      <c r="O170" s="280"/>
      <c r="P170" s="280"/>
    </row>
    <row r="171" spans="1:21" x14ac:dyDescent="0.2">
      <c r="H171" s="280"/>
      <c r="I171" s="280"/>
      <c r="J171" s="280"/>
      <c r="K171" s="280"/>
      <c r="L171" s="280"/>
      <c r="M171" s="280"/>
      <c r="N171" s="280"/>
      <c r="O171" s="280"/>
      <c r="P171" s="280"/>
    </row>
    <row r="172" spans="1:21" x14ac:dyDescent="0.2">
      <c r="K172" s="280"/>
      <c r="L172" s="280"/>
      <c r="M172" s="280"/>
      <c r="N172" s="280"/>
      <c r="O172" s="280"/>
      <c r="P172" s="280"/>
    </row>
  </sheetData>
  <mergeCells count="183">
    <mergeCell ref="Q3:U3"/>
    <mergeCell ref="A4:U4"/>
    <mergeCell ref="A5:U5"/>
    <mergeCell ref="A6:U6"/>
    <mergeCell ref="Q7:U7"/>
    <mergeCell ref="G8:G10"/>
    <mergeCell ref="J8:J10"/>
    <mergeCell ref="M8:M10"/>
    <mergeCell ref="P8:P10"/>
    <mergeCell ref="Q9:Q10"/>
    <mergeCell ref="I8:I10"/>
    <mergeCell ref="H8:H10"/>
    <mergeCell ref="L8:L10"/>
    <mergeCell ref="A8:A10"/>
    <mergeCell ref="B8:B10"/>
    <mergeCell ref="C8:C10"/>
    <mergeCell ref="D8:D10"/>
    <mergeCell ref="E8:E10"/>
    <mergeCell ref="F8:F10"/>
    <mergeCell ref="K8:K10"/>
    <mergeCell ref="O8:O10"/>
    <mergeCell ref="N8:N10"/>
    <mergeCell ref="Q8:T8"/>
    <mergeCell ref="R9:T9"/>
    <mergeCell ref="Q19:Q20"/>
    <mergeCell ref="D21:D22"/>
    <mergeCell ref="A23:A25"/>
    <mergeCell ref="B23:B25"/>
    <mergeCell ref="C23:C25"/>
    <mergeCell ref="D23:D24"/>
    <mergeCell ref="E23:E25"/>
    <mergeCell ref="F23:F25"/>
    <mergeCell ref="A11:U11"/>
    <mergeCell ref="A12:U12"/>
    <mergeCell ref="B13:U13"/>
    <mergeCell ref="C14:U14"/>
    <mergeCell ref="D15:D16"/>
    <mergeCell ref="E15:E20"/>
    <mergeCell ref="F15:F20"/>
    <mergeCell ref="D17:D18"/>
    <mergeCell ref="Q17:Q18"/>
    <mergeCell ref="D19:D20"/>
    <mergeCell ref="A31:A33"/>
    <mergeCell ref="B31:B33"/>
    <mergeCell ref="C31:C33"/>
    <mergeCell ref="D31:D32"/>
    <mergeCell ref="F31:F33"/>
    <mergeCell ref="E32:E33"/>
    <mergeCell ref="A28:A30"/>
    <mergeCell ref="B28:B30"/>
    <mergeCell ref="C28:C30"/>
    <mergeCell ref="D28:D30"/>
    <mergeCell ref="E28:E30"/>
    <mergeCell ref="F28:F30"/>
    <mergeCell ref="Q34:Q35"/>
    <mergeCell ref="A37:A39"/>
    <mergeCell ref="B37:B39"/>
    <mergeCell ref="C37:C39"/>
    <mergeCell ref="D37:D39"/>
    <mergeCell ref="E37:E38"/>
    <mergeCell ref="F37:F39"/>
    <mergeCell ref="A34:A36"/>
    <mergeCell ref="B34:B36"/>
    <mergeCell ref="C34:C36"/>
    <mergeCell ref="D34:D35"/>
    <mergeCell ref="E34:E35"/>
    <mergeCell ref="F34:F36"/>
    <mergeCell ref="C40:G40"/>
    <mergeCell ref="C41:U41"/>
    <mergeCell ref="A42:A46"/>
    <mergeCell ref="B42:B46"/>
    <mergeCell ref="C42:C46"/>
    <mergeCell ref="D42:D44"/>
    <mergeCell ref="F42:F46"/>
    <mergeCell ref="D45:D46"/>
    <mergeCell ref="E45:E46"/>
    <mergeCell ref="D81:D84"/>
    <mergeCell ref="E81:E84"/>
    <mergeCell ref="Q81:Q82"/>
    <mergeCell ref="U72:U76"/>
    <mergeCell ref="U65:U66"/>
    <mergeCell ref="E47:E49"/>
    <mergeCell ref="Q47:Q48"/>
    <mergeCell ref="D51:D52"/>
    <mergeCell ref="Q51:Q52"/>
    <mergeCell ref="C54:G54"/>
    <mergeCell ref="Q54:U54"/>
    <mergeCell ref="V107:V108"/>
    <mergeCell ref="D110:D112"/>
    <mergeCell ref="Q111:Q112"/>
    <mergeCell ref="D113:D114"/>
    <mergeCell ref="D115:D116"/>
    <mergeCell ref="D95:D97"/>
    <mergeCell ref="Q95:Q97"/>
    <mergeCell ref="E96:E97"/>
    <mergeCell ref="D99:D103"/>
    <mergeCell ref="E99:E103"/>
    <mergeCell ref="D104:D106"/>
    <mergeCell ref="E104:E106"/>
    <mergeCell ref="Q104:Q106"/>
    <mergeCell ref="U95:U97"/>
    <mergeCell ref="D107:D109"/>
    <mergeCell ref="E168:P168"/>
    <mergeCell ref="A158:G158"/>
    <mergeCell ref="A159:G159"/>
    <mergeCell ref="A160:G160"/>
    <mergeCell ref="A161:G161"/>
    <mergeCell ref="A162:G162"/>
    <mergeCell ref="A153:G153"/>
    <mergeCell ref="A154:G154"/>
    <mergeCell ref="A155:G155"/>
    <mergeCell ref="A156:G156"/>
    <mergeCell ref="A157:G157"/>
    <mergeCell ref="A163:G163"/>
    <mergeCell ref="A164:G164"/>
    <mergeCell ref="A165:G165"/>
    <mergeCell ref="A166:G166"/>
    <mergeCell ref="A152:G152"/>
    <mergeCell ref="Q138:Q139"/>
    <mergeCell ref="C143:G143"/>
    <mergeCell ref="Q143:U143"/>
    <mergeCell ref="B144:G144"/>
    <mergeCell ref="Q144:U144"/>
    <mergeCell ref="B145:G145"/>
    <mergeCell ref="Q145:U145"/>
    <mergeCell ref="A137:A142"/>
    <mergeCell ref="B137:B142"/>
    <mergeCell ref="C137:C142"/>
    <mergeCell ref="D137:D142"/>
    <mergeCell ref="E137:E142"/>
    <mergeCell ref="F137:F142"/>
    <mergeCell ref="A150:G150"/>
    <mergeCell ref="A151:G151"/>
    <mergeCell ref="A149:G149"/>
    <mergeCell ref="A85:A98"/>
    <mergeCell ref="B85:B98"/>
    <mergeCell ref="C85:C98"/>
    <mergeCell ref="D85:D88"/>
    <mergeCell ref="F85:F88"/>
    <mergeCell ref="E86:E88"/>
    <mergeCell ref="Q87:Q88"/>
    <mergeCell ref="D92:D94"/>
    <mergeCell ref="Q92:Q94"/>
    <mergeCell ref="E93:E94"/>
    <mergeCell ref="F89:F91"/>
    <mergeCell ref="Q89:Q90"/>
    <mergeCell ref="E90:E91"/>
    <mergeCell ref="D127:D129"/>
    <mergeCell ref="C131:G131"/>
    <mergeCell ref="Q131:U131"/>
    <mergeCell ref="C132:U132"/>
    <mergeCell ref="D133:D135"/>
    <mergeCell ref="Q133:Q135"/>
    <mergeCell ref="Q122:Q124"/>
    <mergeCell ref="A125:A126"/>
    <mergeCell ref="B125:B126"/>
    <mergeCell ref="C125:C126"/>
    <mergeCell ref="D125:D126"/>
    <mergeCell ref="E125:E126"/>
    <mergeCell ref="U92:U94"/>
    <mergeCell ref="U31:U33"/>
    <mergeCell ref="U78:U80"/>
    <mergeCell ref="U81:U83"/>
    <mergeCell ref="U125:U126"/>
    <mergeCell ref="U99:U103"/>
    <mergeCell ref="U137:U142"/>
    <mergeCell ref="A146:P146"/>
    <mergeCell ref="A148:G148"/>
    <mergeCell ref="C55:U55"/>
    <mergeCell ref="E59:E61"/>
    <mergeCell ref="D63:D64"/>
    <mergeCell ref="D67:D70"/>
    <mergeCell ref="F125:F126"/>
    <mergeCell ref="A122:A124"/>
    <mergeCell ref="B122:B124"/>
    <mergeCell ref="C122:C124"/>
    <mergeCell ref="D122:D124"/>
    <mergeCell ref="E122:E124"/>
    <mergeCell ref="F122:F124"/>
    <mergeCell ref="D78:D80"/>
    <mergeCell ref="E79:E80"/>
    <mergeCell ref="Q79:Q80"/>
    <mergeCell ref="D89:D91"/>
  </mergeCells>
  <printOptions horizontalCentered="1"/>
  <pageMargins left="0.19685039370078741" right="0.19685039370078741" top="0.78740157480314965" bottom="0.19685039370078741" header="0.31496062992125984" footer="0.31496062992125984"/>
  <pageSetup paperSize="9" scale="63" orientation="landscape" r:id="rId1"/>
  <rowBreaks count="1" manualBreakCount="1">
    <brk id="147" max="20" man="1"/>
  </rowBreak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Darbalapiai</vt:lpstr>
      </vt:variant>
      <vt:variant>
        <vt:i4>3</vt:i4>
      </vt:variant>
      <vt:variant>
        <vt:lpstr>Įvardinti diapazonai</vt:lpstr>
      </vt:variant>
      <vt:variant>
        <vt:i4>6</vt:i4>
      </vt:variant>
    </vt:vector>
  </HeadingPairs>
  <TitlesOfParts>
    <vt:vector size="9" baseType="lpstr">
      <vt:lpstr>5 programa</vt:lpstr>
      <vt:lpstr>Aiškinamoji lentelė </vt:lpstr>
      <vt:lpstr>Lyginamasis variantas</vt:lpstr>
      <vt:lpstr>'5 programa'!Print_Area</vt:lpstr>
      <vt:lpstr>'Aiškinamoji lentelė '!Print_Area</vt:lpstr>
      <vt:lpstr>'Lyginamasis variantas'!Print_Area</vt:lpstr>
      <vt:lpstr>'5 programa'!Print_Titles</vt:lpstr>
      <vt:lpstr>'Aiškinamoji lentelė '!Print_Titles</vt:lpstr>
      <vt:lpstr>'Lyginamasis variantas'!Print_Titles</vt:lpstr>
    </vt:vector>
  </TitlesOfParts>
  <Company>Hewlett-Packard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Audra Cepiene</dc:creator>
  <cp:lastModifiedBy>Virginija Palaimiene</cp:lastModifiedBy>
  <cp:lastPrinted>2020-02-04T13:31:21Z</cp:lastPrinted>
  <dcterms:created xsi:type="dcterms:W3CDTF">2015-10-26T14:41:47Z</dcterms:created>
  <dcterms:modified xsi:type="dcterms:W3CDTF">2020-02-04T13:31:26Z</dcterms:modified>
  <cp:contentStatus/>
</cp:coreProperties>
</file>