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480" yWindow="870" windowWidth="27795" windowHeight="11550"/>
  </bookViews>
  <sheets>
    <sheet name="5 programa" sheetId="3" r:id="rId1"/>
    <sheet name="Lyginamasis variantas" sheetId="4" state="hidden" r:id="rId2"/>
    <sheet name="2017 MVP" sheetId="5" state="hidden" r:id="rId3"/>
    <sheet name="Lyginamasis" sheetId="6" state="hidden" r:id="rId4"/>
    <sheet name="Aiškinamoji lentelė" sheetId="2" state="hidden" r:id="rId5"/>
  </sheets>
  <definedNames>
    <definedName name="_xlnm.Print_Area" localSheetId="2">'2017 MVP'!$A$1:$M$126</definedName>
    <definedName name="_xlnm.Print_Area" localSheetId="0">'5 programa'!$A$1:$N$129</definedName>
    <definedName name="_xlnm.Print_Area" localSheetId="4">'Aiškinamoji lentelė'!$A$1:$W$136</definedName>
    <definedName name="_xlnm.Print_Area" localSheetId="3">Lyginamasis!$A$1:$O$124</definedName>
    <definedName name="_xlnm.Print_Area" localSheetId="1">'Lyginamasis variantas'!$A$1:$U$126</definedName>
    <definedName name="_xlnm.Print_Titles" localSheetId="2">'2017 MVP'!$9:$11</definedName>
    <definedName name="_xlnm.Print_Titles" localSheetId="0">'5 programa'!$8:$10</definedName>
    <definedName name="_xlnm.Print_Titles" localSheetId="4">'Aiškinamoji lentelė'!$6:$8</definedName>
    <definedName name="_xlnm.Print_Titles" localSheetId="3">Lyginamasis!$7:$9</definedName>
    <definedName name="_xlnm.Print_Titles" localSheetId="1">'Lyginamasis variantas'!$6:$8</definedName>
  </definedNames>
  <calcPr calcId="162913"/>
</workbook>
</file>

<file path=xl/calcChain.xml><?xml version="1.0" encoding="utf-8"?>
<calcChain xmlns="http://schemas.openxmlformats.org/spreadsheetml/2006/main">
  <c r="L122" i="6" l="1"/>
  <c r="L121" i="6"/>
  <c r="L120" i="6"/>
  <c r="L118" i="6"/>
  <c r="L117" i="6"/>
  <c r="L116" i="6"/>
  <c r="L115" i="6"/>
  <c r="L114" i="6"/>
  <c r="L113" i="6"/>
  <c r="L112" i="6"/>
  <c r="L111" i="6"/>
  <c r="L110" i="6"/>
  <c r="L109" i="6"/>
  <c r="M100" i="6"/>
  <c r="M86" i="6"/>
  <c r="M76" i="6"/>
  <c r="M69" i="6"/>
  <c r="M54" i="6"/>
  <c r="M32" i="6"/>
  <c r="M42" i="6"/>
  <c r="M47" i="6" s="1"/>
  <c r="M46" i="6"/>
  <c r="L99" i="6"/>
  <c r="L96" i="6"/>
  <c r="L93" i="6"/>
  <c r="L86" i="6"/>
  <c r="L76" i="6"/>
  <c r="L69" i="6"/>
  <c r="L54" i="6"/>
  <c r="L46" i="6"/>
  <c r="L42" i="6"/>
  <c r="L31" i="6"/>
  <c r="L28" i="6"/>
  <c r="L26" i="6"/>
  <c r="L18" i="6"/>
  <c r="K122" i="6"/>
  <c r="K121" i="6"/>
  <c r="K120" i="6"/>
  <c r="K118" i="6"/>
  <c r="K117" i="6"/>
  <c r="K116" i="6"/>
  <c r="K115" i="6"/>
  <c r="K114" i="6"/>
  <c r="K113" i="6"/>
  <c r="K112" i="6"/>
  <c r="K111" i="6"/>
  <c r="K110" i="6"/>
  <c r="K109" i="6"/>
  <c r="K99" i="6"/>
  <c r="K96" i="6"/>
  <c r="K93" i="6"/>
  <c r="K86" i="6"/>
  <c r="K76" i="6"/>
  <c r="K69" i="6"/>
  <c r="K54" i="6"/>
  <c r="K46" i="6"/>
  <c r="K42" i="6"/>
  <c r="K31" i="6"/>
  <c r="K28" i="6"/>
  <c r="K26" i="6"/>
  <c r="K18" i="6"/>
  <c r="L87" i="6" l="1"/>
  <c r="M111" i="6"/>
  <c r="M120" i="6"/>
  <c r="M87" i="6"/>
  <c r="M101" i="6" s="1"/>
  <c r="M102" i="6" s="1"/>
  <c r="M110" i="6"/>
  <c r="M118" i="6"/>
  <c r="L47" i="6"/>
  <c r="M112" i="6"/>
  <c r="M116" i="6"/>
  <c r="M121" i="6"/>
  <c r="M109" i="6"/>
  <c r="M113" i="6"/>
  <c r="M117" i="6"/>
  <c r="M122" i="6"/>
  <c r="M114" i="6"/>
  <c r="K108" i="6"/>
  <c r="K107" i="6" s="1"/>
  <c r="M115" i="6"/>
  <c r="K119" i="6"/>
  <c r="L32" i="6"/>
  <c r="K32" i="6"/>
  <c r="K100" i="6"/>
  <c r="K47" i="6"/>
  <c r="K87" i="6"/>
  <c r="L100" i="6"/>
  <c r="L119" i="6"/>
  <c r="L108" i="6"/>
  <c r="L107" i="6" s="1"/>
  <c r="L123" i="6" s="1"/>
  <c r="K122" i="5"/>
  <c r="K117" i="5"/>
  <c r="K116" i="5"/>
  <c r="L101" i="6" l="1"/>
  <c r="L102" i="6" s="1"/>
  <c r="M108" i="6"/>
  <c r="M107" i="6" s="1"/>
  <c r="K101" i="6"/>
  <c r="K102" i="6" s="1"/>
  <c r="K123" i="6"/>
  <c r="M119" i="6"/>
  <c r="M123" i="6"/>
  <c r="J119" i="3"/>
  <c r="I119" i="3"/>
  <c r="H119" i="3"/>
  <c r="I120" i="3"/>
  <c r="J120" i="3"/>
  <c r="H120" i="3"/>
  <c r="J125" i="3"/>
  <c r="I125" i="3"/>
  <c r="H125" i="3"/>
  <c r="J100" i="4"/>
  <c r="J122" i="4" s="1"/>
  <c r="L117" i="4"/>
  <c r="K117" i="4"/>
  <c r="O117" i="4"/>
  <c r="N117" i="4"/>
  <c r="I117" i="4"/>
  <c r="H117" i="4"/>
  <c r="I116" i="4"/>
  <c r="H116" i="4"/>
  <c r="O122" i="4"/>
  <c r="N122" i="4"/>
  <c r="L122" i="4"/>
  <c r="K122" i="4"/>
  <c r="I122" i="4"/>
  <c r="H122" i="4"/>
  <c r="J101" i="4"/>
  <c r="J117" i="4" s="1"/>
  <c r="O116" i="4"/>
  <c r="N116" i="4"/>
  <c r="L116" i="4"/>
  <c r="K116" i="4"/>
  <c r="P122" i="4" l="1"/>
  <c r="M122" i="4"/>
  <c r="J102" i="4"/>
  <c r="J42" i="4" l="1"/>
  <c r="J116" i="4" s="1"/>
  <c r="J41" i="4"/>
  <c r="J46" i="4" s="1"/>
  <c r="J97" i="4" l="1"/>
  <c r="J96" i="4"/>
  <c r="J98" i="4" l="1"/>
  <c r="J103" i="4" s="1"/>
  <c r="H72" i="3" l="1"/>
  <c r="I70" i="4"/>
  <c r="H80" i="3"/>
  <c r="I78" i="4"/>
  <c r="I88" i="4"/>
  <c r="J73" i="4"/>
  <c r="J78" i="4" s="1"/>
  <c r="O118" i="4" l="1"/>
  <c r="N118" i="4"/>
  <c r="L118" i="4"/>
  <c r="K118" i="4"/>
  <c r="I118" i="4"/>
  <c r="H118" i="4"/>
  <c r="J121" i="3"/>
  <c r="I121" i="3"/>
  <c r="H121" i="3"/>
  <c r="K118" i="5"/>
  <c r="P118" i="4" l="1"/>
  <c r="M118" i="4"/>
  <c r="J61" i="4" l="1"/>
  <c r="J118" i="4" s="1"/>
  <c r="J60" i="4"/>
  <c r="J70" i="4" l="1"/>
  <c r="K20" i="5"/>
  <c r="H19" i="3"/>
  <c r="J84" i="4" l="1"/>
  <c r="J81" i="4"/>
  <c r="J88" i="4" l="1"/>
  <c r="J89" i="4" s="1"/>
  <c r="K88" i="5"/>
  <c r="K56" i="5"/>
  <c r="K44" i="5"/>
  <c r="K33" i="5"/>
  <c r="K124" i="5"/>
  <c r="K123" i="5"/>
  <c r="K121" i="5" s="1"/>
  <c r="K119" i="5"/>
  <c r="K115" i="5"/>
  <c r="K114" i="5"/>
  <c r="K111" i="5"/>
  <c r="K101" i="5"/>
  <c r="K98" i="5"/>
  <c r="K95" i="5"/>
  <c r="K78" i="5"/>
  <c r="K71" i="5"/>
  <c r="K48" i="5"/>
  <c r="K30" i="5"/>
  <c r="K49" i="5" l="1"/>
  <c r="K89" i="5"/>
  <c r="K102" i="5"/>
  <c r="K120" i="5"/>
  <c r="K113" i="5"/>
  <c r="O124" i="4"/>
  <c r="O123" i="4"/>
  <c r="O120" i="4"/>
  <c r="O119" i="4"/>
  <c r="O115" i="4"/>
  <c r="O114" i="4"/>
  <c r="O112" i="4"/>
  <c r="O111" i="4"/>
  <c r="L124" i="4"/>
  <c r="L123" i="4"/>
  <c r="L121" i="4" s="1"/>
  <c r="L120" i="4"/>
  <c r="L119" i="4"/>
  <c r="L115" i="4"/>
  <c r="L112" i="4"/>
  <c r="L111" i="4"/>
  <c r="J124" i="4"/>
  <c r="J123" i="4"/>
  <c r="J119" i="4"/>
  <c r="J115" i="4"/>
  <c r="J112" i="4"/>
  <c r="J111" i="4"/>
  <c r="I113" i="4"/>
  <c r="I114" i="4"/>
  <c r="I115" i="4"/>
  <c r="I120" i="4"/>
  <c r="I119" i="4"/>
  <c r="I123" i="4"/>
  <c r="O121" i="4" l="1"/>
  <c r="J121" i="4"/>
  <c r="K112" i="5"/>
  <c r="K110" i="5" s="1"/>
  <c r="K109" i="5" s="1"/>
  <c r="K28" i="5"/>
  <c r="K34" i="5" s="1"/>
  <c r="I124" i="4"/>
  <c r="I121" i="4" s="1"/>
  <c r="I112" i="4"/>
  <c r="I111" i="4"/>
  <c r="I110" i="4" l="1"/>
  <c r="I109" i="4" s="1"/>
  <c r="K103" i="5"/>
  <c r="K104" i="5" s="1"/>
  <c r="O102" i="4"/>
  <c r="O98" i="4"/>
  <c r="O95" i="4"/>
  <c r="O88" i="4"/>
  <c r="O78" i="4"/>
  <c r="O70" i="4"/>
  <c r="O54" i="4"/>
  <c r="O46" i="4"/>
  <c r="O40" i="4"/>
  <c r="O30" i="4"/>
  <c r="O25" i="4"/>
  <c r="O23" i="4"/>
  <c r="O14" i="4"/>
  <c r="O113" i="4" s="1"/>
  <c r="L102" i="4"/>
  <c r="L98" i="4"/>
  <c r="L95" i="4"/>
  <c r="L88" i="4"/>
  <c r="L78" i="4"/>
  <c r="L70" i="4"/>
  <c r="L54" i="4"/>
  <c r="L46" i="4"/>
  <c r="L40" i="4"/>
  <c r="L30" i="4"/>
  <c r="L25" i="4"/>
  <c r="L23" i="4"/>
  <c r="L14" i="4"/>
  <c r="I102" i="4"/>
  <c r="I98" i="4"/>
  <c r="I95" i="4"/>
  <c r="I54" i="4"/>
  <c r="I89" i="4" s="1"/>
  <c r="I46" i="4"/>
  <c r="I40" i="4"/>
  <c r="I30" i="4"/>
  <c r="I25" i="4"/>
  <c r="I23" i="4"/>
  <c r="I17" i="4"/>
  <c r="O47" i="4" l="1"/>
  <c r="O17" i="4"/>
  <c r="O31" i="4" s="1"/>
  <c r="O89" i="4"/>
  <c r="L17" i="4"/>
  <c r="L31" i="4" s="1"/>
  <c r="L113" i="4"/>
  <c r="L47" i="4"/>
  <c r="I31" i="4"/>
  <c r="I103" i="4"/>
  <c r="L89" i="4"/>
  <c r="I47" i="4"/>
  <c r="O103" i="4"/>
  <c r="L103" i="4"/>
  <c r="O104" i="4" l="1"/>
  <c r="O105" i="4" s="1"/>
  <c r="L104" i="4"/>
  <c r="L105" i="4" s="1"/>
  <c r="I104" i="4"/>
  <c r="I105" i="4" s="1"/>
  <c r="N124" i="4"/>
  <c r="P124" i="4" s="1"/>
  <c r="K124" i="4"/>
  <c r="M124" i="4" s="1"/>
  <c r="H124" i="4"/>
  <c r="N123" i="4"/>
  <c r="K123" i="4"/>
  <c r="H123" i="4"/>
  <c r="H121" i="4" s="1"/>
  <c r="N120" i="4"/>
  <c r="P120" i="4" s="1"/>
  <c r="K120" i="4"/>
  <c r="M120" i="4" s="1"/>
  <c r="N119" i="4"/>
  <c r="P119" i="4" s="1"/>
  <c r="K119" i="4"/>
  <c r="M119" i="4" s="1"/>
  <c r="H119" i="4"/>
  <c r="P117" i="4"/>
  <c r="M117" i="4"/>
  <c r="P116" i="4"/>
  <c r="M116" i="4"/>
  <c r="N115" i="4"/>
  <c r="P115" i="4" s="1"/>
  <c r="K115" i="4"/>
  <c r="M115" i="4" s="1"/>
  <c r="H115" i="4"/>
  <c r="N114" i="4"/>
  <c r="P114" i="4" s="1"/>
  <c r="K114" i="4"/>
  <c r="H114" i="4"/>
  <c r="N112" i="4"/>
  <c r="P112" i="4" s="1"/>
  <c r="K112" i="4"/>
  <c r="M112" i="4" s="1"/>
  <c r="H112" i="4"/>
  <c r="N111" i="4"/>
  <c r="P111" i="4" s="1"/>
  <c r="K111" i="4"/>
  <c r="M111" i="4" s="1"/>
  <c r="H111" i="4"/>
  <c r="N102" i="4"/>
  <c r="K102" i="4"/>
  <c r="H102" i="4"/>
  <c r="N98" i="4"/>
  <c r="K98" i="4"/>
  <c r="H98" i="4"/>
  <c r="N95" i="4"/>
  <c r="K95" i="4"/>
  <c r="H95" i="4"/>
  <c r="N88" i="4"/>
  <c r="K88" i="4"/>
  <c r="H88" i="4"/>
  <c r="N78" i="4"/>
  <c r="K78" i="4"/>
  <c r="H78" i="4"/>
  <c r="N70" i="4"/>
  <c r="K70" i="4"/>
  <c r="H70" i="4"/>
  <c r="N54" i="4"/>
  <c r="K54" i="4"/>
  <c r="H54" i="4"/>
  <c r="N46" i="4"/>
  <c r="K46" i="4"/>
  <c r="H46" i="4"/>
  <c r="N40" i="4"/>
  <c r="K40" i="4"/>
  <c r="H40" i="4"/>
  <c r="N30" i="4"/>
  <c r="K30" i="4"/>
  <c r="H30" i="4"/>
  <c r="N25" i="4"/>
  <c r="K25" i="4"/>
  <c r="H25" i="4"/>
  <c r="N23" i="4"/>
  <c r="K23" i="4"/>
  <c r="H23" i="4"/>
  <c r="H15" i="4"/>
  <c r="J15" i="4" s="1"/>
  <c r="J120" i="4" s="1"/>
  <c r="N14" i="4"/>
  <c r="N113" i="4" s="1"/>
  <c r="P113" i="4" s="1"/>
  <c r="K14" i="4"/>
  <c r="K113" i="4" s="1"/>
  <c r="M113" i="4" s="1"/>
  <c r="H14" i="4"/>
  <c r="J14" i="4" s="1"/>
  <c r="M123" i="4" l="1"/>
  <c r="M121" i="4" s="1"/>
  <c r="K121" i="4"/>
  <c r="P123" i="4"/>
  <c r="P121" i="4" s="1"/>
  <c r="N121" i="4"/>
  <c r="N47" i="4"/>
  <c r="H103" i="4"/>
  <c r="K103" i="4"/>
  <c r="N103" i="4"/>
  <c r="J17" i="4"/>
  <c r="J31" i="4" s="1"/>
  <c r="J104" i="4" s="1"/>
  <c r="J105" i="4" s="1"/>
  <c r="J113" i="4"/>
  <c r="K47" i="4"/>
  <c r="H120" i="4"/>
  <c r="H89" i="4"/>
  <c r="K89" i="4"/>
  <c r="N89" i="4"/>
  <c r="N110" i="4"/>
  <c r="N109" i="4" s="1"/>
  <c r="H113" i="4"/>
  <c r="H47" i="4"/>
  <c r="K110" i="4"/>
  <c r="K109" i="4" s="1"/>
  <c r="H17" i="4"/>
  <c r="H31" i="4" s="1"/>
  <c r="K17" i="4"/>
  <c r="K31" i="4" s="1"/>
  <c r="N17" i="4"/>
  <c r="N31" i="4" s="1"/>
  <c r="H110" i="4" l="1"/>
  <c r="H109" i="4" s="1"/>
  <c r="H125" i="4" s="1"/>
  <c r="N104" i="4"/>
  <c r="N105" i="4" s="1"/>
  <c r="K104" i="4"/>
  <c r="K105" i="4" s="1"/>
  <c r="H104" i="4"/>
  <c r="N125" i="4"/>
  <c r="K125" i="4"/>
  <c r="O110" i="4"/>
  <c r="O109" i="4" s="1"/>
  <c r="I42" i="3"/>
  <c r="I48" i="3"/>
  <c r="I56" i="3"/>
  <c r="J56" i="3"/>
  <c r="H56" i="3"/>
  <c r="H105" i="4" l="1"/>
  <c r="L114" i="4" s="1"/>
  <c r="M114" i="4" s="1"/>
  <c r="M110" i="4" s="1"/>
  <c r="M109" i="4" s="1"/>
  <c r="J114" i="4"/>
  <c r="P110" i="4"/>
  <c r="P109" i="4" s="1"/>
  <c r="I49" i="3"/>
  <c r="I25" i="3"/>
  <c r="J25" i="3"/>
  <c r="H25" i="3"/>
  <c r="O51" i="2"/>
  <c r="N51" i="2"/>
  <c r="J110" i="4" l="1"/>
  <c r="L110" i="4"/>
  <c r="O125" i="4"/>
  <c r="P125" i="4" s="1"/>
  <c r="I125" i="4"/>
  <c r="I16" i="3"/>
  <c r="J16" i="3"/>
  <c r="M14" i="2"/>
  <c r="L109" i="4" l="1"/>
  <c r="L125" i="4" s="1"/>
  <c r="M125" i="4" s="1"/>
  <c r="J109" i="4"/>
  <c r="J125" i="4" s="1"/>
  <c r="J90" i="3"/>
  <c r="I90" i="3"/>
  <c r="H90" i="3"/>
  <c r="J72" i="3"/>
  <c r="J42" i="3"/>
  <c r="H42" i="3"/>
  <c r="J116" i="3" l="1"/>
  <c r="I72" i="3"/>
  <c r="J127" i="3"/>
  <c r="H127" i="3"/>
  <c r="J126" i="3"/>
  <c r="J124" i="3" s="1"/>
  <c r="I126" i="3"/>
  <c r="H126" i="3"/>
  <c r="H124" i="3" s="1"/>
  <c r="J123" i="3"/>
  <c r="I123" i="3"/>
  <c r="J122" i="3"/>
  <c r="I122" i="3"/>
  <c r="H122" i="3"/>
  <c r="J118" i="3"/>
  <c r="I118" i="3"/>
  <c r="H118" i="3"/>
  <c r="J117" i="3"/>
  <c r="I117" i="3"/>
  <c r="H117" i="3"/>
  <c r="I116" i="3"/>
  <c r="H116" i="3"/>
  <c r="J115" i="3"/>
  <c r="I115" i="3"/>
  <c r="J113" i="3"/>
  <c r="I113" i="3"/>
  <c r="H113" i="3"/>
  <c r="J104" i="3"/>
  <c r="I104" i="3"/>
  <c r="H104" i="3"/>
  <c r="J100" i="3"/>
  <c r="I100" i="3"/>
  <c r="H100" i="3"/>
  <c r="J97" i="3"/>
  <c r="I97" i="3"/>
  <c r="H97" i="3"/>
  <c r="J80" i="3"/>
  <c r="I80" i="3"/>
  <c r="H91" i="3"/>
  <c r="J48" i="3"/>
  <c r="H48" i="3"/>
  <c r="J32" i="3"/>
  <c r="I32" i="3"/>
  <c r="H32" i="3"/>
  <c r="J27" i="3"/>
  <c r="I27" i="3"/>
  <c r="H27" i="3"/>
  <c r="J19" i="3"/>
  <c r="I19" i="3"/>
  <c r="H123" i="3"/>
  <c r="I33" i="3" l="1"/>
  <c r="I91" i="3"/>
  <c r="J91" i="3"/>
  <c r="H115" i="3"/>
  <c r="H49" i="3"/>
  <c r="J33" i="3"/>
  <c r="J49" i="3"/>
  <c r="J105" i="3"/>
  <c r="H114" i="3"/>
  <c r="H33" i="3"/>
  <c r="H105" i="3"/>
  <c r="I105" i="3"/>
  <c r="I127" i="3"/>
  <c r="I124" i="3" s="1"/>
  <c r="I114" i="3"/>
  <c r="I112" i="3" s="1"/>
  <c r="I111" i="3" s="1"/>
  <c r="L132" i="2"/>
  <c r="H112" i="3" l="1"/>
  <c r="H111" i="3" s="1"/>
  <c r="H128" i="3" s="1"/>
  <c r="H106" i="3"/>
  <c r="H107" i="3" s="1"/>
  <c r="I128" i="3"/>
  <c r="J114" i="3"/>
  <c r="J106" i="3"/>
  <c r="J107" i="3" s="1"/>
  <c r="K132" i="2"/>
  <c r="I106" i="3" l="1"/>
  <c r="I107" i="3" s="1"/>
  <c r="J112" i="3"/>
  <c r="J111" i="3" s="1"/>
  <c r="Q46" i="2"/>
  <c r="J128" i="3" l="1"/>
  <c r="P51" i="2"/>
  <c r="Q51" i="2"/>
  <c r="R51" i="2"/>
  <c r="M51" i="2"/>
  <c r="K51" i="2"/>
  <c r="L51" i="2"/>
  <c r="P111" i="2" l="1"/>
  <c r="K46" i="2" l="1"/>
  <c r="K52" i="2" s="1"/>
  <c r="L77" i="2"/>
  <c r="M77" i="2"/>
  <c r="N77" i="2"/>
  <c r="O77" i="2"/>
  <c r="R77" i="2"/>
  <c r="K77" i="2"/>
  <c r="R111" i="2"/>
  <c r="Q111" i="2"/>
  <c r="O111" i="2"/>
  <c r="N111" i="2"/>
  <c r="K111" i="2"/>
  <c r="M111" i="2"/>
  <c r="L108" i="2"/>
  <c r="L111" i="2" s="1"/>
  <c r="Q77" i="2" l="1"/>
  <c r="P69" i="2"/>
  <c r="P77" i="2" s="1"/>
  <c r="R127" i="2" l="1"/>
  <c r="Q127" i="2"/>
  <c r="R25" i="2" l="1"/>
  <c r="Q25" i="2"/>
  <c r="P25" i="2"/>
  <c r="O25" i="2"/>
  <c r="N25" i="2"/>
  <c r="M24" i="2"/>
  <c r="M25" i="2" s="1"/>
  <c r="R21" i="2"/>
  <c r="Q21" i="2"/>
  <c r="N19" i="2"/>
  <c r="N23" i="2" s="1"/>
  <c r="M16" i="2"/>
  <c r="M15" i="2"/>
  <c r="N15" i="2" s="1"/>
  <c r="N14" i="2"/>
  <c r="Q19" i="2" l="1"/>
  <c r="M19" i="2"/>
  <c r="M23" i="2" s="1"/>
  <c r="M17" i="2"/>
  <c r="R19" i="2" l="1"/>
  <c r="Q23" i="2"/>
  <c r="M59" i="2"/>
  <c r="M46" i="2"/>
  <c r="M52" i="2" s="1"/>
  <c r="M121" i="2"/>
  <c r="R132" i="2"/>
  <c r="Q132" i="2"/>
  <c r="M132" i="2"/>
  <c r="M87" i="2" l="1"/>
  <c r="M97" i="2"/>
  <c r="M104" i="2"/>
  <c r="R128" i="2"/>
  <c r="Q128" i="2"/>
  <c r="M128" i="2"/>
  <c r="K127" i="2"/>
  <c r="L128" i="2"/>
  <c r="L127" i="2"/>
  <c r="M30" i="2" l="1"/>
  <c r="K59" i="2"/>
  <c r="K87" i="2"/>
  <c r="K97" i="2"/>
  <c r="M127" i="2" l="1"/>
  <c r="K30" i="2"/>
  <c r="R134" i="2" l="1"/>
  <c r="R133" i="2"/>
  <c r="R130" i="2"/>
  <c r="R129" i="2"/>
  <c r="R126" i="2"/>
  <c r="R125" i="2"/>
  <c r="R123" i="2"/>
  <c r="R122" i="2"/>
  <c r="R121" i="2"/>
  <c r="Q125" i="2"/>
  <c r="Q124" i="2"/>
  <c r="Q123" i="2"/>
  <c r="Q30" i="2"/>
  <c r="Q104" i="2"/>
  <c r="Q134" i="2"/>
  <c r="Q133" i="2"/>
  <c r="Q126" i="2"/>
  <c r="Q122" i="2"/>
  <c r="Q121" i="2"/>
  <c r="N97" i="2"/>
  <c r="O97" i="2"/>
  <c r="P97" i="2"/>
  <c r="Q97" i="2"/>
  <c r="R97" i="2"/>
  <c r="Q87" i="2"/>
  <c r="M98" i="2"/>
  <c r="N59" i="2"/>
  <c r="O59" i="2"/>
  <c r="P59" i="2"/>
  <c r="Q59" i="2"/>
  <c r="R59" i="2"/>
  <c r="N46" i="2"/>
  <c r="N52" i="2" s="1"/>
  <c r="O46" i="2"/>
  <c r="O52" i="2" s="1"/>
  <c r="P46" i="2"/>
  <c r="P52" i="2" s="1"/>
  <c r="Q52" i="2"/>
  <c r="R46" i="2"/>
  <c r="R52" i="2" s="1"/>
  <c r="Q17" i="2"/>
  <c r="Q130" i="2"/>
  <c r="Q129" i="2"/>
  <c r="N104" i="2"/>
  <c r="O104" i="2"/>
  <c r="P104" i="2"/>
  <c r="R104" i="2"/>
  <c r="O23" i="2"/>
  <c r="P23" i="2"/>
  <c r="R23" i="2"/>
  <c r="L17" i="2"/>
  <c r="N17" i="2"/>
  <c r="O17" i="2"/>
  <c r="P17" i="2"/>
  <c r="R17" i="2"/>
  <c r="K17" i="2"/>
  <c r="M122" i="2"/>
  <c r="M123" i="2"/>
  <c r="M124" i="2"/>
  <c r="M125" i="2"/>
  <c r="M126" i="2"/>
  <c r="M129" i="2"/>
  <c r="M130" i="2"/>
  <c r="M134" i="2"/>
  <c r="M133" i="2"/>
  <c r="K134" i="2"/>
  <c r="K133" i="2"/>
  <c r="K130" i="2"/>
  <c r="K129" i="2"/>
  <c r="K126" i="2"/>
  <c r="K125" i="2"/>
  <c r="K124" i="2"/>
  <c r="K123" i="2"/>
  <c r="K122" i="2"/>
  <c r="K121" i="2"/>
  <c r="L124" i="2"/>
  <c r="K104" i="2"/>
  <c r="M107" i="2"/>
  <c r="M112" i="2" s="1"/>
  <c r="N107" i="2"/>
  <c r="O107" i="2"/>
  <c r="O112" i="2" s="1"/>
  <c r="P107" i="2"/>
  <c r="P112" i="2" s="1"/>
  <c r="Q107" i="2"/>
  <c r="Q112" i="2" s="1"/>
  <c r="R107" i="2"/>
  <c r="N87" i="2"/>
  <c r="O87" i="2"/>
  <c r="P87" i="2"/>
  <c r="R87" i="2"/>
  <c r="N112" i="2" l="1"/>
  <c r="K120" i="2"/>
  <c r="R112" i="2"/>
  <c r="Q120" i="2"/>
  <c r="Q119" i="2" s="1"/>
  <c r="M120" i="2"/>
  <c r="P98" i="2"/>
  <c r="O98" i="2"/>
  <c r="R98" i="2"/>
  <c r="N98" i="2"/>
  <c r="Q98" i="2"/>
  <c r="R131" i="2"/>
  <c r="Q131" i="2"/>
  <c r="M131" i="2"/>
  <c r="Q135" i="2" l="1"/>
  <c r="M119" i="2" l="1"/>
  <c r="M135" i="2" l="1"/>
  <c r="M33" i="2" l="1"/>
  <c r="M34" i="2" s="1"/>
  <c r="M113" i="2" s="1"/>
  <c r="N33" i="2"/>
  <c r="O33" i="2"/>
  <c r="P33" i="2"/>
  <c r="Q33" i="2"/>
  <c r="Q34" i="2" s="1"/>
  <c r="Q113" i="2" s="1"/>
  <c r="R33" i="2"/>
  <c r="N30" i="2"/>
  <c r="O30" i="2"/>
  <c r="P30" i="2"/>
  <c r="R30" i="2"/>
  <c r="R34" i="2" s="1"/>
  <c r="R113" i="2" s="1"/>
  <c r="N34" i="2" l="1"/>
  <c r="N113" i="2" s="1"/>
  <c r="N114" i="2" s="1"/>
  <c r="P34" i="2"/>
  <c r="O34" i="2"/>
  <c r="O113" i="2" s="1"/>
  <c r="O114" i="2" s="1"/>
  <c r="Q114" i="2"/>
  <c r="R114" i="2"/>
  <c r="P113" i="2" l="1"/>
  <c r="P114" i="2" s="1"/>
  <c r="L93" i="2"/>
  <c r="L97" i="2" s="1"/>
  <c r="L107" i="2" l="1"/>
  <c r="L46" i="2" l="1"/>
  <c r="L52" i="2" s="1"/>
  <c r="L79" i="2"/>
  <c r="L87" i="2" s="1"/>
  <c r="L134" i="2"/>
  <c r="L133" i="2"/>
  <c r="L130" i="2"/>
  <c r="L129" i="2"/>
  <c r="L126" i="2"/>
  <c r="L125" i="2"/>
  <c r="L123" i="2"/>
  <c r="L122" i="2"/>
  <c r="L121" i="2" l="1"/>
  <c r="L120" i="2" s="1"/>
  <c r="L104" i="2"/>
  <c r="L112" i="2" s="1"/>
  <c r="L59" i="2"/>
  <c r="L33" i="2"/>
  <c r="L30" i="2"/>
  <c r="L25" i="2"/>
  <c r="L23" i="2"/>
  <c r="K107" i="2"/>
  <c r="K112" i="2" s="1"/>
  <c r="K33" i="2"/>
  <c r="K25" i="2"/>
  <c r="K23" i="2"/>
  <c r="K34" i="2" l="1"/>
  <c r="L34" i="2"/>
  <c r="K131" i="2"/>
  <c r="K119" i="2"/>
  <c r="L98" i="2"/>
  <c r="K98" i="2"/>
  <c r="K113" i="2" l="1"/>
  <c r="L113" i="2"/>
  <c r="K135" i="2"/>
  <c r="L114" i="2" l="1"/>
  <c r="K114" i="2"/>
  <c r="R124" i="2" s="1"/>
  <c r="R120" i="2" l="1"/>
  <c r="R119" i="2" s="1"/>
  <c r="R135" i="2" s="1"/>
  <c r="L119" i="2"/>
  <c r="L131" i="2"/>
  <c r="L135" i="2" l="1"/>
  <c r="M114" i="2" l="1"/>
  <c r="K125" i="5" l="1"/>
</calcChain>
</file>

<file path=xl/comments1.xml><?xml version="1.0" encoding="utf-8"?>
<comments xmlns="http://schemas.openxmlformats.org/spreadsheetml/2006/main">
  <authors>
    <author>Audra Cepiene</author>
  </authors>
  <commentList>
    <comment ref="E29"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36" authorId="0" shapeId="0">
      <text>
        <r>
          <rPr>
            <sz val="9"/>
            <color indexed="81"/>
            <rFont val="Tahoma"/>
            <family val="2"/>
            <charset val="186"/>
          </rPr>
          <t>pagal taryboje patvirtintą 2017-2021 m. programą</t>
        </r>
      </text>
    </comment>
    <comment ref="E36"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3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K39" authorId="0" shapeId="0">
      <text>
        <r>
          <rPr>
            <sz val="9"/>
            <color indexed="81"/>
            <rFont val="Tahoma"/>
            <family val="2"/>
            <charset val="186"/>
          </rPr>
          <t>Kartu su Kuršių nerijos nacionalinio parko direkcija planuojama išleisti lankstukus apie  Smiltynės lankomas vietas, pabrėžiant jos gamtines vertybes bei lankymo taisykles.  Kiekis - 30 000 vnt.</t>
        </r>
      </text>
    </comment>
    <comment ref="K40"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E43" authorId="0" shapeId="0">
      <text>
        <r>
          <rPr>
            <sz val="9"/>
            <color indexed="81"/>
            <rFont val="Tahoma"/>
            <family val="2"/>
            <charset val="186"/>
          </rPr>
          <t xml:space="preserve">KSP 2.3.3.2. Vykdyti visuomenės aplinkosauginį švietimą </t>
        </r>
      </text>
    </comment>
    <comment ref="K43"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M46" authorId="0" shapeId="0">
      <text>
        <r>
          <rPr>
            <sz val="9"/>
            <color indexed="81"/>
            <rFont val="Tahoma"/>
            <family val="2"/>
            <charset val="186"/>
          </rPr>
          <t xml:space="preserve">- lesyklų žiemojantiems paukščiams su informaciniais ženklais apie paukščių rūšis ir jų lesinimą įrengimas;
- vaikų žaidimo aikštelėse gamtamokslinio švietimo žaidimų, užduočių iš natūralių medžiagų įrengimas;
- skirtingais metų laikais sutinkamos biologinės įvairovės pažinimo stendų (sausumos ir vandens augalų, paukščių, vabzdžių, šikšnosparnių) įrengimas;
- laukinių gyvūnų globos priemonių įrengimas (paukščių inkilai, šikšnosparnių inkilai, plaukiojančios salos, vandens paukščių perėjimo inkilai, pinti krepšiai, vabzdžių namukai);
-  plaukiojančių salų, natūralių medžiagų vandens paukščių perimviečių įrengimas.
</t>
        </r>
      </text>
    </comment>
    <comment ref="E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K52" authorId="0" shapeId="0">
      <text>
        <r>
          <rPr>
            <sz val="9"/>
            <color indexed="81"/>
            <rFont val="Tahoma"/>
            <family val="2"/>
            <charset val="186"/>
          </rPr>
          <t xml:space="preserve">periodiškumas  - trys kartai per savaitę 
</t>
        </r>
      </text>
    </comment>
    <comment ref="D57"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K62" authorId="0" shapeId="0">
      <text>
        <r>
          <rPr>
            <sz val="9"/>
            <color indexed="81"/>
            <rFont val="Tahoma"/>
            <family val="2"/>
            <charset val="186"/>
          </rPr>
          <t>15 tūkst. Eur</t>
        </r>
      </text>
    </comment>
    <comment ref="E63"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7" authorId="0" shapeId="0">
      <text>
        <r>
          <rPr>
            <sz val="9"/>
            <color indexed="81"/>
            <rFont val="Tahoma"/>
            <family val="2"/>
            <charset val="186"/>
          </rPr>
          <t>Laivų krovos akcinė bendrovė „Klaipėdos Smeltė“, pagal 2013-04-26 partnerystės sutartį Nr. J9-470 pervedė 22 734 Eur</t>
        </r>
      </text>
    </comment>
    <comment ref="E7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73" authorId="0" shapeId="0">
      <text>
        <r>
          <rPr>
            <sz val="9"/>
            <color indexed="81"/>
            <rFont val="Tahoma"/>
            <family val="2"/>
            <charset val="186"/>
          </rPr>
          <t>2.1.2.7. Vystyti dviračių, pėsčiųjų takų ir gatvių sistemą, didinant tinklo integralumą, rišlumą ir kokybę</t>
        </r>
      </text>
    </comment>
    <comment ref="E74"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K95" authorId="0" shapeId="0">
      <text>
        <r>
          <rPr>
            <sz val="9"/>
            <color indexed="81"/>
            <rFont val="Tahoma"/>
            <family val="2"/>
            <charset val="186"/>
          </rPr>
          <t>Vykdytojas AB "Klaipėdos vanduo"</t>
        </r>
      </text>
    </comment>
    <comment ref="K96" authorId="0" shapeId="0">
      <text>
        <r>
          <rPr>
            <sz val="9"/>
            <color indexed="81"/>
            <rFont val="Tahoma"/>
            <family val="2"/>
            <charset val="186"/>
          </rPr>
          <t xml:space="preserve">Projekto pabaiga 2019 m. Statybos darbus vykdys AB "Klaipėdos vanduo"
</t>
        </r>
      </text>
    </comment>
    <comment ref="K98" authorId="0" shapeId="0">
      <text>
        <r>
          <rPr>
            <sz val="9"/>
            <color indexed="81"/>
            <rFont val="Tahoma"/>
            <family val="2"/>
            <charset val="186"/>
          </rPr>
          <t xml:space="preserve">Darbų pabaiga 2017 m. pradžia
</t>
        </r>
      </text>
    </comment>
    <comment ref="H112" authorId="0" shapeId="0">
      <text>
        <r>
          <rPr>
            <b/>
            <sz val="9"/>
            <color indexed="81"/>
            <rFont val="Tahoma"/>
            <family val="2"/>
            <charset val="186"/>
          </rPr>
          <t>7162,2</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U14" authorId="0" shapeId="0">
      <text>
        <r>
          <rPr>
            <sz val="9"/>
            <color indexed="81"/>
            <rFont val="Tahoma"/>
            <family val="2"/>
            <charset val="186"/>
          </rPr>
          <t xml:space="preserve">Politinės valios pagrindu siūlomo sumažinti 5 proc. (235 tūkst. eur SB(VB)) vietinės rinkliavos mokėtojų mokėtinas metines įmokas. 430,3 tūkst. SB(VRL) lėšos reikalingos apmokėti už komunalinių atliekų tvarkymo organizavimo paslaugą pagal 2016 m. faktą </t>
        </r>
      </text>
    </comment>
    <comment ref="E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D34" authorId="0" shapeId="0">
      <text>
        <r>
          <rPr>
            <sz val="9"/>
            <color indexed="81"/>
            <rFont val="Tahoma"/>
            <family val="2"/>
            <charset val="186"/>
          </rPr>
          <t>pagal taryboje patvirtintą 2017-2021 m. programą</t>
        </r>
      </text>
    </comment>
    <comment ref="E34"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E36"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Q37" authorId="0" shapeId="0">
      <text>
        <r>
          <rPr>
            <sz val="9"/>
            <color indexed="81"/>
            <rFont val="Tahoma"/>
            <family val="2"/>
            <charset val="186"/>
          </rPr>
          <t>Kartu su Kuršių nerijos nacionalinio parko direkcija planuojama išleisti lankstukus apie  Smiltynės lankomas vietas, pabrėžiant jos gamtines vertybes bei lankymo taisykles.  Kiekis - 30 000 vnt.</t>
        </r>
      </text>
    </comment>
    <comment ref="Q38"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E41" authorId="0" shapeId="0">
      <text>
        <r>
          <rPr>
            <sz val="9"/>
            <color indexed="81"/>
            <rFont val="Tahoma"/>
            <family val="2"/>
            <charset val="186"/>
          </rPr>
          <t xml:space="preserve">KSP 2.3.3.2. Vykdyti visuomenės aplinkosauginį švietimą </t>
        </r>
      </text>
    </comment>
    <comment ref="Q41"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S44" authorId="0" shapeId="0">
      <text>
        <r>
          <rPr>
            <sz val="9"/>
            <color indexed="81"/>
            <rFont val="Tahoma"/>
            <family val="2"/>
            <charset val="186"/>
          </rPr>
          <t xml:space="preserve">- lesyklų žiemojantiems paukščiams su informaciniais ženklais apie paukščių rūšis ir jų lesinimą įrengimas;
- vaikų žaidimo aikštelėse gamtamokslinio švietimo žaidimų, užduočių iš natūralių medžiagų įrengimas;
- skirtingais metų laikais sutinkamos biologinės įvairovės pažinimo stendų (sausumos ir vandens augalų, paukščių, vabzdžių, šikšnosparnių) įrengimas;
- laukinių gyvūnų globos priemonių įrengimas (paukščių inkilai, šikšnosparnių inkilai, plaukiojančios salos, vandens paukščių perėjimo inkilai, pinti krepšiai, vabzdžių namukai);
-  plaukiojančių salų, natūralių medžiagų vandens paukščių perimviečių įrengimas.
</t>
        </r>
      </text>
    </comment>
    <comment ref="E5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Q50" authorId="0" shapeId="0">
      <text>
        <r>
          <rPr>
            <sz val="9"/>
            <color indexed="81"/>
            <rFont val="Tahoma"/>
            <family val="2"/>
            <charset val="186"/>
          </rPr>
          <t xml:space="preserve">periodiškumas  - trys kartai per savaitę 
</t>
        </r>
      </text>
    </comment>
    <comment ref="Q53" authorId="0" shapeId="0">
      <text>
        <r>
          <rPr>
            <sz val="9"/>
            <color indexed="81"/>
            <rFont val="Tahoma"/>
            <family val="2"/>
            <charset val="186"/>
          </rPr>
          <t xml:space="preserve">pagal MūD raštą
</t>
        </r>
      </text>
    </comment>
    <comment ref="D55"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E5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Q60" authorId="0" shapeId="0">
      <text>
        <r>
          <rPr>
            <sz val="9"/>
            <color indexed="81"/>
            <rFont val="Tahoma"/>
            <family val="2"/>
            <charset val="186"/>
          </rPr>
          <t>15 tūkst. Eur</t>
        </r>
      </text>
    </comment>
    <comment ref="E6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E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G65" authorId="0" shapeId="0">
      <text>
        <r>
          <rPr>
            <sz val="9"/>
            <color indexed="81"/>
            <rFont val="Tahoma"/>
            <family val="2"/>
            <charset val="186"/>
          </rPr>
          <t>Laivų krovos akcinė bendrovė „Klaipėdos Smeltė“, pagal 2013-04-26 partnerystės sutartį Nr. J9-470 pervedė 22 734 Eur</t>
        </r>
      </text>
    </comment>
    <comment ref="E69"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D71" authorId="0" shapeId="0">
      <text>
        <r>
          <rPr>
            <sz val="9"/>
            <color indexed="81"/>
            <rFont val="Tahoma"/>
            <family val="2"/>
            <charset val="186"/>
          </rPr>
          <t>2.1.2.7. Vystyti dviračių, pėsčiųjų takų ir gatvių sistemą, didinant tinklo integralumą, rišlumą ir kokybę</t>
        </r>
      </text>
    </comment>
    <comment ref="E7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E80"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Q93" authorId="0" shapeId="0">
      <text>
        <r>
          <rPr>
            <sz val="9"/>
            <color indexed="81"/>
            <rFont val="Tahoma"/>
            <family val="2"/>
            <charset val="186"/>
          </rPr>
          <t>Vykdytojas AB "Klaipėdos vanduo"</t>
        </r>
      </text>
    </comment>
    <comment ref="Q94" authorId="0" shapeId="0">
      <text>
        <r>
          <rPr>
            <sz val="9"/>
            <color indexed="81"/>
            <rFont val="Tahoma"/>
            <family val="2"/>
            <charset val="186"/>
          </rPr>
          <t xml:space="preserve">Projekto pabaiga 2019 m. Statybos darbus vykdys AB "Klaipėdos vanduo"
</t>
        </r>
      </text>
    </comment>
    <comment ref="Q96" authorId="0" shapeId="0">
      <text>
        <r>
          <rPr>
            <sz val="9"/>
            <color indexed="81"/>
            <rFont val="Tahoma"/>
            <family val="2"/>
            <charset val="186"/>
          </rPr>
          <t xml:space="preserve">Darbų pabaiga 2017 m. pradžia
</t>
        </r>
      </text>
    </comment>
    <comment ref="I110" authorId="0" shapeId="0">
      <text>
        <r>
          <rPr>
            <b/>
            <sz val="9"/>
            <color indexed="81"/>
            <rFont val="Tahoma"/>
            <family val="2"/>
            <charset val="186"/>
          </rPr>
          <t>7162,2</t>
        </r>
        <r>
          <rPr>
            <sz val="9"/>
            <color indexed="81"/>
            <rFont val="Tahoma"/>
            <family val="2"/>
            <charset val="186"/>
          </rPr>
          <t xml:space="preserve">
</t>
        </r>
      </text>
    </comment>
    <comment ref="I112" authorId="0" shapeId="0">
      <text>
        <r>
          <rPr>
            <b/>
            <sz val="9"/>
            <color indexed="81"/>
            <rFont val="Tahoma"/>
            <family val="2"/>
            <charset val="186"/>
          </rPr>
          <t>436,4</t>
        </r>
        <r>
          <rPr>
            <sz val="9"/>
            <color indexed="81"/>
            <rFont val="Tahoma"/>
            <family val="2"/>
            <charset val="186"/>
          </rPr>
          <t xml:space="preserve">
</t>
        </r>
      </text>
    </comment>
    <comment ref="I119" authorId="0" shapeId="0">
      <text>
        <r>
          <rPr>
            <b/>
            <sz val="9"/>
            <color indexed="81"/>
            <rFont val="Tahoma"/>
            <family val="2"/>
            <charset val="186"/>
          </rPr>
          <t>65</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32"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sz val="9"/>
            <color indexed="81"/>
            <rFont val="Tahoma"/>
            <family val="2"/>
            <charset val="186"/>
          </rPr>
          <t xml:space="preserve">
pagal taryboje patvirtintą 2017-2021 m. programą</t>
        </r>
      </text>
    </comment>
    <comment ref="F37"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0"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L41" authorId="0"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L42"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L43"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5" authorId="0" shapeId="0">
      <text>
        <r>
          <rPr>
            <sz val="9"/>
            <color indexed="81"/>
            <rFont val="Tahoma"/>
            <family val="2"/>
            <charset val="186"/>
          </rPr>
          <t xml:space="preserve">KSP 2.3.3.2. Vykdyti visuomenės aplinkosauginį švietimą </t>
        </r>
      </text>
    </comment>
    <comment ref="L45"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F52"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L52" authorId="0" shapeId="0">
      <text>
        <r>
          <rPr>
            <sz val="9"/>
            <color indexed="81"/>
            <rFont val="Tahoma"/>
            <family val="2"/>
            <charset val="186"/>
          </rPr>
          <t xml:space="preserve">periodiškumas  - trys kartai per savaitę 
</t>
        </r>
      </text>
    </comment>
    <comment ref="E57"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L61" authorId="0" shapeId="0">
      <text>
        <r>
          <rPr>
            <sz val="9"/>
            <color indexed="81"/>
            <rFont val="Tahoma"/>
            <family val="2"/>
            <charset val="186"/>
          </rPr>
          <t>15 tūkst. Eur</t>
        </r>
      </text>
    </comment>
    <comment ref="F6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4"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65" authorId="0" shapeId="0">
      <text>
        <r>
          <rPr>
            <sz val="9"/>
            <color indexed="81"/>
            <rFont val="Tahoma"/>
            <family val="2"/>
            <charset val="186"/>
          </rPr>
          <t>Laivų krovos akcinė bendrovė „Klaipėdos Smeltė“, pagal 2013-04-26 partnerystės sutartį Nr. J9-470 pervedė 22 734 Eur</t>
        </r>
      </text>
    </comment>
    <comment ref="F69"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69" authorId="0" shapeId="0">
      <text>
        <r>
          <rPr>
            <sz val="9"/>
            <color indexed="81"/>
            <rFont val="Tahoma"/>
            <family val="2"/>
            <charset val="186"/>
          </rPr>
          <t xml:space="preserve">Krašt. dalies kaina - 20,5 tūkst. Eur 
</t>
        </r>
      </text>
    </comment>
    <comment ref="E7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73"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80"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83"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L93" authorId="0" shapeId="0">
      <text>
        <r>
          <rPr>
            <sz val="9"/>
            <color indexed="81"/>
            <rFont val="Tahoma"/>
            <family val="2"/>
            <charset val="186"/>
          </rPr>
          <t>Vykdytojas AB "Klaipėdos vanduo"</t>
        </r>
      </text>
    </comment>
    <comment ref="L94" authorId="0" shapeId="0">
      <text>
        <r>
          <rPr>
            <sz val="9"/>
            <color indexed="81"/>
            <rFont val="Tahoma"/>
            <family val="2"/>
            <charset val="186"/>
          </rPr>
          <t xml:space="preserve">Projekto pabaiga 2019 m. Statybos darbus vykdys AB "Klaipėdos vanduo"
</t>
        </r>
      </text>
    </comment>
    <comment ref="L96" authorId="0" shapeId="0">
      <text>
        <r>
          <rPr>
            <sz val="9"/>
            <color indexed="81"/>
            <rFont val="Tahoma"/>
            <family val="2"/>
            <charset val="186"/>
          </rPr>
          <t xml:space="preserve">Darbų pabaiga 2017 m. pradžia
</t>
        </r>
      </text>
    </comment>
    <comment ref="K110" authorId="0" shapeId="0">
      <text>
        <r>
          <rPr>
            <b/>
            <sz val="9"/>
            <color indexed="81"/>
            <rFont val="Tahoma"/>
            <family val="2"/>
            <charset val="186"/>
          </rPr>
          <t>7162,2</t>
        </r>
        <r>
          <rPr>
            <sz val="9"/>
            <color indexed="81"/>
            <rFont val="Tahoma"/>
            <family val="2"/>
            <charset val="186"/>
          </rPr>
          <t xml:space="preserve">
</t>
        </r>
      </text>
    </comment>
    <comment ref="K112" authorId="0" shapeId="0">
      <text>
        <r>
          <rPr>
            <b/>
            <sz val="9"/>
            <color indexed="81"/>
            <rFont val="Tahoma"/>
            <family val="2"/>
            <charset val="186"/>
          </rPr>
          <t>SB(AA) turėtų būti 436,4</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s>
  <commentList>
    <comment ref="F30"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5" authorId="0" shapeId="0">
      <text>
        <r>
          <rPr>
            <sz val="9"/>
            <color indexed="81"/>
            <rFont val="Tahoma"/>
            <family val="2"/>
            <charset val="186"/>
          </rPr>
          <t xml:space="preserve">
pagal taryboje patvirtintą 2017-2021 m. programą</t>
        </r>
      </text>
    </comment>
    <comment ref="F35"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38"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N39" authorId="0"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N40"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N41"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3" authorId="0" shapeId="0">
      <text>
        <r>
          <rPr>
            <sz val="9"/>
            <color indexed="81"/>
            <rFont val="Tahoma"/>
            <family val="2"/>
            <charset val="186"/>
          </rPr>
          <t xml:space="preserve">KSP 2.3.3.2. Vykdyti visuomenės aplinkosauginį švietimą </t>
        </r>
      </text>
    </comment>
    <comment ref="N43"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F50"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N50" authorId="0" shapeId="0">
      <text>
        <r>
          <rPr>
            <sz val="9"/>
            <color indexed="81"/>
            <rFont val="Tahoma"/>
            <family val="2"/>
            <charset val="186"/>
          </rPr>
          <t xml:space="preserve">periodiškumas  - trys kartai per savaitę 
</t>
        </r>
      </text>
    </comment>
    <comment ref="E55"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56"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N59" authorId="0" shapeId="0">
      <text>
        <r>
          <rPr>
            <sz val="9"/>
            <color indexed="81"/>
            <rFont val="Tahoma"/>
            <family val="2"/>
            <charset val="186"/>
          </rPr>
          <t>15 tūkst. Eur</t>
        </r>
      </text>
    </comment>
    <comment ref="F6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62"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63" authorId="0" shapeId="0">
      <text>
        <r>
          <rPr>
            <sz val="9"/>
            <color indexed="81"/>
            <rFont val="Tahoma"/>
            <family val="2"/>
            <charset val="186"/>
          </rPr>
          <t>Laivų krovos akcinė bendrovė „Klaipėdos Smeltė“, pagal 2013-04-26 partnerystės sutartį Nr. J9-470 pervedė 22 734 Eur</t>
        </r>
      </text>
    </comment>
    <comment ref="F67"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N67" authorId="0" shapeId="0">
      <text>
        <r>
          <rPr>
            <sz val="9"/>
            <color indexed="81"/>
            <rFont val="Tahoma"/>
            <family val="2"/>
            <charset val="186"/>
          </rPr>
          <t xml:space="preserve">Krašt. dalies kaina - 20,5 tūkst. Eur 
</t>
        </r>
      </text>
    </comment>
    <comment ref="E70"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71"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78"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81"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N91" authorId="0" shapeId="0">
      <text>
        <r>
          <rPr>
            <sz val="9"/>
            <color indexed="81"/>
            <rFont val="Tahoma"/>
            <family val="2"/>
            <charset val="186"/>
          </rPr>
          <t>Vykdytojas AB "Klaipėdos vanduo"</t>
        </r>
      </text>
    </comment>
    <comment ref="N92" authorId="0" shapeId="0">
      <text>
        <r>
          <rPr>
            <sz val="9"/>
            <color indexed="81"/>
            <rFont val="Tahoma"/>
            <family val="2"/>
            <charset val="186"/>
          </rPr>
          <t xml:space="preserve">Projekto pabaiga 2019 m. Statybos darbus vykdys AB "Klaipėdos vanduo"
</t>
        </r>
      </text>
    </comment>
    <comment ref="N94" authorId="0" shapeId="0">
      <text>
        <r>
          <rPr>
            <sz val="9"/>
            <color indexed="81"/>
            <rFont val="Tahoma"/>
            <family val="2"/>
            <charset val="186"/>
          </rPr>
          <t xml:space="preserve">Darbų pabaiga 2017 m. pradžia
</t>
        </r>
      </text>
    </comment>
    <comment ref="K108" authorId="0" shapeId="0">
      <text>
        <r>
          <rPr>
            <b/>
            <sz val="9"/>
            <color indexed="81"/>
            <rFont val="Tahoma"/>
            <family val="2"/>
            <charset val="186"/>
          </rPr>
          <t>7162,2</t>
        </r>
        <r>
          <rPr>
            <sz val="9"/>
            <color indexed="81"/>
            <rFont val="Tahoma"/>
            <family val="2"/>
            <charset val="186"/>
          </rPr>
          <t xml:space="preserve">
</t>
        </r>
      </text>
    </comment>
    <comment ref="K110" authorId="0" shapeId="0">
      <text>
        <r>
          <rPr>
            <b/>
            <sz val="9"/>
            <color indexed="81"/>
            <rFont val="Tahoma"/>
            <family val="2"/>
            <charset val="186"/>
          </rPr>
          <t>SB(AA) turėtų būti 436,4</t>
        </r>
        <r>
          <rPr>
            <sz val="9"/>
            <color indexed="81"/>
            <rFont val="Tahoma"/>
            <family val="2"/>
            <charset val="186"/>
          </rPr>
          <t xml:space="preserve">
</t>
        </r>
      </text>
    </comment>
  </commentList>
</comments>
</file>

<file path=xl/comments5.xml><?xml version="1.0" encoding="utf-8"?>
<comments xmlns="http://schemas.openxmlformats.org/spreadsheetml/2006/main">
  <authors>
    <author>Audra Cepiene</author>
  </authors>
  <commentList>
    <comment ref="F2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E37" authorId="0" shapeId="0">
      <text>
        <r>
          <rPr>
            <sz val="9"/>
            <color indexed="81"/>
            <rFont val="Tahoma"/>
            <family val="2"/>
            <charset val="186"/>
          </rPr>
          <t xml:space="preserve">
pagal taryboje patvirtintą 2017-2021 m. programą</t>
        </r>
      </text>
    </comment>
    <comment ref="F37" authorId="0" shapeId="0">
      <text>
        <r>
          <rPr>
            <b/>
            <sz val="9"/>
            <color indexed="81"/>
            <rFont val="Tahoma"/>
            <family val="2"/>
            <charset val="186"/>
          </rPr>
          <t>KSP 2.3.3.1.</t>
        </r>
        <r>
          <rPr>
            <sz val="9"/>
            <color indexed="81"/>
            <rFont val="Tahoma"/>
            <family val="2"/>
            <charset val="186"/>
          </rPr>
          <t xml:space="preserve"> Vykdyti prevencines priemones, siekiant neviršyti leistinų oro taršos kietosiomis dalelėmis (KD10) normatyvų
</t>
        </r>
      </text>
    </comment>
    <comment ref="F40" authorId="0" shapeId="0">
      <text>
        <r>
          <rPr>
            <b/>
            <sz val="9"/>
            <color indexed="81"/>
            <rFont val="Tahoma"/>
            <family val="2"/>
            <charset val="186"/>
          </rPr>
          <t xml:space="preserve">KSP 2.3.3.2. </t>
        </r>
        <r>
          <rPr>
            <sz val="9"/>
            <color indexed="81"/>
            <rFont val="Tahoma"/>
            <family val="2"/>
            <charset val="186"/>
          </rPr>
          <t xml:space="preserve">Vykdyti visuomenės aplinkosauginį švietimą 
</t>
        </r>
      </text>
    </comment>
    <comment ref="J41" authorId="0" shapeId="0">
      <text>
        <r>
          <rPr>
            <sz val="9"/>
            <color indexed="81"/>
            <rFont val="Tahoma"/>
            <family val="2"/>
            <charset val="186"/>
          </rPr>
          <t>kartu su Kuršių nerijos nacionalinio parko direkcij</t>
        </r>
      </text>
    </comment>
    <comment ref="S41" authorId="0" shapeId="0">
      <text>
        <r>
          <rPr>
            <sz val="9"/>
            <color indexed="81"/>
            <rFont val="Tahoma"/>
            <family val="2"/>
            <charset val="186"/>
          </rPr>
          <t>Kartu su Kuršių nerijos nacionalinio parko direkcijaplanuojama išleisti lankstukus apie  Smiltynės lankomas vietas, pabrėžiant jos gamtines vertybes bei lankymo taisykles.  Kiekis - 30 000 vnt.</t>
        </r>
      </text>
    </comment>
    <comment ref="S42" authorId="0" shapeId="0">
      <text>
        <r>
          <rPr>
            <sz val="9"/>
            <color indexed="81"/>
            <rFont val="Tahoma"/>
            <family val="2"/>
            <charset val="186"/>
          </rPr>
          <t xml:space="preserve">Klaipėdos miesto savivaldybės taryba 2006-02-23 sprendimu Nr. T2-49 „Dėl botaninio paveldo objektų skelbimo saugomais“ keturis </t>
        </r>
        <r>
          <rPr>
            <b/>
            <sz val="9"/>
            <color indexed="81"/>
            <rFont val="Tahoma"/>
            <family val="2"/>
            <charset val="186"/>
          </rPr>
          <t>ąžuolus ir vieną uosį paskelbė savivaldybės saugomais botaninio paveldo objektais</t>
        </r>
      </text>
    </comment>
    <comment ref="S43" authorId="0" shapeId="0">
      <text>
        <r>
          <rPr>
            <sz val="9"/>
            <color indexed="81"/>
            <rFont val="Tahoma"/>
            <family val="2"/>
            <charset val="186"/>
          </rPr>
          <t xml:space="preserve">2016 m. lapkričio 1 d. įsigaliojo Triukšmo valdymo įstatymo  Nr. IX-2499 2, 5, 7, 8, 9, 11, 13, 14, 17, 18, 24, 26, 27, 29 straipsnių pakeitimo ir 19, 20 straipsnių pripažinimo netekusiais galios įstatymas, pagal kurio nuostatas iki šio įstatymo įsigaliojimo dienos sudaryti ir patvirtinti strateginiai triukšmo žemėlapiai galioja iki 2017 m. birželio 30 d. Nauji strateginiai triukšmo žemėlapiai turi būti sudaryti pagal 2016 m. duomenis ir patvirtinti ne vėliau kaip iki 2017 m. birželio 30 d. 
Klaipėdos miesto strateginiai triukšmo žemėlapiai yra patvirtinti Klaipėdos miesto savivaldybės tarybos 2012 m. liepos 26 d. sprendimu Nr. T2-199. Pagal pakeistas Triukšmo valdymo įstatymo nuostatas Klaipėdos miesto savivaldybei atsirado pareiga sudaryti naujus strateginius triukšmo žemėlapius. Kadangi šie darbai yra didelės apimties, viešasis pirkimas planuojamas 2017 m., žemėlapių sudarymas, derinimas ir tvirtinimas – 2018 m. 
Pagal analogišką pirkimą (2010-08-17 d. sutartis Nr. J12-169) valstybės dotacijos lėšomis  už Klaipėdos miesto aglomeracijos strateginių triukšmo žemėlapių parengimo paslaugą buvo sumokėta 68 325,33 Eur . Atsižvelgiant į esamą reglamentavimą,  planuojamos paslaugos apimtys bus ženkliai didesnės, todėl tikėtinas priemonės „Strateginių triukšmo žemėlapių parengimas“ lėšų poreikis SB lėšomis 2018 m. – 100 000 Eur. 
</t>
        </r>
      </text>
    </comment>
    <comment ref="F47" authorId="0" shapeId="0">
      <text>
        <r>
          <rPr>
            <sz val="9"/>
            <color indexed="81"/>
            <rFont val="Tahoma"/>
            <family val="2"/>
            <charset val="186"/>
          </rPr>
          <t xml:space="preserve">KSP 2.3.3.2. Vykdyti visuomenės aplinkosauginį švietimą </t>
        </r>
      </text>
    </comment>
    <comment ref="S47" authorId="0" shapeId="0">
      <text>
        <r>
          <rPr>
            <sz val="9"/>
            <color indexed="81"/>
            <rFont val="Tahoma"/>
            <family val="2"/>
            <charset val="186"/>
          </rPr>
          <t>2016-07-18 protokolas STR3-8. Projekto trukmė 24 mėn. Projekto biudžetas apie 620 000 Eur, iš jų kiekvienam partneriui tenka: Klaipėdos miesto savivaldybės administracijai (KMSA) – 120 000 Eur, Kuršių nerijos nacionaliniam parkui – 120 000 Eur, Pajūrio regioniniam parkui – 80 000 Eur, Klaipėdos universitetui – 150 000 Eur, Latvijos aplinkos apsaugos agentūrai – 150 000 Eur.</t>
        </r>
      </text>
    </comment>
    <comment ref="V49" authorId="0" shapeId="0">
      <text>
        <r>
          <rPr>
            <sz val="9"/>
            <color indexed="81"/>
            <rFont val="Tahoma"/>
            <family val="2"/>
            <charset val="186"/>
          </rPr>
          <t xml:space="preserve">- lesyklų žiemojantiems paukščiams su informaciniais ženklais apie paukščių rūšis ir jų lesinimą įrengimas;
- vaikų žaidimo aikštelėse gamtamokslinio švietimo žaidimų, užduočių iš natūralių medžiagų įrengimas;
- skirtingais metų laikais sutinkamos biologinės įvairovės pažinimo stendų (sausumos ir vandens augalų, paukščių, vabzdžių, šikšnosparnių) įrengimas;
- laukinių gyvūnų globos priemonių įrengimas (paukščių inkilai, šikšnosparnių inkilai, plaukiojančios salos, vandens paukščių perėjimo inkilai, pinti krepšiai, vabzdžių namukai);
-  plaukiojančių salų, natūralių medžiagų vandens paukščių perimviečių įrengimas.
</t>
        </r>
      </text>
    </comment>
    <comment ref="F55"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S55" authorId="0" shapeId="0">
      <text>
        <r>
          <rPr>
            <sz val="9"/>
            <color indexed="81"/>
            <rFont val="Tahoma"/>
            <family val="2"/>
            <charset val="186"/>
          </rPr>
          <t xml:space="preserve">periodiškumas  - trys kartai per savaitę 
</t>
        </r>
      </text>
    </comment>
    <comment ref="E60" authorId="0" shapeId="0">
      <text>
        <r>
          <rPr>
            <b/>
            <sz val="9"/>
            <color indexed="81"/>
            <rFont val="Tahoma"/>
            <family val="2"/>
            <charset val="186"/>
          </rPr>
          <t>Priemonė. Želdynų ir želdinių apsaugos, tvarkymo ir kūrimo valdymas savivaldybėse</t>
        </r>
        <r>
          <rPr>
            <sz val="9"/>
            <color indexed="81"/>
            <rFont val="Tahoma"/>
            <family val="2"/>
            <charset val="186"/>
          </rPr>
          <t xml:space="preserve">
KSP 2.3.1 uždavinys užtikrinti žaliųjų miesto plotų vystymą</t>
        </r>
      </text>
    </comment>
    <comment ref="F61"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S66" authorId="0" shapeId="0">
      <text>
        <r>
          <rPr>
            <sz val="9"/>
            <color indexed="81"/>
            <rFont val="Tahoma"/>
            <family val="2"/>
            <charset val="186"/>
          </rPr>
          <t>15 tūkst. Eur</t>
        </r>
      </text>
    </comment>
    <comment ref="F67"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70"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J71" authorId="0" shapeId="0">
      <text>
        <r>
          <rPr>
            <sz val="9"/>
            <color indexed="81"/>
            <rFont val="Tahoma"/>
            <family val="2"/>
            <charset val="186"/>
          </rPr>
          <t>Laivų krovos akcinė bendrovė „Klaipėdos Smeltė“, pagal 2013-04-26 partnerystės sutartį Nr. J9-470 pervedė 22 734 Eur</t>
        </r>
      </text>
    </comment>
    <comment ref="F75"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S75" authorId="0" shapeId="0">
      <text>
        <r>
          <rPr>
            <sz val="9"/>
            <color indexed="81"/>
            <rFont val="Tahoma"/>
            <family val="2"/>
            <charset val="186"/>
          </rPr>
          <t xml:space="preserve">Krašt. dalies kaina - 20,5 tūkst. Eur 
</t>
        </r>
      </text>
    </comment>
    <comment ref="E78"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79"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S81" authorId="0" shapeId="0">
      <text>
        <r>
          <rPr>
            <sz val="9"/>
            <color indexed="81"/>
            <rFont val="Tahoma"/>
            <family val="2"/>
            <charset val="186"/>
          </rPr>
          <t xml:space="preserve">likęs nedidelis mokėjimas 2017 m. pradžioje </t>
        </r>
      </text>
    </comment>
    <comment ref="F89"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92"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M95" authorId="0" shapeId="0">
      <text>
        <r>
          <rPr>
            <sz val="9"/>
            <color indexed="81"/>
            <rFont val="Tahoma"/>
            <family val="2"/>
            <charset val="186"/>
          </rPr>
          <t>prašo 100 tūkst. Eur</t>
        </r>
      </text>
    </comment>
    <comment ref="S102" authorId="0" shapeId="0">
      <text>
        <r>
          <rPr>
            <sz val="9"/>
            <color indexed="81"/>
            <rFont val="Tahoma"/>
            <family val="2"/>
            <charset val="186"/>
          </rPr>
          <t>Vykdytojas AB "Klaipėdos vanduo"</t>
        </r>
      </text>
    </comment>
    <comment ref="S103" authorId="0" shapeId="0">
      <text>
        <r>
          <rPr>
            <sz val="9"/>
            <color indexed="81"/>
            <rFont val="Tahoma"/>
            <family val="2"/>
            <charset val="186"/>
          </rPr>
          <t xml:space="preserve">Projekto pabaiga 2019 m. Statybos darbus vykdys AB "Klaipėdos vanduo"
</t>
        </r>
      </text>
    </comment>
    <comment ref="S105" authorId="0" shapeId="0">
      <text>
        <r>
          <rPr>
            <sz val="9"/>
            <color indexed="81"/>
            <rFont val="Tahoma"/>
            <family val="2"/>
            <charset val="186"/>
          </rPr>
          <t xml:space="preserve">Darbų pabaiga 2017 m. pradžia
</t>
        </r>
      </text>
    </comment>
    <comment ref="S108" authorId="0" shapeId="0">
      <text>
        <r>
          <rPr>
            <sz val="9"/>
            <color indexed="81"/>
            <rFont val="Tahoma"/>
            <family val="2"/>
            <charset val="186"/>
          </rPr>
          <t>8 valymo mašinos. Tris – šaligatviams, pėsčiųjų ir dviračių takams, vieną – siauroms senamiesčio gatvelėms ir keturias, skirtas kitoms miesto gatvėms valyti. Mašinų varikliai atitiks ne žemesnius kaip Euro 6 teršalų išmetimo reikalavimus.  Nauja technika  bus perduota eksploatuoti viešųjų konkursų metu parinktoms įmonėms.</t>
        </r>
      </text>
    </comment>
    <comment ref="K120" authorId="0" shapeId="0">
      <text>
        <r>
          <rPr>
            <sz val="9"/>
            <color indexed="81"/>
            <rFont val="Tahoma"/>
            <family val="2"/>
            <charset val="186"/>
          </rPr>
          <t xml:space="preserve">5884
</t>
        </r>
      </text>
    </comment>
    <comment ref="L120" authorId="0" shapeId="0">
      <text>
        <r>
          <rPr>
            <b/>
            <sz val="9"/>
            <color indexed="81"/>
            <rFont val="Tahoma"/>
            <family val="2"/>
            <charset val="186"/>
          </rPr>
          <t>5947,9</t>
        </r>
        <r>
          <rPr>
            <sz val="9"/>
            <color indexed="81"/>
            <rFont val="Tahoma"/>
            <family val="2"/>
            <charset val="186"/>
          </rPr>
          <t xml:space="preserve">
</t>
        </r>
      </text>
    </comment>
    <comment ref="M122" authorId="0" shapeId="0">
      <text>
        <r>
          <rPr>
            <b/>
            <sz val="9"/>
            <color indexed="81"/>
            <rFont val="Tahoma"/>
            <family val="2"/>
            <charset val="186"/>
          </rPr>
          <t>SB(AA) turėtų būti 436,4</t>
        </r>
        <r>
          <rPr>
            <sz val="9"/>
            <color indexed="81"/>
            <rFont val="Tahoma"/>
            <family val="2"/>
            <charset val="186"/>
          </rPr>
          <t xml:space="preserve">
</t>
        </r>
      </text>
    </comment>
    <comment ref="K135" authorId="0" shapeId="0">
      <text>
        <r>
          <rPr>
            <b/>
            <sz val="9"/>
            <color indexed="81"/>
            <rFont val="Tahoma"/>
            <family val="2"/>
            <charset val="186"/>
          </rPr>
          <t xml:space="preserve">7167,5
</t>
        </r>
      </text>
    </comment>
    <comment ref="L135" authorId="0" shapeId="0">
      <text>
        <r>
          <rPr>
            <b/>
            <sz val="9"/>
            <color indexed="81"/>
            <rFont val="Tahoma"/>
            <family val="2"/>
            <charset val="186"/>
          </rPr>
          <t>7187,8</t>
        </r>
      </text>
    </comment>
  </commentList>
</comments>
</file>

<file path=xl/sharedStrings.xml><?xml version="1.0" encoding="utf-8"?>
<sst xmlns="http://schemas.openxmlformats.org/spreadsheetml/2006/main" count="1732" uniqueCount="283">
  <si>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</si>
  <si>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</si>
  <si>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</si>
  <si>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</si>
  <si>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</si>
  <si>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</si>
  <si>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</si>
  <si>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</si>
  <si>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</si>
  <si>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</si>
  <si>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</si>
  <si>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</si>
  <si>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</si>
  <si>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2016-ieji metai</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</si>
  <si>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</si>
  <si>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</si>
  <si>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</si>
  <si>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</si>
  <si>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</si>
  <si>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</si>
  <si>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</si>
  <si>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</si>
  <si>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6</t>
  </si>
  <si>
    <t>Komunalinių atliekų surinkimas ir tvarkymas</t>
  </si>
  <si>
    <t>MŪD Aplinkos kokybės sk.</t>
  </si>
  <si>
    <t>SB(VR)</t>
  </si>
  <si>
    <t>SB(VRL)</t>
  </si>
  <si>
    <t>Komunalinių atliekų surinkimas ir tvarkymas Lėbartų kapinėse</t>
  </si>
  <si>
    <t>MŪD Kapinių priežiūros sk.</t>
  </si>
  <si>
    <t>1,7</t>
  </si>
  <si>
    <t>Iš viso:</t>
  </si>
  <si>
    <t>02</t>
  </si>
  <si>
    <t>Atliekų, kurių turėtojo nustatyti neįmanoma arba kuris nebeegzistuoja, tvarkymas:</t>
  </si>
  <si>
    <t>SB(AA)</t>
  </si>
  <si>
    <t>Savavališkai užterštų teritorijų sutvarkymas</t>
  </si>
  <si>
    <t xml:space="preserve"> MŪD Miesto tvarkymo skyrius </t>
  </si>
  <si>
    <t>LRVB</t>
  </si>
  <si>
    <t>Išvežta padangų, t</t>
  </si>
  <si>
    <t>Pavojingų atliekų šalinimas</t>
  </si>
  <si>
    <t>SB(AAL)</t>
  </si>
  <si>
    <t>03</t>
  </si>
  <si>
    <t xml:space="preserve">Visuomenės švietimo atliekų tvarkymo klausimais vykdymas </t>
  </si>
  <si>
    <t>04</t>
  </si>
  <si>
    <t>I</t>
  </si>
  <si>
    <t>P2.1.3.17</t>
  </si>
  <si>
    <t>ES</t>
  </si>
  <si>
    <t>Individualių antrinių žaliavų ir pakuočių atliekų surinkimo konteinerių įsigijimas</t>
  </si>
  <si>
    <t>SB</t>
  </si>
  <si>
    <t>5</t>
  </si>
  <si>
    <t>IED Projektų skyrius</t>
  </si>
  <si>
    <t>Iš viso uždaviniui:</t>
  </si>
  <si>
    <t xml:space="preserve">Vykdyti gamtinės aplinkos stebėsenos ir gyventojų ekologinio švietimo priemones </t>
  </si>
  <si>
    <t xml:space="preserve">P5, P2.3.3.1. </t>
  </si>
  <si>
    <t>Klaipėdos miesto savivaldybės aplinkos monitoringo vykdymas</t>
  </si>
  <si>
    <t>Parengta ataskaitų, vnt.</t>
  </si>
  <si>
    <t>Visuomenės ekologinis švietimas</t>
  </si>
  <si>
    <t>Parengta monitoringo programa</t>
  </si>
  <si>
    <t>Iš viso priemonei:</t>
  </si>
  <si>
    <t xml:space="preserve">Prižiūrėti, saugoti ir gausinti miesto poilsio zonų gamtinę aplinką </t>
  </si>
  <si>
    <t xml:space="preserve">MŪD Miesto tvarkymo skyrius </t>
  </si>
  <si>
    <t>Sanitarinis vandens telkinių valymas</t>
  </si>
  <si>
    <t>P2.3.1.4</t>
  </si>
  <si>
    <t>Helofitų (nendrių, švendrių) šalinimas iš vandens telkinių</t>
  </si>
  <si>
    <t>2,3</t>
  </si>
  <si>
    <t>Miesto želdynų ir želdinių tvarkymas ir kūrimas:</t>
  </si>
  <si>
    <t>Naujų ir esamų želdynų tvarkymas ir kūrimas</t>
  </si>
  <si>
    <t>P.2.3.1.1.</t>
  </si>
  <si>
    <t>Dviračių takų  plėtra:</t>
  </si>
  <si>
    <t>P2.1.2.7</t>
  </si>
  <si>
    <t xml:space="preserve">IED Projektų skyrius </t>
  </si>
  <si>
    <t>Parengtas investicijų projektas, vnt.</t>
  </si>
  <si>
    <t>Atlikta techninio projekto korektūra</t>
  </si>
  <si>
    <t xml:space="preserve">IED Projekto vadovas 
G. Dovidaitis 
</t>
  </si>
  <si>
    <t>IED Statybos ir infrastruktūros plėtros skyrius</t>
  </si>
  <si>
    <t>Pajūrio juostos priežiūra ir apsauga:</t>
  </si>
  <si>
    <t>P2.3.1.2</t>
  </si>
  <si>
    <t xml:space="preserve"> MŪD BĮ "Klaipėdos paplūdimiai" </t>
  </si>
  <si>
    <t xml:space="preserve">Projekto „Aplinkos pritaikymo ir aplinkosaugos priemonių įgyvendinimas Baltijos jūros paplūdimių zonoje“  įgyvendinimas </t>
  </si>
  <si>
    <t>SB(VB)</t>
  </si>
  <si>
    <t>Sutvirtintas kopagūbris, pinant tvoreles iš žabų, tūkst. m.</t>
  </si>
  <si>
    <t>Sutvirtintas kopagūbris žabų klojiniais, tūkst. kv. m</t>
  </si>
  <si>
    <t>4</t>
  </si>
  <si>
    <t>UPD Architektūros ir miesto planavimo sk.</t>
  </si>
  <si>
    <t>Bendrojo naudojimo lietaus nuotekų tinklų tiesimas teritorijoje ties Bangų g. 5A, Klaipėdoje</t>
  </si>
  <si>
    <t>Nutiesta lietaus nuotekų tinklų (100 m). Užbaigtumas, proc.</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</si>
  <si>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</si>
  <si>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</si>
  <si>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</si>
  <si>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</si>
  <si>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</si>
  <si>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</si>
  <si>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</si>
  <si>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aplinkos apsaugos rėmimo specialiosios programos lėšos </t>
    </r>
    <r>
      <rPr>
        <b/>
        <sz val="10"/>
        <rFont val="Times New Roman"/>
        <family val="1"/>
        <charset val="186"/>
      </rPr>
      <t>SB(AA)</t>
    </r>
  </si>
  <si>
    <r>
      <t xml:space="preserve">Vietinių rinkliavų lėšos </t>
    </r>
    <r>
      <rPr>
        <b/>
        <sz val="10"/>
        <rFont val="Times New Roman"/>
        <family val="1"/>
        <charset val="186"/>
      </rPr>
      <t>SB(VR)</t>
    </r>
  </si>
  <si>
    <r>
      <t xml:space="preserve">Paskolos lėšos </t>
    </r>
    <r>
      <rPr>
        <b/>
        <sz val="10"/>
        <rFont val="Times New Roman"/>
        <family val="1"/>
        <charset val="186"/>
      </rPr>
      <t>SB(P)</t>
    </r>
  </si>
  <si>
    <r>
      <t xml:space="preserve">Valstybės biudžeto specialiosios tikslinės dotacijos lėšos </t>
    </r>
    <r>
      <rPr>
        <b/>
        <sz val="10"/>
        <rFont val="Times New Roman"/>
        <family val="1"/>
        <charset val="186"/>
      </rPr>
      <t>SB(VB)</t>
    </r>
  </si>
  <si>
    <r>
      <t xml:space="preserve">Kelių priežiūros ir plėtros programos lėšos </t>
    </r>
    <r>
      <rPr>
        <b/>
        <sz val="10"/>
        <rFont val="Times New Roman"/>
        <family val="1"/>
        <charset val="186"/>
      </rPr>
      <t>SB(KPP)</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</si>
  <si>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</si>
  <si>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</si>
  <si>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</si>
  <si>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</si>
  <si>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</si>
  <si>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</si>
  <si>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</si>
  <si>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Nutiesta dviračių tako (2,4 km). Užbaigtumas, proc.</t>
  </si>
  <si>
    <t xml:space="preserve">Sutvarkyta vandens telkinių, vnt.  </t>
  </si>
  <si>
    <t>0,8</t>
  </si>
  <si>
    <t>tūkst. Eur</t>
  </si>
  <si>
    <t>1250</t>
  </si>
  <si>
    <t>Įsigyta individualių antrinių žaliavų surinkimo konteinerių, vnt.</t>
  </si>
  <si>
    <t>Įrengta pusiau požeminių konteinerių aikštelių, vnt.</t>
  </si>
  <si>
    <t>Įrengta požeminių konteinerių aikštelių, vnt.</t>
  </si>
  <si>
    <t>Informuota asmenų, tūkst.</t>
  </si>
  <si>
    <t xml:space="preserve">Sąjūdžio parko reprezentacinės dalies ir prieigų sutvarkymas </t>
  </si>
  <si>
    <t>Atlikta techninio projekto korektūra, vnt.</t>
  </si>
  <si>
    <t xml:space="preserve">Parengtas darbų projektas, vnt. </t>
  </si>
  <si>
    <t>Miesto vandens telkinių priežiūra:</t>
  </si>
  <si>
    <t>Medinių laiptų ir takų, vedančių per apsauginį kopagūbrį, remontas</t>
  </si>
  <si>
    <t>Surinkta pavojingų atliekų, kg</t>
  </si>
  <si>
    <t>Įrengta nuovaža, vnt.</t>
  </si>
  <si>
    <t>Klaipėdos miesto savivaldybės aplinkos monitoringo 2017–2021 metų programos  parengimas</t>
  </si>
  <si>
    <t>Atkurta sunykusių želdynių (medžių, dekoratyvinių krūmų, daugiamečių augalų) Sąjūdžio parke, vnt.</t>
  </si>
  <si>
    <t>Apskaitos kodas</t>
  </si>
  <si>
    <t>5.01010200</t>
  </si>
  <si>
    <t>05.010104</t>
  </si>
  <si>
    <t>05.020103</t>
  </si>
  <si>
    <t>05.020104</t>
  </si>
  <si>
    <t>05.010105</t>
  </si>
  <si>
    <t>05.020115</t>
  </si>
  <si>
    <t>5.020301</t>
  </si>
  <si>
    <t>05.020101</t>
  </si>
  <si>
    <t>P2.3.3.2</t>
  </si>
  <si>
    <t>Gamtinės aplinkos stebėsenos ir ekologinio švietimo vykdymas:</t>
  </si>
  <si>
    <t>05.020202</t>
  </si>
  <si>
    <t>05.020117</t>
  </si>
  <si>
    <t>05.010107</t>
  </si>
  <si>
    <t>05.020205</t>
  </si>
  <si>
    <t>05.020209</t>
  </si>
  <si>
    <t>05.020215</t>
  </si>
  <si>
    <t>05.020119</t>
  </si>
  <si>
    <t>05.020407</t>
  </si>
  <si>
    <t>05.020406</t>
  </si>
  <si>
    <t>05.020405</t>
  </si>
  <si>
    <t>05.020123</t>
  </si>
  <si>
    <t>05.020218</t>
  </si>
  <si>
    <t>Oro taršos kietosiomis dalelėmis mažinimas, atnaujinant gatvių priežiūros ir valymo technologijas</t>
  </si>
  <si>
    <t>1</t>
  </si>
  <si>
    <t xml:space="preserve"> 
05.020219 </t>
  </si>
  <si>
    <t>SB(KPP)</t>
  </si>
  <si>
    <t xml:space="preserve">Parengtas techninis projektas, vnt. </t>
  </si>
  <si>
    <t>Sakurų parko įrengimas teritorijoje tarp Žvejų kultūros rūmų, Taikos pr., Naikupės g. ir įvažiavimo kelio į Žvejų kultūros rūmus</t>
  </si>
  <si>
    <t xml:space="preserve">MŪD Miesto tvarkymo skyrius 
</t>
  </si>
  <si>
    <t>2016 m. asignavimų planas</t>
  </si>
  <si>
    <t>2016 m. asignavimų plano pakeitimas</t>
  </si>
  <si>
    <t>Lėšų poreikis biudžetiniams 
2017-iesiems metams</t>
  </si>
  <si>
    <t>2018-ųjų metų lėšų projektas</t>
  </si>
  <si>
    <t>2019-ųjų metų lėšų projektas</t>
  </si>
  <si>
    <t>Iš viso</t>
  </si>
  <si>
    <t>Išlaidoms</t>
  </si>
  <si>
    <t>Turtui įsigyti ir finansiniams įsipareigojimams vykdyti</t>
  </si>
  <si>
    <t>Iš jų darbo užmokesčiui</t>
  </si>
  <si>
    <t>2017-ieji metai</t>
  </si>
  <si>
    <t>2018-ieji metai</t>
  </si>
  <si>
    <t>2019-ieji metai</t>
  </si>
  <si>
    <t>2018-ųjų m. lėšų poreikis</t>
  </si>
  <si>
    <t>2019-ųjų m. lėšų poreikis</t>
  </si>
  <si>
    <t>Įsigyta valymo mašinų, vnt.</t>
  </si>
  <si>
    <t>100</t>
  </si>
  <si>
    <t>Parengta techninių projektų, vnt.</t>
  </si>
  <si>
    <t>Atlikta projekte numatytų paviršinių nuotekų statybos darbų, proc.</t>
  </si>
  <si>
    <t>Aiškinamojo rašto priedas Nr.3</t>
  </si>
  <si>
    <t xml:space="preserve">2016-2019 M. KLAIPĖDOS MIESTO SAVIVALDYBĖS </t>
  </si>
  <si>
    <t>Pakeista Bendrojo plano (kraštovaizdžio dalies) sprendinių, proc.</t>
  </si>
  <si>
    <t>Priimta į sąvartyną atliekų, tūkst. t</t>
  </si>
  <si>
    <t>Valoma vandens telkinių, vnt.</t>
  </si>
  <si>
    <t xml:space="preserve">Įrengta želdinių. Užbaigtumas, proc. </t>
  </si>
  <si>
    <t>Nutiesta dviračių tako (1,935 km). Užbaigtumas, proc.</t>
  </si>
  <si>
    <t>Parengtas techninis projektas, vnt.</t>
  </si>
  <si>
    <t>Įgyvendinta aplinkosauginių švietimo priemonių, vnt.</t>
  </si>
  <si>
    <t>Įrengta informacinių stendų (Klaipėdos m. savivaldybės saugomiems botaninio  gamtos paveldo objektams pažymėti), vnt.</t>
  </si>
  <si>
    <t xml:space="preserve">Komunalinių atliekų tvarkymo infrastruktūros plėtra Klaipėdos miesto, Skuodo ir Kretingos rajonų bei Neringos savivaldybėse </t>
  </si>
  <si>
    <t xml:space="preserve">IED Statybos ir infrastruktūros plėtros skyrius
</t>
  </si>
  <si>
    <t>Nuovažos įrengimas dviračių ir pėsčiųjų take ties Klaipėdos g. tiltu</t>
  </si>
  <si>
    <r>
      <t xml:space="preserve">Kompensavimo būdu grįžtančios ES lėšos </t>
    </r>
    <r>
      <rPr>
        <b/>
        <sz val="10"/>
        <rFont val="Times New Roman"/>
        <family val="1"/>
        <charset val="186"/>
      </rPr>
      <t>SB(ES)</t>
    </r>
  </si>
  <si>
    <t>Dviračių ir pėsčiųjų tako Danės upės slėnio teritorijoje nuo Klaipėdos g. tilto iki miesto ribos įrengimas</t>
  </si>
  <si>
    <t>1,8</t>
  </si>
  <si>
    <t>66,5</t>
  </si>
  <si>
    <t>Išvežta statybinių, biologiškai skaidžių šiukšlių, tūkst. t</t>
  </si>
  <si>
    <t>1,3</t>
  </si>
  <si>
    <t>Ištirta aplinkos komponentų (oro, triukšmo, dirvožemio, paviršinio vandens) vietų, vnt.</t>
  </si>
  <si>
    <t>Ištirta gyvosios gamtos  komponentų (2017 m. šikšnosparnių ir kraštovaizdžio, 2018 m. varliagyvių ir augalijos, 2019 m. paukščių ir želdinių) vietų, vnt.</t>
  </si>
  <si>
    <t>N</t>
  </si>
  <si>
    <t>Įvykdyta projekto parengiamųjų darbų (inventorizuotos gamtinės vertybės, išleistas informacinis plakatas, paviešintas projektas), proc.</t>
  </si>
  <si>
    <t>Sutvarkytos gamtinės teritorijos, įrengiant smulkiąją infrastruktūrą su viešinimo informacija visuomenei, vnt.</t>
  </si>
  <si>
    <t xml:space="preserve">Parengti tvarkymo aprašai, vnt. </t>
  </si>
  <si>
    <t>Pakeista medinių takų ir laiptų , tūkst. kv. m</t>
  </si>
  <si>
    <t>Išleista informacinių lankstinukų apie Smiltynės lankomas vietas, tūkst. egz.</t>
  </si>
  <si>
    <t>Kt</t>
  </si>
  <si>
    <t>8</t>
  </si>
  <si>
    <t>Vandens telkinių dugno valymas ir aplinkos apželdinimas (2017 m. bus tvarkomas Kretingos g./Šviesos g. teritorijoje esantis vandens telkinys)</t>
  </si>
  <si>
    <t>Išvalyta nuo helofitų Žardės ir Draugystės vandens telkinių ploto, ha</t>
  </si>
  <si>
    <t>Krantotvarkos ir rekreacinių teritorijų tvarkymo techninio projekto rengimas</t>
  </si>
  <si>
    <t>Projekto "Klaipėdos miesto bendrojo plano kraštovaizdžio dalies keitimas ir Melnragės parko įrengimas" įgyvendinimas</t>
  </si>
  <si>
    <t>Sutvarkyta želdinių prie dviračių takų (Taikos pr., Labrenciškių take, Debreceno g.), vnt.</t>
  </si>
  <si>
    <t>Atnaujinta sunykusių želdynių Draugystės parke, teritorijoje prie Brunono Kverfurtiečio parapijos bažnyčios (apgenėta, iškirsta ir atsodinta medžių), vnt.</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</si>
  <si>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</si>
  <si>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</si>
  <si>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</si>
  <si>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2017-ųjų metų asignavimų planas</t>
  </si>
  <si>
    <t xml:space="preserve">2017-ųjų metų asignavimų planas
</t>
  </si>
  <si>
    <r>
      <t>Įrengta infrastruktūra Sąjūdžio parke (teritorijos plotas – 27103 m</t>
    </r>
    <r>
      <rPr>
        <sz val="10"/>
        <rFont val="SimSun"/>
      </rPr>
      <t>²</t>
    </r>
    <r>
      <rPr>
        <sz val="10"/>
        <rFont val="Times New Roman"/>
        <family val="1"/>
        <charset val="186"/>
      </rPr>
      <t>), įrengtas riedlenčių parkas ir BMX dviračių trasa. Užbaigtumas, proc.</t>
    </r>
  </si>
  <si>
    <t>2016 m. patvirtintas asignavimų planas*</t>
  </si>
  <si>
    <t>Paskutinis 2016 m. asignavimų plano pakeitimas**</t>
  </si>
  <si>
    <t xml:space="preserve">* pagal Klaipėdos miesto savivaldybės tarybos sprendimus: 2015 m. gruodžio 22 d. Nr. T2-333 ir 2016 m. vasario 12 d. Nr. T2-28
</t>
  </si>
  <si>
    <t>Atnaujinta želdynų S. Daukanto g. ir Puodžių g. nuo H. Manto g. iki Bokštų g., Taikos pr.  (2017 m. bus atliktas šaligatvių remontas), vnt.</t>
  </si>
  <si>
    <t>Pakeista tuopynų naujais želdiniais (2017 m. - Debreceno ir Gedminų gatvėse), vnt.</t>
  </si>
  <si>
    <t>Strateginio triukšmo žemėlapio parengimas (atnaujinimas)</t>
  </si>
  <si>
    <t>Dalyvavimas projekte pagal 2014–2020 m. Interreg V-A Latvijos–Lietuvos bendradarbiavimo per sieną programą "Saugomų ir urbanizuotų teritorijų valdymo sprendimai ir aplinkos švietimo tinklo vystymas tarp sienų"</t>
  </si>
  <si>
    <t>Projekto "Paviršinių nuotekų sistemų tvarkymas Klaipėdos mieste" įgyvendinimas (projekto vykdytojas - AB "Klaipėdos vanduo")</t>
  </si>
  <si>
    <t>Parengtas planas, vnt</t>
  </si>
  <si>
    <t>Užterštos teritorijos Šilutės pl. detalių ekogeologinių tyrimų atlikimas ir tvarkymo plano parengimas</t>
  </si>
  <si>
    <t>Parengtas planas, vnt.</t>
  </si>
  <si>
    <t>Sutvarkyta gamtinės teritorijos, įrengiant smulkiąją infrastruktūrą su viešinimo informacija visuomenei, vnt.</t>
  </si>
  <si>
    <t>Pakeista tuopynų naujais želdiniais (2017 m. Debreceno ir Gedminų gatvėse), vnt.</t>
  </si>
  <si>
    <t>Sutvirtinta kopagūbrio, pinant tvoreles iš žabų, tūkst. m.</t>
  </si>
  <si>
    <t>Sutvirtinta kopagūbrio žabų klojiniais, tūkst. kv. m</t>
  </si>
  <si>
    <t>** pagal Klaipėdos miesto savivaldybės tarybos 2016 m. lapkričio 24 d. sprendimą Nr. T2-267</t>
  </si>
  <si>
    <t>Atlikti parko (1,1 ha) įrengimo darbai. Užbaigtumas, proc.</t>
  </si>
  <si>
    <t>Atlikti parko įrengimo darbai. Užbaigtumas, proc.</t>
  </si>
  <si>
    <t xml:space="preserve">Parengtas projektas, vnt. </t>
  </si>
  <si>
    <t xml:space="preserve">2017–2019 M. KLAIPĖDOS MIESTO SAVIVALDYBĖS </t>
  </si>
  <si>
    <t xml:space="preserve">Dalyvavimas projekte „Saugomų ir urbanizuotų teritorijų valdymo sprendimai ir aplinkos švietimo tinklo vystymas tarp sienų“ pagal 2014–2020 m. INTERREG V-A Latvijos ir Lietuvos programą </t>
  </si>
  <si>
    <t>Sakurų parko įrengimas teritorijoje tarp Žvejų rūmų, Taikos pr., Naikupės g. ir įvažiuojamojo kelio į Žvejų rūmus</t>
  </si>
  <si>
    <t>Projekto „Klaipėdos miesto bendrojo plano kraštovaizdžio dalies keitimas ir Melnragės parko įrengimas“ įgyvendinimas</t>
  </si>
  <si>
    <t>Projekto „Paviršinių nuotekų sistemų tvarkymas Klaipėdos mieste“ įgyvendinimas (projekto vykdytojas – AB „Klaipėdos vanduo“)</t>
  </si>
  <si>
    <t>Parengta triukšmo (kelių, geležinkelių, pramonės veiklos zonų)  žemėlapių, kuriuose bus nurodyti dienos, vakaro, nakties ir paros rodikliai, vnt.</t>
  </si>
  <si>
    <t>Pašalinta helofitų iš Žardės ir Draugystės vandens telkinių ploto, ha</t>
  </si>
  <si>
    <t>Atnaujinta želdynių S. Daukanto g. ir Puodžių g. nuo Herkaus Manto g. iki Bokštų g., Taikos pr.  (2017 m. bus atliktas šaligatvių remontas), vnt.</t>
  </si>
  <si>
    <t>Įrengta infrastruktūra Sąjūdžio parke (teritorijos plotas – 27103 m²), įrengtas riedlenčių parkas ir BMX dviračių trasa. Užbaigtumas, proc.</t>
  </si>
  <si>
    <t>Pakeista medinių takų ir laiptų, tūkst. kv. m</t>
  </si>
  <si>
    <t xml:space="preserve">Klaipėdos miesto savivaldybės aplinkos apsaugos programos (Nr. 05) aprašymo priedas
</t>
  </si>
  <si>
    <t>Paaiškinimas</t>
  </si>
  <si>
    <t>Siūlomas keisti 2017-ųjų metų asignavimų planas</t>
  </si>
  <si>
    <t>Skirtumas</t>
  </si>
  <si>
    <t>Lyginamasis variantas</t>
  </si>
  <si>
    <t>2017 m. asignavimų planas</t>
  </si>
  <si>
    <t>Siūlomas keisti 2017 m.  asignavimų planas</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</si>
  <si>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</si>
  <si>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r>
      <t>2017 M. KLAIPĖDOS MIESTO SAVIVALDYBĖS ADMINISTRACIJOS</t>
    </r>
    <r>
      <rPr>
        <b/>
        <sz val="11"/>
        <rFont val="Times New Roman"/>
        <family val="1"/>
        <charset val="186"/>
      </rPr>
      <t xml:space="preserve">          </t>
    </r>
  </si>
  <si>
    <t>2017-ųjų metų asignavimų planas*</t>
  </si>
  <si>
    <t>SB(L)</t>
  </si>
  <si>
    <r>
      <t xml:space="preserve">Programų lėšų likučių laikinai laisvos lėšos </t>
    </r>
    <r>
      <rPr>
        <b/>
        <sz val="10"/>
        <rFont val="Times New Roman"/>
        <family val="1"/>
        <charset val="186"/>
      </rPr>
      <t>SB(L)</t>
    </r>
  </si>
  <si>
    <t>Klaipėdos miesto savivaldybės želdynų ir želdinių tvarkymo, želdynų kūrimo ir želdinių veisimo (atnaujinimo) 2017–2019 m. programos (priemonių plano) parengimas</t>
  </si>
  <si>
    <t xml:space="preserve">Parengta programa (priemonių planas), vnt. </t>
  </si>
  <si>
    <t xml:space="preserve">Savivaldybės teisės aktų, susijusių su dvinarės rinkliavos už komunalinių atliekų surinkimą iš atliekų turėtojų ir atliekų tvarkymą, parengimas
</t>
  </si>
  <si>
    <t>Parengtas tarybos sprendimas, vnt.</t>
  </si>
  <si>
    <t>SB(ES)</t>
  </si>
  <si>
    <r>
      <t xml:space="preserve">Europos Sąjungos paramos lėšos, kurios įtrauktos į Savivaldybės biudžetą </t>
    </r>
    <r>
      <rPr>
        <b/>
        <sz val="10"/>
        <rFont val="Times New Roman"/>
        <family val="1"/>
        <charset val="186"/>
      </rPr>
      <t>SB(ES)</t>
    </r>
  </si>
  <si>
    <r>
      <t xml:space="preserve">Savivaldybės biudžeto apyvartos lėšos ES finansinės paramos programų laikinam lėšų stygiui dengti  </t>
    </r>
    <r>
      <rPr>
        <b/>
        <sz val="10"/>
        <rFont val="Times New Roman"/>
        <family val="1"/>
        <charset val="186"/>
      </rPr>
      <t>SB(ESA)</t>
    </r>
  </si>
  <si>
    <t>SB(ESA)</t>
  </si>
  <si>
    <r>
      <t xml:space="preserve">Europos Sąjungos paramos lėšo </t>
    </r>
    <r>
      <rPr>
        <b/>
        <sz val="10"/>
        <rFont val="Times New Roman"/>
        <family val="1"/>
        <charset val="186"/>
      </rPr>
      <t>ES</t>
    </r>
  </si>
  <si>
    <t>2018 m. lėšų projektas</t>
  </si>
  <si>
    <t>2019 m. lėšų projektas</t>
  </si>
  <si>
    <t>Siūlomas keisti 2018 m.  lėšų projektas</t>
  </si>
  <si>
    <t>Siūlomas keisti 2019 m.  lėšų projektas</t>
  </si>
  <si>
    <t>Siūlomas keisti 2018-ųjų metų lėšų projektas</t>
  </si>
  <si>
    <t>Siūlomas keisti 2019-ųjų metų lėšų projektas</t>
  </si>
  <si>
    <t>Savivaldybės biudžeto apyvartos lėšos ES finansinės paramos programų laikinam lėšų stygiui dengti  SB(ESA)</t>
  </si>
  <si>
    <t>Siūlomas keisti 2017-ųjų metų asignavimų planas**</t>
  </si>
  <si>
    <t xml:space="preserve">* pagal Klaipėdos miesto savivaldybės tarybos sprendimus: 2016  m. kovo       d.  Nr. T2-XXX  ir 2017 m. vasario XX d. Nr. T2-
</t>
  </si>
  <si>
    <t xml:space="preserve">* pagal Klaipėdos miesto savivaldybės tarybos sprendimus: 2016 m. gruodžio 22 d. Nr. T2-290 ir 2017 m. vasario 23 d. Nr. T2-25
</t>
  </si>
  <si>
    <t>Vandens telkinių dugno valymas ir aplinkos apželdinimas (2017 m. bus tvarkomi Pietinės g. ir Kretingos g.–Šviesos g. teritorijoje esantys vandens telkiniai)</t>
  </si>
  <si>
    <r>
      <rPr>
        <strike/>
        <sz val="10"/>
        <color rgb="FFFF0000"/>
        <rFont val="Times New Roman"/>
        <family val="1"/>
        <charset val="186"/>
      </rPr>
      <t>1</t>
    </r>
    <r>
      <rPr>
        <sz val="10"/>
        <color rgb="FFFF0000"/>
        <rFont val="Times New Roman"/>
        <family val="1"/>
        <charset val="186"/>
      </rPr>
      <t xml:space="preserve">  2</t>
    </r>
  </si>
  <si>
    <t>Įgyvendinta visuomenės informavimo kampanija, proc.</t>
  </si>
  <si>
    <t>9</t>
  </si>
  <si>
    <t>Keičiama pagal 2017 m. vasario 23 d. savivaldybės tarybos sprendimu Nr. T2-25 patvirtintą 2017 m. savivaldybės biudžetą.</t>
  </si>
  <si>
    <t>Siūloma papildyti priemonės pavadinimą ir vertinimo kriterijų.  2017 m. bus tęsiami Pietinėje g. esančio tvenkinio dugno nuosėdų išvalymo darbai (rangos sutartis pasirašyta 2016-11-13, dėl to darbų vykdymas persikelė į 2017 m.)</t>
  </si>
  <si>
    <t>Keičiama pagal 2017 m. vasario 23 d. savivaldybės tarybos sprendimu Nr. T2-25 patvirtintą 2017 m. savivaldybės biudžetą. 2016 m. nepanaudoti 6,4 tūkst. Eur perkeliami  į 2017 m.</t>
  </si>
  <si>
    <t>Reikalinga koreguoti SB(VB) lėšų apimtį pagal Dotacijos teikimo sutarties, pasirašytos su Aplinkos ministerija, nuostatas. Priemonių įgyvendinimas pagal minėtą sutartį pradėtas 2016 m. ir tęsiamas 2017 m. I-ąjį pusmetį.</t>
  </si>
  <si>
    <t xml:space="preserve">Keičiama pagal 2017 m. vasario 23 d. savivaldybės tarybos sprendimu Nr. T2-25 patvirtintą 2017 m. savivaldybės biudžetą. </t>
  </si>
  <si>
    <t xml:space="preserve">Keičiama pagal 2017 m. vasario 23 d. savivaldybės tarybos sprendimu Nr. T2-25 patvirtintą 2017 m. savivaldybės biudžetą. Kadangi projekte numatytos visuomenės informavimo veiklos, siūloma įtraukti naują vertinimo kriterijų. </t>
  </si>
  <si>
    <t>Vandens telkinių dugno valymas ir aplinkos apželdinimas (2017 m. bus tvarkomi Pietinės g. ir Kretingos g.–Šviesos g. teritorijose esantys vandens telkiniai)</t>
  </si>
  <si>
    <r>
      <t>Vandens telkinių dugno valymas ir aplinkos apželdinimas (2017 m. bus tvarkom</t>
    </r>
    <r>
      <rPr>
        <strike/>
        <sz val="10"/>
        <rFont val="Times New Roman"/>
        <family val="1"/>
        <charset val="186"/>
      </rPr>
      <t>as</t>
    </r>
    <r>
      <rPr>
        <sz val="10"/>
        <color rgb="FFFF0000"/>
        <rFont val="Times New Roman"/>
        <family val="1"/>
        <charset val="186"/>
      </rPr>
      <t>i</t>
    </r>
    <r>
      <rPr>
        <sz val="10"/>
        <rFont val="Times New Roman"/>
        <family val="1"/>
        <charset val="186"/>
      </rPr>
      <t xml:space="preserve"> </t>
    </r>
    <r>
      <rPr>
        <sz val="10"/>
        <color rgb="FFFF0000"/>
        <rFont val="Times New Roman"/>
        <family val="1"/>
        <charset val="186"/>
      </rPr>
      <t>Pietinės g. ir</t>
    </r>
    <r>
      <rPr>
        <sz val="10"/>
        <rFont val="Times New Roman"/>
        <family val="1"/>
        <charset val="186"/>
      </rPr>
      <t xml:space="preserve"> Kretingos g.–Šviesos g. teritorijo</t>
    </r>
    <r>
      <rPr>
        <sz val="10"/>
        <color rgb="FFFF0000"/>
        <rFont val="Times New Roman"/>
        <family val="1"/>
        <charset val="186"/>
      </rPr>
      <t>s</t>
    </r>
    <r>
      <rPr>
        <sz val="10"/>
        <rFont val="Times New Roman"/>
        <family val="1"/>
        <charset val="186"/>
      </rPr>
      <t>e esantys vandens telkin</t>
    </r>
    <r>
      <rPr>
        <strike/>
        <sz val="10"/>
        <rFont val="Times New Roman"/>
        <family val="1"/>
        <charset val="186"/>
      </rPr>
      <t>ys</t>
    </r>
    <r>
      <rPr>
        <sz val="10"/>
        <color rgb="FFFF0000"/>
        <rFont val="Times New Roman"/>
        <family val="1"/>
        <charset val="186"/>
      </rPr>
      <t>iai</t>
    </r>
    <r>
      <rPr>
        <sz val="10"/>
        <rFont val="Times New Roman"/>
        <family val="1"/>
        <charset val="186"/>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</si>
</sst>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8"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b/>
      <sz val="9"/>
      <name val="Times New Roman"/>
      <family val="1"/>
      <charset val="186"/>
    </font>
    <font>
      <sz val="10"/>
      <name val="Arial"/>
      <family val="2"/>
      <charset val="186"/>
    </font>
    <font>
      <b/>
      <sz val="10"/>
      <name val="Times New Roman"/>
      <family val="1"/>
      <charset val="204"/>
    </font>
    <font>
      <sz val="10"/>
      <name val="Times New Roman"/>
      <family val="1"/>
      <charset val="204"/>
    </font>
    <font>
      <sz val="9"/>
      <name val="Times New Roman"/>
      <family val="1"/>
      <charset val="204"/>
    </font>
    <font>
      <sz val="8"/>
      <name val="Times New Roman"/>
      <family val="1"/>
      <charset val="186"/>
    </font>
    <font>
      <sz val="8"/>
      <name val="Arial"/>
      <family val="2"/>
      <charset val="186"/>
    </font>
    <font>
      <sz val="9"/>
      <name val="Arial"/>
      <family val="2"/>
      <charset val="186"/>
    </font>
    <font>
      <b/>
      <sz val="10"/>
      <name val="Times New Roman"/>
      <family val="1"/>
    </font>
    <font>
      <sz val="10"/>
      <name val="Times New Roman"/>
      <family val="1"/>
    </font>
    <font>
      <b/>
      <sz val="9"/>
      <name val="Times New Roman"/>
      <family val="1"/>
    </font>
    <font>
      <sz val="9"/>
      <color indexed="81"/>
      <name val="Tahoma"/>
      <family val="2"/>
      <charset val="186"/>
    </font>
    <font>
      <b/>
      <sz val="9"/>
      <color indexed="81"/>
      <name val="Tahoma"/>
      <family val="2"/>
      <charset val="186"/>
    </font>
    <font>
      <sz val="9"/>
      <name val="Times New Roman"/>
      <family val="1"/>
    </font>
    <font>
      <sz val="11"/>
      <name val="Calibri"/>
      <family val="2"/>
      <charset val="186"/>
      <scheme val="minor"/>
    </font>
    <font>
      <sz val="9"/>
      <name val="Calibri"/>
      <family val="2"/>
      <charset val="186"/>
      <scheme val="minor"/>
    </font>
    <font>
      <sz val="11"/>
      <name val="Times New Roman"/>
      <family val="1"/>
      <charset val="186"/>
    </font>
    <font>
      <b/>
      <sz val="11"/>
      <name val="Times New Roman"/>
      <family val="1"/>
      <charset val="186"/>
    </font>
    <font>
      <sz val="10"/>
      <color theme="1"/>
      <name val="Calibri"/>
      <family val="2"/>
      <charset val="186"/>
      <scheme val="minor"/>
    </font>
    <font>
      <b/>
      <sz val="8"/>
      <name val="Times New Roman"/>
      <family val="1"/>
      <charset val="186"/>
    </font>
    <font>
      <sz val="10"/>
      <color theme="1"/>
      <name val="Times New Roman"/>
      <family val="1"/>
      <charset val="186"/>
    </font>
    <font>
      <sz val="10"/>
      <color theme="1"/>
      <name val="Times New Roman"/>
      <family val="1"/>
    </font>
    <font>
      <sz val="9"/>
      <color theme="1"/>
      <name val="Times New Roman"/>
      <family val="1"/>
      <charset val="186"/>
    </font>
    <font>
      <sz val="10"/>
      <color rgb="FFFF0000"/>
      <name val="Times New Roman"/>
      <family val="1"/>
      <charset val="186"/>
    </font>
    <font>
      <i/>
      <sz val="10"/>
      <color theme="3"/>
      <name val="Times New Roman"/>
      <family val="1"/>
      <charset val="186"/>
    </font>
    <font>
      <sz val="10"/>
      <name val="Cambria"/>
      <family val="1"/>
      <charset val="186"/>
    </font>
    <font>
      <i/>
      <sz val="9"/>
      <color theme="3"/>
      <name val="Calibri"/>
      <family val="2"/>
      <charset val="186"/>
      <scheme val="minor"/>
    </font>
    <font>
      <sz val="11"/>
      <color rgb="FFFF0000"/>
      <name val="Calibri"/>
      <family val="2"/>
      <charset val="186"/>
      <scheme val="minor"/>
    </font>
    <font>
      <b/>
      <sz val="11"/>
      <name val="Calibri"/>
      <family val="2"/>
      <charset val="186"/>
      <scheme val="minor"/>
    </font>
    <font>
      <sz val="10"/>
      <name val="Calibri"/>
      <family val="2"/>
      <charset val="186"/>
      <scheme val="minor"/>
    </font>
    <font>
      <i/>
      <sz val="10"/>
      <name val="Times New Roman"/>
      <family val="1"/>
      <charset val="186"/>
    </font>
    <font>
      <i/>
      <sz val="9"/>
      <name val="Times New Roman"/>
      <family val="1"/>
      <charset val="186"/>
    </font>
    <font>
      <i/>
      <sz val="9"/>
      <name val="Calibri"/>
      <family val="2"/>
      <charset val="186"/>
      <scheme val="minor"/>
    </font>
    <font>
      <sz val="10"/>
      <name val="SimSun"/>
    </font>
    <font>
      <b/>
      <sz val="11"/>
      <color rgb="FFFF0000"/>
      <name val="Calibri"/>
      <family val="2"/>
      <charset val="186"/>
      <scheme val="minor"/>
    </font>
    <font>
      <strike/>
      <sz val="10"/>
      <color rgb="FFFF0000"/>
      <name val="Times New Roman"/>
      <family val="1"/>
      <charset val="186"/>
    </font>
    <font>
      <sz val="10"/>
      <color theme="0"/>
      <name val="Times New Roman"/>
      <family val="1"/>
      <charset val="186"/>
    </font>
    <font>
      <b/>
      <sz val="10"/>
      <color theme="1"/>
      <name val="Times New Roman"/>
      <family val="1"/>
      <charset val="186"/>
    </font>
    <font>
      <sz val="10"/>
      <color theme="1"/>
      <name val="Arial"/>
      <family val="2"/>
      <charset val="186"/>
    </font>
    <font>
      <sz val="10"/>
      <color rgb="FFFF0000"/>
      <name val="Times New Roman"/>
      <family val="1"/>
    </font>
    <font>
      <sz val="10"/>
      <color theme="3"/>
      <name val="Times New Roman"/>
      <family val="1"/>
      <charset val="186"/>
    </font>
    <font>
      <sz val="11"/>
      <color theme="3"/>
      <name val="Calibri"/>
      <family val="2"/>
      <charset val="186"/>
      <scheme val="minor"/>
    </font>
    <font>
      <strike/>
      <sz val="10"/>
      <name val="Times New Roman"/>
      <family val="1"/>
      <charset val="186"/>
    </font>
    <font>
      <sz val="9"/>
      <color rgb="FFFF0000"/>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rgb="FFCCFFCC"/>
        <bgColor indexed="64"/>
      </patternFill>
    </fill>
  </fills>
  <borders count="120">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diagonal/>
    </border>
    <border>
      <left style="medium">
        <color indexed="64"/>
      </left>
      <right style="medium">
        <color indexed="64"/>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5" fillId="0" borderId="0"/>
  </cellStyleXfs>
  <cellXfs count="1777">
    <xf numFmtId="0" fontId="0" fillId="0" borderId="0" xfId="0"/>
    <xf numFmtId="3" fontId="1" fillId="0" borderId="0" xfId="0" applyNumberFormat="1" applyFont="1" applyBorder="1" applyAlignment="1">
      <alignment vertical="top"/>
    </xf>
    <xf numFmtId="3" fontId="1" fillId="0" borderId="0" xfId="0" applyNumberFormat="1" applyFont="1" applyAlignment="1">
      <alignment vertical="top"/>
    </xf>
    <xf numFmtId="3" fontId="2" fillId="0" borderId="0" xfId="0" applyNumberFormat="1" applyFont="1" applyAlignment="1">
      <alignment vertical="top"/>
    </xf>
    <xf numFmtId="3" fontId="3" fillId="0" borderId="0" xfId="0" applyNumberFormat="1" applyFont="1" applyAlignment="1">
      <alignment horizontal="center" vertical="top"/>
    </xf>
    <xf numFmtId="3" fontId="5"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4" fillId="8" borderId="45" xfId="0" applyNumberFormat="1" applyFont="1" applyFill="1" applyBorder="1" applyAlignment="1">
      <alignment horizontal="center" vertical="top"/>
    </xf>
    <xf numFmtId="3" fontId="6" fillId="6" borderId="3" xfId="0" applyNumberFormat="1" applyFont="1" applyFill="1" applyBorder="1" applyAlignment="1">
      <alignment horizontal="left" vertical="top" wrapText="1"/>
    </xf>
    <xf numFmtId="3" fontId="7" fillId="0" borderId="3" xfId="0" applyNumberFormat="1" applyFont="1" applyFill="1" applyBorder="1" applyAlignment="1">
      <alignment horizontal="center" vertical="top" wrapText="1"/>
    </xf>
    <xf numFmtId="3" fontId="6" fillId="0" borderId="3" xfId="0" applyNumberFormat="1" applyFont="1" applyBorder="1" applyAlignment="1">
      <alignment horizontal="center" vertical="top"/>
    </xf>
    <xf numFmtId="3" fontId="7" fillId="0" borderId="47" xfId="0" applyNumberFormat="1" applyFont="1" applyBorder="1" applyAlignment="1">
      <alignment horizontal="center" vertical="top" wrapText="1"/>
    </xf>
    <xf numFmtId="3" fontId="1" fillId="6" borderId="8" xfId="0" applyNumberFormat="1" applyFont="1" applyFill="1" applyBorder="1" applyAlignment="1">
      <alignment horizontal="center" vertical="top"/>
    </xf>
    <xf numFmtId="3" fontId="1" fillId="0" borderId="50" xfId="0" applyNumberFormat="1" applyFont="1" applyFill="1" applyBorder="1" applyAlignment="1">
      <alignment vertical="top" wrapText="1"/>
    </xf>
    <xf numFmtId="3" fontId="2" fillId="6" borderId="13" xfId="0" applyNumberFormat="1" applyFont="1" applyFill="1" applyBorder="1" applyAlignment="1">
      <alignment horizontal="center" vertical="top"/>
    </xf>
    <xf numFmtId="3" fontId="1" fillId="0" borderId="39" xfId="0" applyNumberFormat="1" applyFont="1" applyFill="1" applyBorder="1" applyAlignment="1">
      <alignment horizontal="left" vertical="top" wrapText="1"/>
    </xf>
    <xf numFmtId="3" fontId="1" fillId="0" borderId="56"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3" xfId="0" applyNumberFormat="1" applyFont="1" applyFill="1" applyBorder="1" applyAlignment="1">
      <alignment horizontal="center" vertical="top"/>
    </xf>
    <xf numFmtId="3" fontId="2" fillId="4" borderId="64" xfId="0" applyNumberFormat="1" applyFont="1" applyFill="1" applyBorder="1" applyAlignment="1">
      <alignment horizontal="center" vertical="top"/>
    </xf>
    <xf numFmtId="3" fontId="2" fillId="5" borderId="65"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3" fontId="3" fillId="0" borderId="8" xfId="0" applyNumberFormat="1" applyFont="1" applyFill="1" applyBorder="1" applyAlignment="1">
      <alignment horizontal="center" vertical="top"/>
    </xf>
    <xf numFmtId="3" fontId="1" fillId="0" borderId="8" xfId="0" applyNumberFormat="1" applyFont="1" applyFill="1" applyBorder="1" applyAlignment="1">
      <alignment vertical="top" wrapText="1"/>
    </xf>
    <xf numFmtId="3" fontId="3" fillId="0" borderId="14" xfId="0" applyNumberFormat="1" applyFont="1" applyFill="1" applyBorder="1" applyAlignment="1">
      <alignment horizontal="center" vertical="top"/>
    </xf>
    <xf numFmtId="3" fontId="1" fillId="6" borderId="15" xfId="0" applyNumberFormat="1" applyFont="1" applyFill="1" applyBorder="1" applyAlignment="1">
      <alignment horizontal="center" vertical="top" wrapText="1"/>
    </xf>
    <xf numFmtId="3" fontId="3" fillId="0" borderId="34" xfId="0" applyNumberFormat="1" applyFont="1" applyFill="1" applyBorder="1" applyAlignment="1">
      <alignment horizontal="center" vertical="top"/>
    </xf>
    <xf numFmtId="3" fontId="1" fillId="0" borderId="31" xfId="0" applyNumberFormat="1" applyFont="1" applyFill="1" applyBorder="1" applyAlignment="1">
      <alignment horizontal="left" vertical="top" wrapText="1"/>
    </xf>
    <xf numFmtId="3" fontId="3" fillId="0" borderId="42" xfId="0" applyNumberFormat="1" applyFont="1" applyFill="1" applyBorder="1" applyAlignment="1">
      <alignment horizontal="center" vertical="top"/>
    </xf>
    <xf numFmtId="3" fontId="2" fillId="9" borderId="25" xfId="0" applyNumberFormat="1" applyFont="1" applyFill="1" applyBorder="1" applyAlignment="1">
      <alignment horizontal="center" vertical="top"/>
    </xf>
    <xf numFmtId="3" fontId="2" fillId="9" borderId="57" xfId="0" applyNumberFormat="1" applyFont="1" applyFill="1" applyBorder="1" applyAlignment="1">
      <alignment vertical="top"/>
    </xf>
    <xf numFmtId="0" fontId="1" fillId="0" borderId="0" xfId="0" applyFont="1" applyBorder="1" applyAlignment="1">
      <alignment vertical="top"/>
    </xf>
    <xf numFmtId="3" fontId="2" fillId="4" borderId="69"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3" fillId="6" borderId="72" xfId="0" applyNumberFormat="1" applyFont="1" applyFill="1" applyBorder="1" applyAlignment="1">
      <alignment horizontal="center" vertical="top" wrapText="1"/>
    </xf>
    <xf numFmtId="3" fontId="3" fillId="6" borderId="54" xfId="0" applyNumberFormat="1" applyFont="1" applyFill="1" applyBorder="1" applyAlignment="1">
      <alignment horizontal="center" vertical="top" wrapText="1"/>
    </xf>
    <xf numFmtId="3" fontId="3" fillId="9" borderId="27" xfId="0" applyNumberFormat="1" applyFont="1" applyFill="1" applyBorder="1" applyAlignment="1">
      <alignment horizontal="center" vertical="top" wrapText="1"/>
    </xf>
    <xf numFmtId="3" fontId="2" fillId="0" borderId="51" xfId="0" applyNumberFormat="1" applyFont="1" applyBorder="1" applyAlignment="1">
      <alignment horizontal="center" vertical="top"/>
    </xf>
    <xf numFmtId="3" fontId="2" fillId="0" borderId="51" xfId="0" applyNumberFormat="1" applyFont="1" applyFill="1" applyBorder="1" applyAlignment="1">
      <alignment horizontal="left" vertical="top" wrapText="1"/>
    </xf>
    <xf numFmtId="3" fontId="3" fillId="6" borderId="49" xfId="0" applyNumberFormat="1" applyFont="1" applyFill="1" applyBorder="1" applyAlignment="1">
      <alignment vertical="center" textRotation="90"/>
    </xf>
    <xf numFmtId="3" fontId="3" fillId="0" borderId="48" xfId="0" applyNumberFormat="1" applyFont="1" applyFill="1" applyBorder="1" applyAlignment="1">
      <alignment horizontal="center" vertical="top"/>
    </xf>
    <xf numFmtId="0" fontId="1" fillId="6" borderId="11" xfId="0" applyFont="1" applyFill="1" applyBorder="1" applyAlignment="1">
      <alignment horizontal="left" vertical="top" wrapText="1"/>
    </xf>
    <xf numFmtId="3" fontId="2" fillId="9" borderId="12" xfId="0" applyNumberFormat="1" applyFont="1" applyFill="1" applyBorder="1" applyAlignment="1">
      <alignment vertical="top"/>
    </xf>
    <xf numFmtId="3" fontId="3" fillId="6" borderId="16" xfId="0" applyNumberFormat="1" applyFont="1" applyFill="1" applyBorder="1" applyAlignment="1">
      <alignment horizontal="center" vertical="top"/>
    </xf>
    <xf numFmtId="3" fontId="2" fillId="4" borderId="26" xfId="0" applyNumberFormat="1" applyFont="1" applyFill="1" applyBorder="1" applyAlignment="1">
      <alignment horizontal="center" vertical="top"/>
    </xf>
    <xf numFmtId="3" fontId="2" fillId="9" borderId="1" xfId="0" applyNumberFormat="1" applyFont="1" applyFill="1" applyBorder="1" applyAlignment="1">
      <alignment horizontal="center" vertical="top"/>
    </xf>
    <xf numFmtId="3" fontId="2" fillId="9" borderId="1" xfId="0" applyNumberFormat="1" applyFont="1" applyFill="1" applyBorder="1" applyAlignment="1">
      <alignment vertical="top"/>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9"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0" borderId="49" xfId="0" applyNumberFormat="1" applyFont="1" applyFill="1" applyBorder="1" applyAlignment="1">
      <alignment horizontal="center" vertical="top" wrapText="1"/>
    </xf>
    <xf numFmtId="3" fontId="2" fillId="0" borderId="49" xfId="0" applyNumberFormat="1" applyFont="1" applyBorder="1" applyAlignment="1">
      <alignment horizontal="center" vertical="top"/>
    </xf>
    <xf numFmtId="3" fontId="1" fillId="0" borderId="47" xfId="0" applyNumberFormat="1" applyFont="1" applyBorder="1" applyAlignment="1">
      <alignment horizontal="center" vertical="top" wrapText="1"/>
    </xf>
    <xf numFmtId="3" fontId="4" fillId="0" borderId="48" xfId="0" applyNumberFormat="1" applyFont="1" applyFill="1" applyBorder="1" applyAlignment="1">
      <alignment horizontal="center" vertical="top"/>
    </xf>
    <xf numFmtId="3" fontId="1" fillId="0" borderId="8" xfId="0" applyNumberFormat="1" applyFont="1" applyFill="1" applyBorder="1" applyAlignment="1">
      <alignment horizontal="left" vertical="top" wrapText="1"/>
    </xf>
    <xf numFmtId="49" fontId="2" fillId="6" borderId="61"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12" fillId="4" borderId="14" xfId="0" applyNumberFormat="1" applyFont="1" applyFill="1" applyBorder="1" applyAlignment="1">
      <alignment horizontal="center" vertical="top"/>
    </xf>
    <xf numFmtId="3" fontId="12" fillId="5" borderId="12" xfId="0" applyNumberFormat="1" applyFont="1" applyFill="1" applyBorder="1" applyAlignment="1">
      <alignment horizontal="center" vertical="top"/>
    </xf>
    <xf numFmtId="3" fontId="12" fillId="9" borderId="0" xfId="0" applyNumberFormat="1" applyFont="1" applyFill="1" applyBorder="1" applyAlignment="1">
      <alignment horizontal="center" vertical="top"/>
    </xf>
    <xf numFmtId="49" fontId="12" fillId="4" borderId="5" xfId="0" applyNumberFormat="1" applyFont="1" applyFill="1" applyBorder="1" applyAlignment="1">
      <alignment horizontal="center" vertical="top"/>
    </xf>
    <xf numFmtId="49" fontId="12" fillId="5" borderId="3" xfId="0" applyNumberFormat="1" applyFont="1" applyFill="1" applyBorder="1" applyAlignment="1">
      <alignment horizontal="center" vertical="top"/>
    </xf>
    <xf numFmtId="0" fontId="2" fillId="7" borderId="3" xfId="0" applyFont="1" applyFill="1" applyBorder="1" applyAlignment="1">
      <alignment horizontal="center" vertical="top" wrapText="1"/>
    </xf>
    <xf numFmtId="49" fontId="2" fillId="7" borderId="3" xfId="0" applyNumberFormat="1" applyFont="1" applyFill="1" applyBorder="1" applyAlignment="1">
      <alignment horizontal="center" vertical="top"/>
    </xf>
    <xf numFmtId="0" fontId="2" fillId="7" borderId="12" xfId="0" applyFont="1" applyFill="1" applyBorder="1" applyAlignment="1">
      <alignment horizontal="center" vertical="top" wrapText="1"/>
    </xf>
    <xf numFmtId="49" fontId="2" fillId="7" borderId="12" xfId="0" applyNumberFormat="1" applyFont="1" applyFill="1" applyBorder="1" applyAlignment="1">
      <alignment horizontal="center" vertical="top"/>
    </xf>
    <xf numFmtId="49" fontId="12" fillId="4" borderId="26" xfId="0" applyNumberFormat="1" applyFont="1" applyFill="1" applyBorder="1" applyAlignment="1">
      <alignment horizontal="center" vertical="top"/>
    </xf>
    <xf numFmtId="49" fontId="12" fillId="5" borderId="24" xfId="0" applyNumberFormat="1" applyFont="1" applyFill="1" applyBorder="1" applyAlignment="1">
      <alignment horizontal="center" vertical="top"/>
    </xf>
    <xf numFmtId="0" fontId="2" fillId="7" borderId="24" xfId="0" applyFont="1" applyFill="1" applyBorder="1" applyAlignment="1">
      <alignment horizontal="center" vertical="top" wrapText="1"/>
    </xf>
    <xf numFmtId="49" fontId="2" fillId="7" borderId="24" xfId="0" applyNumberFormat="1" applyFont="1" applyFill="1" applyBorder="1" applyAlignment="1">
      <alignment horizontal="center" vertical="top"/>
    </xf>
    <xf numFmtId="3" fontId="2" fillId="3" borderId="64"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0" fontId="1" fillId="6" borderId="36" xfId="0" applyFont="1" applyFill="1" applyBorder="1" applyAlignment="1">
      <alignment vertical="center" textRotation="90" wrapText="1"/>
    </xf>
    <xf numFmtId="49" fontId="2" fillId="6" borderId="36" xfId="0" applyNumberFormat="1" applyFont="1" applyFill="1" applyBorder="1" applyAlignment="1">
      <alignment horizontal="center" vertical="top"/>
    </xf>
    <xf numFmtId="3" fontId="1" fillId="6" borderId="23" xfId="0" applyNumberFormat="1" applyFont="1" applyFill="1" applyBorder="1" applyAlignment="1">
      <alignment horizontal="left" vertical="top" wrapText="1"/>
    </xf>
    <xf numFmtId="3" fontId="1" fillId="0" borderId="16" xfId="0" applyNumberFormat="1" applyFont="1" applyFill="1" applyBorder="1" applyAlignment="1">
      <alignment horizontal="center" vertical="top" wrapText="1"/>
    </xf>
    <xf numFmtId="3" fontId="1" fillId="6" borderId="0" xfId="0" applyNumberFormat="1" applyFont="1" applyFill="1" applyBorder="1" applyAlignment="1">
      <alignment vertical="top"/>
    </xf>
    <xf numFmtId="3" fontId="1" fillId="6" borderId="14" xfId="0" applyNumberFormat="1" applyFont="1" applyFill="1" applyBorder="1" applyAlignment="1">
      <alignment vertical="top" wrapText="1"/>
    </xf>
    <xf numFmtId="3" fontId="3" fillId="6" borderId="54" xfId="0" applyNumberFormat="1" applyFont="1" applyFill="1" applyBorder="1" applyAlignment="1">
      <alignment horizontal="center" vertical="top"/>
    </xf>
    <xf numFmtId="3" fontId="6" fillId="0" borderId="36" xfId="0" applyNumberFormat="1" applyFont="1" applyBorder="1" applyAlignment="1">
      <alignment vertical="top" wrapText="1"/>
    </xf>
    <xf numFmtId="3" fontId="1" fillId="7" borderId="42" xfId="0" applyNumberFormat="1" applyFont="1" applyFill="1" applyBorder="1" applyAlignment="1">
      <alignment vertical="top" wrapText="1"/>
    </xf>
    <xf numFmtId="164" fontId="1" fillId="6" borderId="0"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164" fontId="2" fillId="8" borderId="46" xfId="0" applyNumberFormat="1" applyFont="1" applyFill="1" applyBorder="1" applyAlignment="1">
      <alignment horizontal="center" vertical="top"/>
    </xf>
    <xf numFmtId="164" fontId="2" fillId="8" borderId="57" xfId="0" applyNumberFormat="1" applyFont="1" applyFill="1" applyBorder="1" applyAlignment="1">
      <alignment horizontal="center" vertical="top"/>
    </xf>
    <xf numFmtId="164" fontId="1" fillId="6" borderId="72" xfId="0" applyNumberFormat="1" applyFont="1" applyFill="1" applyBorder="1" applyAlignment="1">
      <alignment horizontal="center" vertical="top"/>
    </xf>
    <xf numFmtId="164" fontId="1" fillId="6" borderId="54" xfId="0" applyNumberFormat="1" applyFont="1" applyFill="1" applyBorder="1" applyAlignment="1">
      <alignment horizontal="center" vertical="top"/>
    </xf>
    <xf numFmtId="164" fontId="1" fillId="6" borderId="14" xfId="0" applyNumberFormat="1" applyFont="1" applyFill="1" applyBorder="1" applyAlignment="1">
      <alignment horizontal="center" vertical="top"/>
    </xf>
    <xf numFmtId="164" fontId="2" fillId="5" borderId="66"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164" fontId="13" fillId="6" borderId="7" xfId="0" applyNumberFormat="1" applyFont="1" applyFill="1" applyBorder="1" applyAlignment="1">
      <alignment horizontal="center" vertical="top"/>
    </xf>
    <xf numFmtId="164" fontId="13" fillId="6" borderId="16" xfId="0" applyNumberFormat="1" applyFont="1" applyFill="1" applyBorder="1" applyAlignment="1">
      <alignment horizontal="center" vertical="top"/>
    </xf>
    <xf numFmtId="164" fontId="13" fillId="6" borderId="54" xfId="0" applyNumberFormat="1" applyFont="1" applyFill="1" applyBorder="1" applyAlignment="1">
      <alignment horizontal="center" vertical="top"/>
    </xf>
    <xf numFmtId="164" fontId="14" fillId="8" borderId="46" xfId="0" applyNumberFormat="1" applyFont="1" applyFill="1" applyBorder="1" applyAlignment="1">
      <alignment horizontal="center" vertical="top"/>
    </xf>
    <xf numFmtId="164" fontId="2" fillId="5" borderId="28" xfId="0" applyNumberFormat="1" applyFont="1" applyFill="1" applyBorder="1" applyAlignment="1">
      <alignment horizontal="center" vertical="top"/>
    </xf>
    <xf numFmtId="164" fontId="2" fillId="4" borderId="68" xfId="0" applyNumberFormat="1" applyFont="1" applyFill="1" applyBorder="1" applyAlignment="1">
      <alignment horizontal="center" vertical="top"/>
    </xf>
    <xf numFmtId="164" fontId="2" fillId="3" borderId="68" xfId="0" applyNumberFormat="1" applyFont="1" applyFill="1" applyBorder="1" applyAlignment="1">
      <alignment horizontal="center" vertical="top"/>
    </xf>
    <xf numFmtId="164" fontId="2" fillId="3" borderId="34" xfId="0" applyNumberFormat="1" applyFont="1" applyFill="1" applyBorder="1" applyAlignment="1">
      <alignment horizontal="center" vertical="top" wrapText="1"/>
    </xf>
    <xf numFmtId="164" fontId="2" fillId="8" borderId="46" xfId="0" applyNumberFormat="1" applyFont="1" applyFill="1" applyBorder="1" applyAlignment="1">
      <alignment horizontal="center" vertical="top" wrapText="1"/>
    </xf>
    <xf numFmtId="49" fontId="18" fillId="6" borderId="36" xfId="0" applyNumberFormat="1" applyFont="1" applyFill="1" applyBorder="1" applyAlignment="1">
      <alignment vertical="center" textRotation="90"/>
    </xf>
    <xf numFmtId="3" fontId="18" fillId="6" borderId="12" xfId="0" applyNumberFormat="1" applyFont="1" applyFill="1" applyBorder="1" applyAlignment="1">
      <alignment wrapText="1"/>
    </xf>
    <xf numFmtId="0" fontId="18" fillId="0" borderId="1" xfId="0" applyFont="1" applyBorder="1" applyAlignment="1">
      <alignment vertical="top" wrapText="1"/>
    </xf>
    <xf numFmtId="0" fontId="18" fillId="0" borderId="0" xfId="0" applyFont="1"/>
    <xf numFmtId="3" fontId="18" fillId="9" borderId="26" xfId="0" applyNumberFormat="1" applyFont="1" applyFill="1" applyBorder="1" applyAlignment="1">
      <alignment vertical="top" wrapText="1"/>
    </xf>
    <xf numFmtId="0" fontId="18" fillId="6" borderId="43" xfId="0" applyFont="1" applyFill="1" applyBorder="1" applyAlignment="1">
      <alignment horizontal="center" vertical="center" wrapText="1"/>
    </xf>
    <xf numFmtId="3" fontId="18" fillId="6" borderId="36" xfId="0" applyNumberFormat="1" applyFont="1" applyFill="1" applyBorder="1" applyAlignment="1">
      <alignment wrapText="1"/>
    </xf>
    <xf numFmtId="3" fontId="3" fillId="6" borderId="12" xfId="0" applyNumberFormat="1" applyFont="1" applyFill="1" applyBorder="1" applyAlignment="1">
      <alignment vertical="center" textRotation="90"/>
    </xf>
    <xf numFmtId="3" fontId="1" fillId="6" borderId="41" xfId="0" applyNumberFormat="1" applyFont="1" applyFill="1" applyBorder="1" applyAlignment="1">
      <alignment vertical="top" wrapText="1"/>
    </xf>
    <xf numFmtId="3" fontId="1" fillId="6" borderId="0" xfId="0" applyNumberFormat="1" applyFont="1" applyFill="1" applyAlignment="1">
      <alignment horizontal="center" vertical="top"/>
    </xf>
    <xf numFmtId="164" fontId="3" fillId="6" borderId="75" xfId="0" applyNumberFormat="1" applyFont="1" applyFill="1" applyBorder="1" applyAlignment="1">
      <alignment horizontal="center" vertical="center"/>
    </xf>
    <xf numFmtId="164" fontId="3" fillId="6" borderId="0" xfId="0" applyNumberFormat="1" applyFont="1" applyFill="1" applyBorder="1" applyAlignment="1">
      <alignment horizontal="center" vertical="center"/>
    </xf>
    <xf numFmtId="3" fontId="3" fillId="0" borderId="40" xfId="0" applyNumberFormat="1" applyFont="1" applyBorder="1" applyAlignment="1">
      <alignment horizontal="center" vertical="top"/>
    </xf>
    <xf numFmtId="3" fontId="3" fillId="0" borderId="54" xfId="0" applyNumberFormat="1" applyFont="1" applyBorder="1" applyAlignment="1">
      <alignment horizontal="center" vertical="top"/>
    </xf>
    <xf numFmtId="3" fontId="4" fillId="8" borderId="46" xfId="0" applyNumberFormat="1" applyFont="1" applyFill="1" applyBorder="1" applyAlignment="1">
      <alignment horizontal="center" vertical="top"/>
    </xf>
    <xf numFmtId="3" fontId="8" fillId="0" borderId="7" xfId="0" applyNumberFormat="1" applyFont="1" applyFill="1" applyBorder="1" applyAlignment="1">
      <alignment horizontal="center" vertical="top"/>
    </xf>
    <xf numFmtId="3" fontId="8" fillId="0" borderId="72" xfId="0" applyNumberFormat="1" applyFont="1" applyFill="1" applyBorder="1" applyAlignment="1">
      <alignment horizontal="center" vertical="top"/>
    </xf>
    <xf numFmtId="3" fontId="8" fillId="6" borderId="54" xfId="0" applyNumberFormat="1" applyFont="1" applyFill="1" applyBorder="1" applyAlignment="1">
      <alignment horizontal="center" vertical="top"/>
    </xf>
    <xf numFmtId="3" fontId="8" fillId="0" borderId="54" xfId="0" applyNumberFormat="1" applyFont="1" applyBorder="1" applyAlignment="1">
      <alignment horizontal="center" vertical="top"/>
    </xf>
    <xf numFmtId="3" fontId="4" fillId="8" borderId="28" xfId="0"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3" fontId="3" fillId="0" borderId="7" xfId="0" applyNumberFormat="1" applyFont="1" applyFill="1" applyBorder="1" applyAlignment="1">
      <alignment horizontal="center" vertical="top"/>
    </xf>
    <xf numFmtId="3" fontId="3" fillId="0" borderId="16" xfId="0" applyNumberFormat="1" applyFont="1" applyBorder="1" applyAlignment="1">
      <alignment horizontal="center" vertical="top"/>
    </xf>
    <xf numFmtId="3" fontId="4" fillId="8" borderId="34" xfId="0" applyNumberFormat="1" applyFont="1" applyFill="1" applyBorder="1" applyAlignment="1">
      <alignment horizontal="center" vertical="top"/>
    </xf>
    <xf numFmtId="3" fontId="1" fillId="0" borderId="43" xfId="0" applyNumberFormat="1" applyFont="1" applyBorder="1" applyAlignment="1">
      <alignment horizontal="center" wrapText="1"/>
    </xf>
    <xf numFmtId="164" fontId="2" fillId="9" borderId="45" xfId="0" applyNumberFormat="1" applyFont="1" applyFill="1" applyBorder="1" applyAlignment="1">
      <alignment horizontal="center" vertical="top"/>
    </xf>
    <xf numFmtId="164" fontId="1" fillId="6" borderId="50" xfId="0" applyNumberFormat="1" applyFont="1" applyFill="1" applyBorder="1" applyAlignment="1">
      <alignment horizontal="center" vertical="top"/>
    </xf>
    <xf numFmtId="164" fontId="1" fillId="6" borderId="11" xfId="0" applyNumberFormat="1" applyFont="1" applyFill="1" applyBorder="1" applyAlignment="1">
      <alignment horizontal="center" vertical="top"/>
    </xf>
    <xf numFmtId="164" fontId="1" fillId="6" borderId="35" xfId="0" applyNumberFormat="1" applyFont="1" applyFill="1" applyBorder="1" applyAlignment="1">
      <alignment horizontal="center" vertical="top"/>
    </xf>
    <xf numFmtId="164" fontId="2" fillId="9" borderId="23" xfId="0" applyNumberFormat="1" applyFont="1" applyFill="1" applyBorder="1" applyAlignment="1">
      <alignment horizontal="center" vertical="top"/>
    </xf>
    <xf numFmtId="3" fontId="3" fillId="0" borderId="40" xfId="0" applyNumberFormat="1" applyFont="1" applyBorder="1" applyAlignment="1">
      <alignment horizontal="center" vertical="top" wrapText="1"/>
    </xf>
    <xf numFmtId="3" fontId="13" fillId="0" borderId="40" xfId="0" applyNumberFormat="1" applyFont="1" applyFill="1" applyBorder="1" applyAlignment="1">
      <alignment horizontal="center" vertical="top"/>
    </xf>
    <xf numFmtId="3" fontId="2" fillId="0" borderId="51" xfId="0" applyNumberFormat="1" applyFont="1" applyFill="1" applyBorder="1" applyAlignment="1">
      <alignment horizontal="center" vertical="top" wrapText="1"/>
    </xf>
    <xf numFmtId="3" fontId="20" fillId="0" borderId="0" xfId="0" applyNumberFormat="1" applyFont="1" applyAlignment="1">
      <alignment vertical="top"/>
    </xf>
    <xf numFmtId="3" fontId="21" fillId="0" borderId="0" xfId="0" applyNumberFormat="1" applyFont="1" applyAlignment="1">
      <alignment vertical="top"/>
    </xf>
    <xf numFmtId="164" fontId="2" fillId="3" borderId="48" xfId="0" applyNumberFormat="1" applyFont="1" applyFill="1" applyBorder="1" applyAlignment="1">
      <alignment horizontal="center" vertical="top" wrapText="1"/>
    </xf>
    <xf numFmtId="164" fontId="2" fillId="8" borderId="34" xfId="0" applyNumberFormat="1" applyFont="1" applyFill="1" applyBorder="1" applyAlignment="1">
      <alignment horizontal="center" vertical="top" wrapText="1"/>
    </xf>
    <xf numFmtId="164" fontId="1" fillId="0" borderId="34" xfId="0" applyNumberFormat="1" applyFont="1" applyBorder="1" applyAlignment="1">
      <alignment horizontal="center" vertical="top" wrapText="1"/>
    </xf>
    <xf numFmtId="164" fontId="1" fillId="6" borderId="34" xfId="0" applyNumberFormat="1" applyFont="1" applyFill="1" applyBorder="1" applyAlignment="1">
      <alignment horizontal="center" vertical="top" wrapText="1"/>
    </xf>
    <xf numFmtId="164"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3" fontId="18" fillId="9" borderId="1" xfId="0" applyNumberFormat="1" applyFont="1" applyFill="1" applyBorder="1" applyAlignment="1">
      <alignment vertical="top" wrapText="1"/>
    </xf>
    <xf numFmtId="164" fontId="2" fillId="6" borderId="48" xfId="0" applyNumberFormat="1" applyFont="1" applyFill="1" applyBorder="1" applyAlignment="1">
      <alignment horizontal="center" vertical="top"/>
    </xf>
    <xf numFmtId="164" fontId="2" fillId="9" borderId="46" xfId="0" applyNumberFormat="1" applyFont="1" applyFill="1" applyBorder="1" applyAlignment="1">
      <alignment horizontal="center" vertical="top"/>
    </xf>
    <xf numFmtId="3" fontId="3" fillId="6" borderId="7"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0" borderId="49" xfId="0" applyNumberFormat="1" applyFont="1" applyFill="1" applyBorder="1" applyAlignment="1">
      <alignment horizontal="center" vertical="top" textRotation="90" wrapText="1"/>
    </xf>
    <xf numFmtId="49" fontId="9" fillId="0" borderId="33" xfId="0" applyNumberFormat="1" applyFont="1" applyFill="1" applyBorder="1" applyAlignment="1">
      <alignment horizontal="center" vertical="center" textRotation="90" wrapText="1"/>
    </xf>
    <xf numFmtId="3" fontId="2" fillId="0" borderId="27" xfId="0" applyNumberFormat="1" applyFont="1" applyBorder="1" applyAlignment="1">
      <alignment horizontal="center" vertical="top" wrapText="1"/>
    </xf>
    <xf numFmtId="3" fontId="12" fillId="8" borderId="26" xfId="0" applyNumberFormat="1" applyFont="1" applyFill="1" applyBorder="1" applyAlignment="1">
      <alignment horizontal="right" vertical="top"/>
    </xf>
    <xf numFmtId="164" fontId="2" fillId="5" borderId="68" xfId="0" applyNumberFormat="1" applyFont="1" applyFill="1" applyBorder="1" applyAlignment="1">
      <alignment horizontal="center" vertical="top"/>
    </xf>
    <xf numFmtId="164" fontId="3" fillId="6" borderId="54" xfId="0" applyNumberFormat="1" applyFont="1" applyFill="1" applyBorder="1" applyAlignment="1">
      <alignment horizontal="center" vertical="top"/>
    </xf>
    <xf numFmtId="0" fontId="1" fillId="6" borderId="54" xfId="0" applyFont="1" applyFill="1" applyBorder="1" applyAlignment="1">
      <alignment horizontal="center" vertical="top" wrapText="1"/>
    </xf>
    <xf numFmtId="0" fontId="1" fillId="6" borderId="38" xfId="0" applyFont="1" applyFill="1" applyBorder="1" applyAlignment="1">
      <alignment vertical="center" textRotation="90" wrapText="1"/>
    </xf>
    <xf numFmtId="49" fontId="2" fillId="6" borderId="38" xfId="0" applyNumberFormat="1" applyFont="1" applyFill="1" applyBorder="1" applyAlignment="1">
      <alignment horizontal="center" vertical="top"/>
    </xf>
    <xf numFmtId="0" fontId="1" fillId="6" borderId="72" xfId="0" applyFont="1" applyFill="1" applyBorder="1" applyAlignment="1">
      <alignment horizontal="center" vertical="top" wrapText="1"/>
    </xf>
    <xf numFmtId="0" fontId="1" fillId="0" borderId="71" xfId="0" applyFont="1" applyBorder="1" applyAlignment="1">
      <alignment horizontal="left" vertical="top"/>
    </xf>
    <xf numFmtId="0" fontId="1" fillId="6" borderId="42" xfId="0" applyFont="1" applyFill="1" applyBorder="1" applyAlignment="1">
      <alignment horizontal="left" vertical="top"/>
    </xf>
    <xf numFmtId="3" fontId="2" fillId="4" borderId="81" xfId="0" applyNumberFormat="1" applyFont="1" applyFill="1" applyBorder="1" applyAlignment="1">
      <alignment horizontal="center" vertical="top"/>
    </xf>
    <xf numFmtId="164" fontId="2" fillId="9" borderId="26" xfId="0" applyNumberFormat="1" applyFont="1" applyFill="1" applyBorder="1" applyAlignment="1">
      <alignment horizontal="center" vertical="top"/>
    </xf>
    <xf numFmtId="164" fontId="1" fillId="6" borderId="21" xfId="0" applyNumberFormat="1" applyFont="1" applyFill="1" applyBorder="1" applyAlignment="1">
      <alignment horizontal="center" vertical="top"/>
    </xf>
    <xf numFmtId="164" fontId="2" fillId="6" borderId="9" xfId="0" applyNumberFormat="1" applyFont="1" applyFill="1" applyBorder="1" applyAlignment="1">
      <alignment horizontal="center" vertical="top"/>
    </xf>
    <xf numFmtId="164" fontId="1" fillId="6" borderId="74" xfId="0" applyNumberFormat="1" applyFont="1" applyFill="1" applyBorder="1" applyAlignment="1">
      <alignment horizontal="center" vertical="top"/>
    </xf>
    <xf numFmtId="164" fontId="1" fillId="6" borderId="63" xfId="0" applyNumberFormat="1" applyFont="1" applyFill="1" applyBorder="1" applyAlignment="1">
      <alignment horizontal="center" vertical="top"/>
    </xf>
    <xf numFmtId="164" fontId="1" fillId="6" borderId="71" xfId="0" applyNumberFormat="1" applyFont="1" applyFill="1" applyBorder="1" applyAlignment="1">
      <alignment horizontal="center" vertical="top"/>
    </xf>
    <xf numFmtId="164" fontId="1" fillId="6" borderId="9" xfId="0" applyNumberFormat="1" applyFont="1" applyFill="1" applyBorder="1" applyAlignment="1">
      <alignment horizontal="center" vertical="top"/>
    </xf>
    <xf numFmtId="164" fontId="17" fillId="6" borderId="76" xfId="0" applyNumberFormat="1" applyFont="1" applyFill="1" applyBorder="1" applyAlignment="1">
      <alignment horizontal="center" vertical="top"/>
    </xf>
    <xf numFmtId="164" fontId="17" fillId="6" borderId="0" xfId="0" applyNumberFormat="1" applyFont="1" applyFill="1" applyBorder="1" applyAlignment="1">
      <alignment horizontal="center" vertical="top"/>
    </xf>
    <xf numFmtId="164" fontId="2" fillId="8" borderId="21" xfId="0" applyNumberFormat="1" applyFont="1" applyFill="1" applyBorder="1" applyAlignment="1">
      <alignment horizontal="center" vertical="top"/>
    </xf>
    <xf numFmtId="164" fontId="3" fillId="6" borderId="76" xfId="0" applyNumberFormat="1" applyFont="1" applyFill="1" applyBorder="1" applyAlignment="1">
      <alignment horizontal="center" vertical="top"/>
    </xf>
    <xf numFmtId="164" fontId="3" fillId="6" borderId="63" xfId="0" applyNumberFormat="1" applyFont="1" applyFill="1" applyBorder="1" applyAlignment="1">
      <alignment horizontal="center" vertical="top"/>
    </xf>
    <xf numFmtId="164" fontId="3" fillId="6" borderId="42"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3" fillId="6" borderId="16" xfId="0" applyNumberFormat="1" applyFont="1" applyFill="1" applyBorder="1" applyAlignment="1">
      <alignment horizontal="center" vertical="center"/>
    </xf>
    <xf numFmtId="164" fontId="1" fillId="6" borderId="34" xfId="0" applyNumberFormat="1" applyFont="1" applyFill="1" applyBorder="1" applyAlignment="1">
      <alignment horizontal="center" vertical="top"/>
    </xf>
    <xf numFmtId="164" fontId="1" fillId="6" borderId="48" xfId="0" applyNumberFormat="1" applyFont="1" applyFill="1" applyBorder="1" applyAlignment="1">
      <alignment horizontal="center" vertical="top"/>
    </xf>
    <xf numFmtId="164" fontId="17" fillId="6" borderId="7" xfId="0" applyNumberFormat="1" applyFont="1" applyFill="1" applyBorder="1" applyAlignment="1">
      <alignment horizontal="center" vertical="top"/>
    </xf>
    <xf numFmtId="164" fontId="17" fillId="6" borderId="16"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164" fontId="3" fillId="6" borderId="7" xfId="0" applyNumberFormat="1" applyFont="1" applyFill="1" applyBorder="1" applyAlignment="1">
      <alignment horizontal="center" vertical="top"/>
    </xf>
    <xf numFmtId="3" fontId="1" fillId="6" borderId="54" xfId="0" applyNumberFormat="1" applyFont="1" applyFill="1" applyBorder="1" applyAlignment="1">
      <alignment horizontal="center" vertical="top"/>
    </xf>
    <xf numFmtId="164" fontId="1" fillId="6" borderId="85"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164" fontId="2" fillId="9" borderId="57" xfId="0" applyNumberFormat="1" applyFont="1" applyFill="1" applyBorder="1" applyAlignment="1">
      <alignment horizontal="center" vertical="top"/>
    </xf>
    <xf numFmtId="3" fontId="13" fillId="0" borderId="54" xfId="0" applyNumberFormat="1" applyFont="1" applyFill="1" applyBorder="1" applyAlignment="1">
      <alignment horizontal="center" vertical="top"/>
    </xf>
    <xf numFmtId="164" fontId="1" fillId="6" borderId="87" xfId="0" applyNumberFormat="1" applyFont="1" applyFill="1" applyBorder="1" applyAlignment="1">
      <alignment horizontal="center" vertical="top"/>
    </xf>
    <xf numFmtId="164" fontId="1" fillId="6" borderId="86" xfId="0" applyNumberFormat="1" applyFont="1" applyFill="1" applyBorder="1" applyAlignment="1">
      <alignment horizontal="center" vertical="top"/>
    </xf>
    <xf numFmtId="3" fontId="13" fillId="6" borderId="86"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3" fontId="1" fillId="6" borderId="42" xfId="0" applyNumberFormat="1" applyFont="1" applyFill="1" applyBorder="1" applyAlignment="1">
      <alignment horizontal="center" vertical="top"/>
    </xf>
    <xf numFmtId="164" fontId="1" fillId="6" borderId="8" xfId="0" applyNumberFormat="1" applyFont="1" applyFill="1" applyBorder="1" applyAlignment="1">
      <alignment horizontal="center" vertical="top"/>
    </xf>
    <xf numFmtId="164" fontId="17" fillId="6" borderId="14" xfId="0" applyNumberFormat="1" applyFont="1" applyFill="1" applyBorder="1" applyAlignment="1">
      <alignment horizontal="center" vertical="top"/>
    </xf>
    <xf numFmtId="164" fontId="3" fillId="6" borderId="5" xfId="0" applyNumberFormat="1" applyFont="1" applyFill="1" applyBorder="1" applyAlignment="1">
      <alignment horizontal="center" vertical="top"/>
    </xf>
    <xf numFmtId="164" fontId="1" fillId="6" borderId="31" xfId="0" applyNumberFormat="1" applyFont="1" applyFill="1" applyBorder="1" applyAlignment="1">
      <alignment horizontal="center" vertical="top"/>
    </xf>
    <xf numFmtId="164" fontId="13" fillId="6" borderId="14" xfId="0" applyNumberFormat="1" applyFont="1" applyFill="1" applyBorder="1" applyAlignment="1">
      <alignment horizontal="center" vertical="top"/>
    </xf>
    <xf numFmtId="0" fontId="4" fillId="0" borderId="8" xfId="0" applyFont="1" applyBorder="1" applyAlignment="1">
      <alignment horizontal="center" vertical="center" wrapText="1"/>
    </xf>
    <xf numFmtId="0" fontId="1" fillId="0" borderId="79" xfId="0" applyFont="1" applyBorder="1" applyAlignment="1">
      <alignment horizontal="center" vertical="center" textRotation="90" wrapText="1"/>
    </xf>
    <xf numFmtId="0" fontId="1" fillId="0" borderId="79" xfId="0" applyFont="1" applyFill="1" applyBorder="1" applyAlignment="1">
      <alignment horizontal="center" vertical="center" textRotation="90" wrapText="1"/>
    </xf>
    <xf numFmtId="0" fontId="1" fillId="0" borderId="79" xfId="0" applyFont="1" applyBorder="1" applyAlignment="1">
      <alignment horizontal="center" vertical="center" textRotation="90"/>
    </xf>
    <xf numFmtId="0" fontId="1" fillId="0" borderId="80" xfId="0" applyFont="1" applyBorder="1" applyAlignment="1">
      <alignment horizontal="center" vertical="center" textRotation="90"/>
    </xf>
    <xf numFmtId="0" fontId="1" fillId="0" borderId="30" xfId="0" applyFont="1" applyBorder="1" applyAlignment="1">
      <alignment horizontal="center" vertical="center" textRotation="90"/>
    </xf>
    <xf numFmtId="3" fontId="3" fillId="6" borderId="86" xfId="0" applyNumberFormat="1" applyFont="1" applyFill="1" applyBorder="1" applyAlignment="1">
      <alignment horizontal="center" vertical="top" wrapText="1"/>
    </xf>
    <xf numFmtId="0" fontId="1" fillId="6" borderId="89" xfId="0" applyFont="1" applyFill="1" applyBorder="1" applyAlignment="1">
      <alignment horizontal="left" vertical="top" wrapText="1"/>
    </xf>
    <xf numFmtId="3" fontId="1" fillId="7" borderId="6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49" fontId="1" fillId="7" borderId="41"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0" borderId="51" xfId="0" applyNumberFormat="1" applyFont="1" applyFill="1" applyBorder="1" applyAlignment="1">
      <alignment horizontal="center" vertical="top"/>
    </xf>
    <xf numFmtId="49" fontId="1" fillId="0" borderId="52" xfId="0" applyNumberFormat="1" applyFont="1" applyBorder="1" applyAlignment="1">
      <alignment horizontal="center" vertical="top"/>
    </xf>
    <xf numFmtId="3" fontId="1" fillId="0" borderId="90"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3" fontId="1" fillId="6" borderId="4" xfId="0" applyNumberFormat="1" applyFont="1" applyFill="1" applyBorder="1" applyAlignment="1">
      <alignment horizontal="center" vertical="top"/>
    </xf>
    <xf numFmtId="3" fontId="1" fillId="7" borderId="62" xfId="0" applyNumberFormat="1" applyFont="1" applyFill="1" applyBorder="1" applyAlignment="1">
      <alignment horizontal="center" vertical="top"/>
    </xf>
    <xf numFmtId="49" fontId="1" fillId="7" borderId="15" xfId="0" applyNumberFormat="1" applyFont="1" applyFill="1" applyBorder="1" applyAlignment="1">
      <alignment horizontal="center" vertical="top"/>
    </xf>
    <xf numFmtId="49" fontId="1" fillId="7" borderId="85" xfId="0" applyNumberFormat="1" applyFont="1" applyFill="1" applyBorder="1" applyAlignment="1">
      <alignment horizontal="center" vertical="top"/>
    </xf>
    <xf numFmtId="3" fontId="1" fillId="7" borderId="27" xfId="0" applyNumberFormat="1" applyFont="1" applyFill="1" applyBorder="1" applyAlignment="1">
      <alignment horizontal="center" vertical="top"/>
    </xf>
    <xf numFmtId="3" fontId="1" fillId="0" borderId="10"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6" borderId="27" xfId="0" applyNumberFormat="1" applyFont="1" applyFill="1" applyBorder="1" applyAlignment="1">
      <alignment horizontal="center" vertical="top"/>
    </xf>
    <xf numFmtId="3" fontId="1" fillId="7" borderId="6"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wrapText="1"/>
    </xf>
    <xf numFmtId="3" fontId="1" fillId="6" borderId="6" xfId="0" applyNumberFormat="1" applyFont="1" applyFill="1" applyBorder="1" applyAlignment="1">
      <alignment horizontal="center" vertical="top"/>
    </xf>
    <xf numFmtId="3" fontId="1" fillId="7" borderId="38" xfId="0" applyNumberFormat="1" applyFont="1" applyFill="1" applyBorder="1" applyAlignment="1">
      <alignment horizontal="center" vertical="top"/>
    </xf>
    <xf numFmtId="49" fontId="1" fillId="7" borderId="12" xfId="0" applyNumberFormat="1" applyFont="1" applyFill="1" applyBorder="1" applyAlignment="1">
      <alignment horizontal="center" vertical="top"/>
    </xf>
    <xf numFmtId="49" fontId="1" fillId="7" borderId="38" xfId="0" applyNumberFormat="1" applyFont="1" applyFill="1" applyBorder="1" applyAlignment="1">
      <alignment horizontal="center" vertical="top"/>
    </xf>
    <xf numFmtId="3" fontId="1" fillId="7" borderId="24"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92"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7" borderId="3"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xf>
    <xf numFmtId="49" fontId="3" fillId="7" borderId="12" xfId="0" applyNumberFormat="1" applyFont="1" applyFill="1" applyBorder="1" applyAlignment="1">
      <alignment horizontal="center" vertical="top" textRotation="91" wrapText="1"/>
    </xf>
    <xf numFmtId="49" fontId="19" fillId="0" borderId="24" xfId="0" applyNumberFormat="1" applyFont="1" applyBorder="1" applyAlignment="1">
      <alignment horizontal="center" vertical="top" textRotation="91" wrapText="1"/>
    </xf>
    <xf numFmtId="3" fontId="1" fillId="5" borderId="65" xfId="0" applyNumberFormat="1" applyFont="1" applyFill="1" applyBorder="1" applyAlignment="1">
      <alignment horizontal="center" vertical="top" wrapText="1"/>
    </xf>
    <xf numFmtId="3" fontId="1" fillId="0" borderId="51" xfId="0" applyNumberFormat="1" applyFont="1" applyFill="1" applyBorder="1" applyAlignment="1">
      <alignment horizontal="center" vertical="top" wrapText="1"/>
    </xf>
    <xf numFmtId="3" fontId="1" fillId="6" borderId="13" xfId="0" applyNumberFormat="1" applyFont="1" applyFill="1" applyBorder="1" applyAlignment="1">
      <alignment horizontal="center" vertical="top" wrapText="1"/>
    </xf>
    <xf numFmtId="3" fontId="3" fillId="9" borderId="25" xfId="0" applyNumberFormat="1" applyFont="1" applyFill="1" applyBorder="1" applyAlignment="1">
      <alignment horizontal="center" vertical="top" wrapText="1"/>
    </xf>
    <xf numFmtId="3" fontId="1" fillId="0" borderId="4" xfId="0" applyNumberFormat="1" applyFont="1" applyFill="1" applyBorder="1" applyAlignment="1">
      <alignment vertical="top" wrapText="1"/>
    </xf>
    <xf numFmtId="3" fontId="3" fillId="0" borderId="18"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xf>
    <xf numFmtId="3" fontId="1" fillId="0" borderId="61" xfId="0" applyNumberFormat="1" applyFont="1" applyFill="1" applyBorder="1" applyAlignment="1">
      <alignment horizontal="center" vertical="top"/>
    </xf>
    <xf numFmtId="3" fontId="1" fillId="0" borderId="10" xfId="0" applyNumberFormat="1" applyFont="1" applyFill="1" applyBorder="1" applyAlignment="1">
      <alignment horizontal="center" vertical="top" wrapText="1"/>
    </xf>
    <xf numFmtId="3" fontId="1" fillId="6" borderId="85" xfId="0" applyNumberFormat="1" applyFont="1" applyFill="1" applyBorder="1" applyAlignment="1">
      <alignment horizontal="center" vertical="top" wrapText="1"/>
    </xf>
    <xf numFmtId="3" fontId="1" fillId="6" borderId="62" xfId="0" applyNumberFormat="1" applyFont="1" applyFill="1" applyBorder="1" applyAlignment="1">
      <alignment horizontal="center" vertical="top" wrapText="1"/>
    </xf>
    <xf numFmtId="3" fontId="1" fillId="0" borderId="6" xfId="0" applyNumberFormat="1" applyFont="1" applyFill="1" applyBorder="1" applyAlignment="1">
      <alignment vertical="top" wrapText="1"/>
    </xf>
    <xf numFmtId="3" fontId="3" fillId="0" borderId="22"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49" xfId="0" applyNumberFormat="1" applyFont="1" applyFill="1" applyBorder="1" applyAlignment="1">
      <alignment horizontal="center" vertical="top" wrapText="1"/>
    </xf>
    <xf numFmtId="3" fontId="1" fillId="6" borderId="38"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3" fontId="3" fillId="9" borderId="24"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3" fillId="0" borderId="33"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xf>
    <xf numFmtId="3" fontId="1" fillId="0" borderId="36"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1" fillId="6" borderId="13" xfId="0" applyNumberFormat="1" applyFont="1" applyFill="1" applyBorder="1" applyAlignment="1">
      <alignment horizontal="center" vertical="center" wrapText="1"/>
    </xf>
    <xf numFmtId="3" fontId="1" fillId="0" borderId="10" xfId="0" applyNumberFormat="1" applyFont="1" applyFill="1" applyBorder="1" applyAlignment="1">
      <alignment horizontal="left" vertical="top" wrapText="1"/>
    </xf>
    <xf numFmtId="3" fontId="3" fillId="0" borderId="15" xfId="0" applyNumberFormat="1" applyFont="1" applyFill="1" applyBorder="1" applyAlignment="1">
      <alignment horizontal="center" vertical="top" wrapText="1"/>
    </xf>
    <xf numFmtId="3" fontId="3" fillId="0" borderId="62"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center" wrapText="1"/>
    </xf>
    <xf numFmtId="3" fontId="1" fillId="6" borderId="62" xfId="0" applyNumberFormat="1" applyFont="1" applyFill="1" applyBorder="1" applyAlignment="1">
      <alignment horizontal="center" vertical="center" wrapText="1"/>
    </xf>
    <xf numFmtId="164" fontId="1" fillId="6" borderId="85"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164" fontId="1" fillId="6" borderId="62" xfId="0" applyNumberFormat="1" applyFont="1" applyFill="1" applyBorder="1" applyAlignment="1">
      <alignment horizontal="center" vertical="top" wrapText="1"/>
    </xf>
    <xf numFmtId="0" fontId="1" fillId="6" borderId="85" xfId="0" applyFont="1" applyFill="1" applyBorder="1" applyAlignment="1">
      <alignment horizontal="center" vertical="top" wrapText="1"/>
    </xf>
    <xf numFmtId="0" fontId="1" fillId="6" borderId="88" xfId="0" applyFont="1" applyFill="1" applyBorder="1" applyAlignment="1">
      <alignment horizontal="center" vertical="top" wrapText="1"/>
    </xf>
    <xf numFmtId="0" fontId="1" fillId="6" borderId="62" xfId="0" applyFont="1" applyFill="1" applyBorder="1" applyAlignment="1">
      <alignment horizontal="center" vertical="top" wrapText="1"/>
    </xf>
    <xf numFmtId="49" fontId="1" fillId="6" borderId="85" xfId="0" applyNumberFormat="1" applyFont="1" applyFill="1" applyBorder="1" applyAlignment="1">
      <alignment horizontal="center" vertical="top"/>
    </xf>
    <xf numFmtId="49" fontId="1" fillId="6" borderId="62" xfId="0" applyNumberFormat="1" applyFont="1" applyFill="1" applyBorder="1" applyAlignment="1">
      <alignment horizontal="center" vertical="top"/>
    </xf>
    <xf numFmtId="3" fontId="1" fillId="6" borderId="94" xfId="0" applyNumberFormat="1" applyFont="1" applyFill="1" applyBorder="1" applyAlignment="1">
      <alignment horizontal="center" vertical="top"/>
    </xf>
    <xf numFmtId="3" fontId="1" fillId="6" borderId="82"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3" fillId="0" borderId="12"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center" wrapText="1"/>
    </xf>
    <xf numFmtId="3" fontId="1" fillId="6" borderId="36" xfId="0" applyNumberFormat="1" applyFont="1" applyFill="1" applyBorder="1" applyAlignment="1">
      <alignment horizontal="center" vertical="center" wrapText="1"/>
    </xf>
    <xf numFmtId="164" fontId="1" fillId="6" borderId="38"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wrapText="1"/>
    </xf>
    <xf numFmtId="164" fontId="1" fillId="6" borderId="36" xfId="0" applyNumberFormat="1" applyFont="1" applyFill="1" applyBorder="1" applyAlignment="1">
      <alignment horizontal="center" vertical="top" wrapText="1"/>
    </xf>
    <xf numFmtId="0" fontId="1" fillId="6" borderId="38" xfId="0" applyFont="1" applyFill="1" applyBorder="1" applyAlignment="1">
      <alignment horizontal="center" vertical="top" wrapText="1"/>
    </xf>
    <xf numFmtId="0" fontId="1" fillId="6" borderId="95" xfId="0" applyFont="1" applyFill="1" applyBorder="1" applyAlignment="1">
      <alignment horizontal="center" vertical="top" wrapText="1"/>
    </xf>
    <xf numFmtId="0" fontId="1" fillId="6" borderId="36" xfId="0"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3" fontId="1" fillId="6" borderId="4" xfId="0" applyNumberFormat="1" applyFont="1" applyFill="1" applyBorder="1" applyAlignment="1">
      <alignment horizontal="center" vertical="center" wrapText="1"/>
    </xf>
    <xf numFmtId="3" fontId="1" fillId="0" borderId="25" xfId="0" applyNumberFormat="1" applyFont="1" applyFill="1" applyBorder="1" applyAlignment="1">
      <alignment horizontal="center" vertical="top"/>
    </xf>
    <xf numFmtId="3" fontId="1" fillId="6" borderId="13" xfId="0" applyNumberFormat="1" applyFont="1" applyFill="1" applyBorder="1" applyAlignment="1">
      <alignment vertical="top"/>
    </xf>
    <xf numFmtId="3" fontId="1" fillId="6" borderId="6" xfId="0" applyNumberFormat="1" applyFont="1" applyFill="1" applyBorder="1" applyAlignment="1">
      <alignment horizontal="center" vertical="center" wrapText="1"/>
    </xf>
    <xf numFmtId="3" fontId="1" fillId="0" borderId="27" xfId="0" applyNumberFormat="1" applyFont="1" applyFill="1" applyBorder="1" applyAlignment="1">
      <alignment horizontal="center" vertical="top"/>
    </xf>
    <xf numFmtId="3" fontId="1" fillId="6" borderId="15" xfId="0" applyNumberFormat="1" applyFont="1" applyFill="1" applyBorder="1" applyAlignment="1">
      <alignment vertical="top"/>
    </xf>
    <xf numFmtId="3" fontId="1" fillId="6" borderId="3" xfId="0" applyNumberFormat="1" applyFont="1" applyFill="1" applyBorder="1" applyAlignment="1">
      <alignment horizontal="center" vertical="center" wrapText="1"/>
    </xf>
    <xf numFmtId="3" fontId="1" fillId="0" borderId="24" xfId="0" applyNumberFormat="1" applyFont="1" applyFill="1" applyBorder="1" applyAlignment="1">
      <alignment horizontal="center" vertical="top"/>
    </xf>
    <xf numFmtId="3" fontId="1" fillId="6" borderId="12" xfId="0" applyNumberFormat="1" applyFont="1" applyFill="1" applyBorder="1" applyAlignment="1">
      <alignment vertical="top"/>
    </xf>
    <xf numFmtId="164" fontId="1" fillId="6" borderId="22" xfId="0" applyNumberFormat="1" applyFont="1" applyFill="1" applyBorder="1" applyAlignment="1">
      <alignment horizontal="center" vertical="top"/>
    </xf>
    <xf numFmtId="164" fontId="17" fillId="6" borderId="6" xfId="0" applyNumberFormat="1" applyFont="1" applyFill="1" applyBorder="1" applyAlignment="1">
      <alignment horizontal="center" vertical="top"/>
    </xf>
    <xf numFmtId="164" fontId="17" fillId="6" borderId="15" xfId="0" applyNumberFormat="1" applyFont="1" applyFill="1" applyBorder="1" applyAlignment="1">
      <alignment horizontal="center" vertical="top"/>
    </xf>
    <xf numFmtId="164" fontId="3" fillId="6" borderId="6" xfId="0" applyNumberFormat="1" applyFont="1" applyFill="1" applyBorder="1" applyAlignment="1">
      <alignment horizontal="center" vertical="top"/>
    </xf>
    <xf numFmtId="164" fontId="3" fillId="6" borderId="12" xfId="0" applyNumberFormat="1" applyFont="1" applyFill="1" applyBorder="1" applyAlignment="1">
      <alignment horizontal="center" vertical="center"/>
    </xf>
    <xf numFmtId="164" fontId="1" fillId="6" borderId="33"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1" fillId="6" borderId="38" xfId="0" applyNumberFormat="1" applyFont="1" applyFill="1" applyBorder="1" applyAlignment="1">
      <alignment horizontal="center" vertical="top"/>
    </xf>
    <xf numFmtId="164" fontId="1" fillId="6" borderId="36" xfId="0" applyNumberFormat="1" applyFont="1" applyFill="1" applyBorder="1" applyAlignment="1">
      <alignment horizontal="center" vertical="top"/>
    </xf>
    <xf numFmtId="164" fontId="17" fillId="6" borderId="3" xfId="0" applyNumberFormat="1" applyFont="1" applyFill="1" applyBorder="1" applyAlignment="1">
      <alignment horizontal="center" vertical="top"/>
    </xf>
    <xf numFmtId="164" fontId="17" fillId="6" borderId="12" xfId="0" applyNumberFormat="1" applyFont="1" applyFill="1" applyBorder="1" applyAlignment="1">
      <alignment horizontal="center" vertical="top"/>
    </xf>
    <xf numFmtId="164" fontId="3" fillId="6" borderId="3" xfId="0" applyNumberFormat="1" applyFont="1" applyFill="1" applyBorder="1" applyAlignment="1">
      <alignment horizontal="center" vertical="top"/>
    </xf>
    <xf numFmtId="164" fontId="3" fillId="6" borderId="36" xfId="0" applyNumberFormat="1" applyFont="1" applyFill="1" applyBorder="1" applyAlignment="1">
      <alignment horizontal="center" vertical="top"/>
    </xf>
    <xf numFmtId="3" fontId="1" fillId="7" borderId="23" xfId="0" applyNumberFormat="1" applyFont="1" applyFill="1" applyBorder="1" applyAlignment="1">
      <alignment horizontal="left" vertical="top"/>
    </xf>
    <xf numFmtId="164" fontId="3" fillId="6" borderId="16" xfId="0" applyNumberFormat="1" applyFont="1" applyFill="1" applyBorder="1" applyAlignment="1">
      <alignment horizontal="center" vertical="top"/>
    </xf>
    <xf numFmtId="3" fontId="1" fillId="6" borderId="9" xfId="0" applyNumberFormat="1" applyFont="1" applyFill="1" applyBorder="1" applyAlignment="1">
      <alignment horizontal="center" vertical="top"/>
    </xf>
    <xf numFmtId="164" fontId="1" fillId="6" borderId="83" xfId="0" applyNumberFormat="1" applyFont="1" applyFill="1" applyBorder="1" applyAlignment="1">
      <alignment horizontal="center" vertical="top"/>
    </xf>
    <xf numFmtId="164" fontId="1" fillId="6" borderId="12" xfId="0" applyNumberFormat="1" applyFont="1" applyFill="1" applyBorder="1" applyAlignment="1">
      <alignment horizontal="center" vertical="top"/>
    </xf>
    <xf numFmtId="3" fontId="1" fillId="6" borderId="49" xfId="0" applyNumberFormat="1" applyFont="1" applyFill="1" applyBorder="1" applyAlignment="1">
      <alignment horizontal="center" vertical="top"/>
    </xf>
    <xf numFmtId="164" fontId="1" fillId="6" borderId="7" xfId="0" applyNumberFormat="1" applyFont="1" applyFill="1" applyBorder="1" applyAlignment="1">
      <alignment horizontal="center" vertical="top"/>
    </xf>
    <xf numFmtId="164" fontId="2" fillId="6" borderId="8" xfId="0" applyNumberFormat="1" applyFont="1" applyFill="1" applyBorder="1" applyAlignment="1">
      <alignment horizontal="center" vertical="top"/>
    </xf>
    <xf numFmtId="164" fontId="2" fillId="6" borderId="49" xfId="0" applyNumberFormat="1" applyFont="1" applyFill="1" applyBorder="1" applyAlignment="1">
      <alignment horizontal="center" vertical="top"/>
    </xf>
    <xf numFmtId="164" fontId="1" fillId="6" borderId="95" xfId="0" applyNumberFormat="1" applyFont="1" applyFill="1" applyBorder="1" applyAlignment="1">
      <alignment horizontal="center" vertical="top"/>
    </xf>
    <xf numFmtId="164" fontId="13" fillId="6" borderId="42" xfId="0" applyNumberFormat="1" applyFont="1" applyFill="1" applyBorder="1" applyAlignment="1">
      <alignment horizontal="center" vertical="top"/>
    </xf>
    <xf numFmtId="164" fontId="13" fillId="6" borderId="15" xfId="0" applyNumberFormat="1" applyFont="1" applyFill="1" applyBorder="1" applyAlignment="1">
      <alignment horizontal="center" vertical="top"/>
    </xf>
    <xf numFmtId="164" fontId="13" fillId="6" borderId="62" xfId="0" applyNumberFormat="1" applyFont="1" applyFill="1" applyBorder="1" applyAlignment="1">
      <alignment horizontal="center" vertical="top"/>
    </xf>
    <xf numFmtId="164" fontId="13" fillId="6" borderId="3" xfId="0" applyNumberFormat="1" applyFont="1" applyFill="1" applyBorder="1" applyAlignment="1">
      <alignment horizontal="center" vertical="top"/>
    </xf>
    <xf numFmtId="164" fontId="13" fillId="6" borderId="12" xfId="0" applyNumberFormat="1" applyFont="1" applyFill="1" applyBorder="1" applyAlignment="1">
      <alignment horizontal="center" vertical="top"/>
    </xf>
    <xf numFmtId="164" fontId="13" fillId="6" borderId="36" xfId="0" applyNumberFormat="1" applyFont="1" applyFill="1" applyBorder="1" applyAlignment="1">
      <alignment horizontal="center" vertical="top"/>
    </xf>
    <xf numFmtId="0" fontId="23" fillId="0" borderId="68" xfId="0" applyFont="1" applyBorder="1" applyAlignment="1">
      <alignment horizontal="center" vertical="center" wrapText="1"/>
    </xf>
    <xf numFmtId="3" fontId="3" fillId="6" borderId="14" xfId="1" applyNumberFormat="1" applyFont="1" applyFill="1" applyBorder="1" applyAlignment="1">
      <alignment horizontal="center" vertical="top"/>
    </xf>
    <xf numFmtId="164" fontId="3" fillId="6" borderId="16" xfId="1" applyNumberFormat="1" applyFont="1" applyFill="1" applyBorder="1" applyAlignment="1">
      <alignment horizontal="center" vertical="center"/>
    </xf>
    <xf numFmtId="164" fontId="1" fillId="6" borderId="15" xfId="1" applyNumberFormat="1" applyFont="1" applyFill="1" applyBorder="1" applyAlignment="1">
      <alignment horizontal="center" vertical="top"/>
    </xf>
    <xf numFmtId="3" fontId="1" fillId="6" borderId="97"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98" xfId="0" applyNumberFormat="1" applyFont="1" applyFill="1" applyBorder="1" applyAlignment="1">
      <alignment horizontal="center" vertical="top"/>
    </xf>
    <xf numFmtId="3" fontId="1" fillId="6" borderId="95"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 fillId="6" borderId="100" xfId="0" applyNumberFormat="1" applyFont="1" applyFill="1" applyBorder="1" applyAlignment="1">
      <alignment horizontal="center" vertical="top"/>
    </xf>
    <xf numFmtId="3" fontId="1" fillId="6" borderId="77"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49" fontId="1" fillId="0" borderId="96" xfId="0" applyNumberFormat="1" applyFont="1" applyBorder="1" applyAlignment="1">
      <alignment horizontal="center" vertical="top"/>
    </xf>
    <xf numFmtId="3" fontId="1" fillId="0" borderId="99" xfId="0" applyNumberFormat="1" applyFont="1" applyFill="1" applyBorder="1" applyAlignment="1">
      <alignment horizontal="center" vertical="top"/>
    </xf>
    <xf numFmtId="49" fontId="19" fillId="6" borderId="24" xfId="0" applyNumberFormat="1" applyFont="1" applyFill="1" applyBorder="1" applyAlignment="1">
      <alignment horizontal="center" vertical="top" textRotation="91" wrapText="1"/>
    </xf>
    <xf numFmtId="3" fontId="1" fillId="6" borderId="12" xfId="0" applyNumberFormat="1" applyFont="1" applyFill="1" applyBorder="1" applyAlignment="1">
      <alignment horizontal="center" vertical="center"/>
    </xf>
    <xf numFmtId="3" fontId="9" fillId="6" borderId="36" xfId="0" applyNumberFormat="1" applyFont="1" applyFill="1" applyBorder="1" applyAlignment="1">
      <alignment horizontal="center" vertical="top" textRotation="90" wrapText="1"/>
    </xf>
    <xf numFmtId="49" fontId="9" fillId="6" borderId="36" xfId="0" applyNumberFormat="1" applyFont="1" applyFill="1" applyBorder="1" applyAlignment="1">
      <alignment horizontal="center" vertical="top" textRotation="90" wrapText="1"/>
    </xf>
    <xf numFmtId="3" fontId="1" fillId="6" borderId="33" xfId="0" applyNumberFormat="1" applyFont="1" applyFill="1" applyBorder="1" applyAlignment="1">
      <alignment horizontal="left" vertical="top" wrapText="1"/>
    </xf>
    <xf numFmtId="3" fontId="3" fillId="0" borderId="34" xfId="0" applyNumberFormat="1" applyFont="1" applyFill="1" applyBorder="1" applyAlignment="1">
      <alignment horizontal="center" vertical="top" wrapText="1"/>
    </xf>
    <xf numFmtId="49" fontId="1" fillId="0" borderId="18" xfId="0" applyNumberFormat="1" applyFont="1" applyFill="1" applyBorder="1" applyAlignment="1">
      <alignment horizontal="center" vertical="top" wrapText="1"/>
    </xf>
    <xf numFmtId="49" fontId="1" fillId="0" borderId="33" xfId="0" applyNumberFormat="1" applyFont="1" applyFill="1" applyBorder="1" applyAlignment="1">
      <alignment horizontal="center" vertical="top" wrapText="1"/>
    </xf>
    <xf numFmtId="49" fontId="1" fillId="0" borderId="22" xfId="0" applyNumberFormat="1" applyFont="1" applyFill="1" applyBorder="1" applyAlignment="1">
      <alignment horizontal="center" vertical="top" wrapText="1"/>
    </xf>
    <xf numFmtId="3" fontId="18" fillId="6" borderId="12" xfId="0" applyNumberFormat="1" applyFont="1" applyFill="1" applyBorder="1" applyAlignment="1">
      <alignment horizontal="center" vertical="center" textRotation="90" wrapText="1"/>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0" fontId="1" fillId="0" borderId="42" xfId="0" applyFont="1" applyFill="1" applyBorder="1" applyAlignment="1">
      <alignment vertical="top" wrapText="1"/>
    </xf>
    <xf numFmtId="3" fontId="1" fillId="0" borderId="8" xfId="0" applyNumberFormat="1" applyFont="1" applyFill="1" applyBorder="1" applyAlignment="1">
      <alignment horizontal="left" wrapText="1"/>
    </xf>
    <xf numFmtId="0" fontId="1" fillId="0" borderId="71" xfId="0" applyFont="1" applyFill="1" applyBorder="1" applyAlignment="1">
      <alignment horizontal="left" vertical="top" wrapText="1"/>
    </xf>
    <xf numFmtId="0" fontId="1" fillId="0" borderId="42" xfId="0" applyFont="1" applyFill="1" applyBorder="1" applyAlignment="1">
      <alignment horizontal="left" vertical="top" wrapText="1"/>
    </xf>
    <xf numFmtId="3" fontId="25" fillId="0" borderId="5" xfId="0" applyNumberFormat="1" applyFont="1" applyFill="1" applyBorder="1" applyAlignment="1">
      <alignment horizontal="center" vertical="top"/>
    </xf>
    <xf numFmtId="3" fontId="25" fillId="0" borderId="54" xfId="0" applyNumberFormat="1" applyFont="1" applyFill="1" applyBorder="1" applyAlignment="1">
      <alignment horizontal="center" vertical="top"/>
    </xf>
    <xf numFmtId="164" fontId="13" fillId="6" borderId="103" xfId="0" applyNumberFormat="1" applyFont="1" applyFill="1" applyBorder="1" applyAlignment="1">
      <alignment horizontal="center" vertical="top"/>
    </xf>
    <xf numFmtId="164" fontId="13" fillId="6" borderId="94" xfId="0" applyNumberFormat="1" applyFont="1" applyFill="1" applyBorder="1" applyAlignment="1">
      <alignment horizontal="center" vertical="top"/>
    </xf>
    <xf numFmtId="164" fontId="13" fillId="6" borderId="93" xfId="0" applyNumberFormat="1" applyFont="1" applyFill="1" applyBorder="1" applyAlignment="1">
      <alignment horizontal="center" vertical="top"/>
    </xf>
    <xf numFmtId="164" fontId="13" fillId="6" borderId="101" xfId="0" applyNumberFormat="1" applyFont="1" applyFill="1" applyBorder="1" applyAlignment="1">
      <alignment horizontal="center" vertical="top"/>
    </xf>
    <xf numFmtId="3" fontId="24" fillId="6" borderId="60" xfId="0" applyNumberFormat="1" applyFont="1" applyFill="1" applyBorder="1" applyAlignment="1">
      <alignment vertical="top" wrapText="1"/>
    </xf>
    <xf numFmtId="3" fontId="24" fillId="6" borderId="12" xfId="0" applyNumberFormat="1" applyFont="1" applyFill="1" applyBorder="1" applyAlignment="1">
      <alignment horizontal="center" vertical="top" wrapText="1"/>
    </xf>
    <xf numFmtId="164" fontId="2" fillId="3" borderId="54" xfId="0" applyNumberFormat="1" applyFont="1" applyFill="1" applyBorder="1" applyAlignment="1">
      <alignment horizontal="center" vertical="top" wrapText="1"/>
    </xf>
    <xf numFmtId="164" fontId="18" fillId="0" borderId="0" xfId="0" applyNumberFormat="1" applyFont="1"/>
    <xf numFmtId="164" fontId="1" fillId="6" borderId="16" xfId="0" applyNumberFormat="1" applyFont="1" applyFill="1" applyBorder="1" applyAlignment="1">
      <alignment horizontal="center" vertical="top" wrapText="1"/>
    </xf>
    <xf numFmtId="164" fontId="1" fillId="6" borderId="14" xfId="0" applyNumberFormat="1" applyFont="1" applyFill="1" applyBorder="1" applyAlignment="1">
      <alignment horizontal="center" vertical="top" wrapText="1"/>
    </xf>
    <xf numFmtId="164" fontId="1" fillId="6" borderId="76" xfId="0" applyNumberFormat="1" applyFont="1" applyFill="1" applyBorder="1" applyAlignment="1">
      <alignment horizontal="center" vertical="top"/>
    </xf>
    <xf numFmtId="164" fontId="1" fillId="6" borderId="74" xfId="0" applyNumberFormat="1" applyFont="1" applyFill="1" applyBorder="1" applyAlignment="1">
      <alignment horizontal="center" vertical="top" wrapText="1"/>
    </xf>
    <xf numFmtId="164" fontId="1" fillId="0" borderId="21" xfId="0" applyNumberFormat="1" applyFont="1" applyFill="1" applyBorder="1" applyAlignment="1">
      <alignment horizontal="center" vertical="top"/>
    </xf>
    <xf numFmtId="164" fontId="3" fillId="6" borderId="102" xfId="0" applyNumberFormat="1" applyFont="1" applyFill="1" applyBorder="1" applyAlignment="1">
      <alignment horizontal="center" vertical="center"/>
    </xf>
    <xf numFmtId="164" fontId="1" fillId="6" borderId="104" xfId="0" applyNumberFormat="1" applyFont="1" applyFill="1" applyBorder="1" applyAlignment="1">
      <alignment horizontal="center" vertical="top"/>
    </xf>
    <xf numFmtId="164" fontId="3" fillId="6" borderId="92" xfId="0" applyNumberFormat="1" applyFont="1" applyFill="1" applyBorder="1" applyAlignment="1">
      <alignment horizontal="center" vertical="center"/>
    </xf>
    <xf numFmtId="164" fontId="3" fillId="6" borderId="91" xfId="0" applyNumberFormat="1" applyFont="1" applyFill="1" applyBorder="1" applyAlignment="1">
      <alignment horizontal="center" vertical="center"/>
    </xf>
    <xf numFmtId="164" fontId="1" fillId="6" borderId="84" xfId="0" applyNumberFormat="1" applyFont="1" applyFill="1" applyBorder="1" applyAlignment="1">
      <alignment horizontal="center" vertical="top"/>
    </xf>
    <xf numFmtId="164" fontId="1" fillId="6" borderId="53" xfId="0" applyNumberFormat="1" applyFont="1" applyFill="1" applyBorder="1" applyAlignment="1">
      <alignment horizontal="center" vertical="top"/>
    </xf>
    <xf numFmtId="164" fontId="2" fillId="8" borderId="28" xfId="0" applyNumberFormat="1" applyFont="1" applyFill="1" applyBorder="1" applyAlignment="1">
      <alignment horizontal="center" vertical="top"/>
    </xf>
    <xf numFmtId="164" fontId="3" fillId="6" borderId="104" xfId="0" applyNumberFormat="1" applyFont="1" applyFill="1" applyBorder="1" applyAlignment="1">
      <alignment horizontal="center" vertical="center"/>
    </xf>
    <xf numFmtId="164" fontId="2" fillId="8" borderId="31" xfId="0" applyNumberFormat="1" applyFont="1" applyFill="1" applyBorder="1" applyAlignment="1">
      <alignment horizontal="center" vertical="top"/>
    </xf>
    <xf numFmtId="164" fontId="2" fillId="8" borderId="58" xfId="0" applyNumberFormat="1" applyFont="1" applyFill="1" applyBorder="1" applyAlignment="1">
      <alignment horizontal="center" vertical="top"/>
    </xf>
    <xf numFmtId="164" fontId="3" fillId="6" borderId="0" xfId="0" applyNumberFormat="1" applyFont="1" applyFill="1" applyBorder="1" applyAlignment="1">
      <alignment horizontal="center" vertical="top"/>
    </xf>
    <xf numFmtId="164" fontId="1" fillId="6" borderId="72" xfId="0" applyNumberFormat="1" applyFont="1" applyFill="1" applyBorder="1" applyAlignment="1">
      <alignment horizontal="center" vertical="top" wrapText="1"/>
    </xf>
    <xf numFmtId="164" fontId="1" fillId="6" borderId="102" xfId="0" applyNumberFormat="1" applyFont="1" applyFill="1" applyBorder="1" applyAlignment="1">
      <alignment horizontal="center" vertical="top"/>
    </xf>
    <xf numFmtId="164" fontId="1" fillId="0" borderId="34" xfId="0" applyNumberFormat="1" applyFont="1" applyFill="1" applyBorder="1" applyAlignment="1">
      <alignment horizontal="center" vertical="top"/>
    </xf>
    <xf numFmtId="3" fontId="1" fillId="7" borderId="36" xfId="0" applyNumberFormat="1" applyFont="1" applyFill="1" applyBorder="1" applyAlignment="1">
      <alignment horizontal="center" vertical="top"/>
    </xf>
    <xf numFmtId="3" fontId="13" fillId="6" borderId="16" xfId="0" applyNumberFormat="1" applyFont="1" applyFill="1" applyBorder="1" applyAlignment="1">
      <alignment horizontal="center" vertical="top"/>
    </xf>
    <xf numFmtId="164" fontId="1" fillId="6" borderId="0" xfId="0" applyNumberFormat="1" applyFont="1" applyFill="1" applyBorder="1" applyAlignment="1">
      <alignment horizontal="center" vertical="top" wrapText="1"/>
    </xf>
    <xf numFmtId="0" fontId="1" fillId="6" borderId="97" xfId="0" applyFont="1" applyFill="1" applyBorder="1" applyAlignment="1">
      <alignment horizontal="center" vertical="top" wrapText="1"/>
    </xf>
    <xf numFmtId="0" fontId="1" fillId="0" borderId="105" xfId="0" applyFont="1" applyFill="1" applyBorder="1" applyAlignment="1">
      <alignment horizontal="left" vertical="top" wrapText="1"/>
    </xf>
    <xf numFmtId="49" fontId="1" fillId="6" borderId="94" xfId="0" applyNumberFormat="1" applyFont="1" applyFill="1" applyBorder="1" applyAlignment="1">
      <alignment horizontal="center" vertical="top"/>
    </xf>
    <xf numFmtId="49" fontId="1" fillId="6" borderId="106" xfId="0" applyNumberFormat="1" applyFont="1" applyFill="1" applyBorder="1" applyAlignment="1">
      <alignment horizontal="center" vertical="top"/>
    </xf>
    <xf numFmtId="0" fontId="1" fillId="6" borderId="105" xfId="1" applyFont="1" applyFill="1" applyBorder="1" applyAlignment="1">
      <alignment vertical="top" wrapText="1"/>
    </xf>
    <xf numFmtId="3" fontId="3" fillId="6" borderId="94" xfId="0" applyNumberFormat="1" applyFont="1" applyFill="1" applyBorder="1" applyAlignment="1">
      <alignment horizontal="center" vertical="top" wrapText="1"/>
    </xf>
    <xf numFmtId="3" fontId="3" fillId="6" borderId="106" xfId="0" applyNumberFormat="1" applyFont="1" applyFill="1" applyBorder="1" applyAlignment="1">
      <alignment horizontal="center" vertical="top" wrapText="1"/>
    </xf>
    <xf numFmtId="3" fontId="3" fillId="6" borderId="63" xfId="0" applyNumberFormat="1" applyFont="1" applyFill="1" applyBorder="1" applyAlignment="1">
      <alignment horizontal="center" vertical="top" wrapText="1"/>
    </xf>
    <xf numFmtId="3" fontId="18" fillId="6" borderId="36" xfId="0" applyNumberFormat="1" applyFont="1" applyFill="1" applyBorder="1" applyAlignment="1">
      <alignment vertical="top" wrapText="1"/>
    </xf>
    <xf numFmtId="3" fontId="3" fillId="6" borderId="36" xfId="0" applyNumberFormat="1" applyFont="1" applyFill="1" applyBorder="1" applyAlignment="1">
      <alignment vertical="center" textRotation="90"/>
    </xf>
    <xf numFmtId="3" fontId="18" fillId="6" borderId="37" xfId="0" applyNumberFormat="1" applyFont="1" applyFill="1" applyBorder="1" applyAlignment="1">
      <alignment horizontal="center" vertical="center" wrapText="1"/>
    </xf>
    <xf numFmtId="164" fontId="2" fillId="8" borderId="79" xfId="0" applyNumberFormat="1" applyFont="1" applyFill="1" applyBorder="1" applyAlignment="1">
      <alignment horizontal="center" vertical="top"/>
    </xf>
    <xf numFmtId="3" fontId="18" fillId="6" borderId="12" xfId="0" applyNumberFormat="1" applyFont="1" applyFill="1" applyBorder="1" applyAlignment="1">
      <alignment vertical="top" wrapText="1"/>
    </xf>
    <xf numFmtId="3" fontId="18" fillId="6" borderId="43" xfId="0" applyNumberFormat="1" applyFont="1" applyFill="1" applyBorder="1" applyAlignment="1">
      <alignment horizontal="center" vertical="center" wrapText="1"/>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27" fillId="6" borderId="87" xfId="0" applyNumberFormat="1" applyFont="1" applyFill="1" applyBorder="1" applyAlignment="1">
      <alignment horizontal="center" vertical="top"/>
    </xf>
    <xf numFmtId="3" fontId="27" fillId="6" borderId="98" xfId="0" applyNumberFormat="1" applyFont="1" applyFill="1" applyBorder="1" applyAlignment="1">
      <alignment horizontal="center" vertical="top"/>
    </xf>
    <xf numFmtId="3" fontId="3" fillId="0" borderId="72" xfId="0" applyNumberFormat="1" applyFont="1" applyFill="1" applyBorder="1" applyAlignment="1">
      <alignment horizontal="center" vertical="top"/>
    </xf>
    <xf numFmtId="164" fontId="1" fillId="6" borderId="17" xfId="0" applyNumberFormat="1" applyFont="1" applyFill="1" applyBorder="1" applyAlignment="1">
      <alignment horizontal="center" vertical="top"/>
    </xf>
    <xf numFmtId="164" fontId="1" fillId="6" borderId="73" xfId="0" applyNumberFormat="1" applyFont="1" applyFill="1" applyBorder="1" applyAlignment="1">
      <alignment horizontal="center" vertical="top"/>
    </xf>
    <xf numFmtId="3" fontId="1" fillId="6" borderId="71" xfId="0" applyNumberFormat="1" applyFont="1" applyFill="1" applyBorder="1" applyAlignment="1">
      <alignment horizontal="left" vertical="top" wrapText="1"/>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85" xfId="0" applyNumberFormat="1" applyFont="1" applyFill="1" applyBorder="1" applyAlignment="1">
      <alignment horizontal="center" vertical="center" wrapText="1"/>
    </xf>
    <xf numFmtId="3" fontId="1" fillId="6" borderId="75" xfId="0" applyNumberFormat="1" applyFont="1" applyFill="1" applyBorder="1" applyAlignment="1">
      <alignment horizontal="center" vertical="top"/>
    </xf>
    <xf numFmtId="3" fontId="26" fillId="6" borderId="72" xfId="0" applyNumberFormat="1" applyFont="1" applyFill="1" applyBorder="1" applyAlignment="1">
      <alignment horizontal="center" vertical="top"/>
    </xf>
    <xf numFmtId="0" fontId="1" fillId="6" borderId="89" xfId="0" applyFont="1" applyFill="1" applyBorder="1" applyAlignment="1">
      <alignment vertical="top" wrapText="1"/>
    </xf>
    <xf numFmtId="164" fontId="17" fillId="6" borderId="13" xfId="0" applyNumberFormat="1" applyFont="1" applyFill="1" applyBorder="1" applyAlignment="1">
      <alignment horizontal="center" vertical="top"/>
    </xf>
    <xf numFmtId="164" fontId="2" fillId="8" borderId="30" xfId="0" applyNumberFormat="1" applyFont="1" applyFill="1" applyBorder="1" applyAlignment="1">
      <alignment horizontal="center" vertical="top"/>
    </xf>
    <xf numFmtId="164" fontId="17" fillId="6" borderId="43" xfId="0" applyNumberFormat="1" applyFont="1" applyFill="1" applyBorder="1" applyAlignment="1">
      <alignment horizontal="center" vertical="top"/>
    </xf>
    <xf numFmtId="3" fontId="28" fillId="6" borderId="12" xfId="0" applyNumberFormat="1" applyFont="1" applyFill="1" applyBorder="1" applyAlignment="1">
      <alignment vertical="top" wrapText="1"/>
    </xf>
    <xf numFmtId="164" fontId="2" fillId="8" borderId="80" xfId="0" applyNumberFormat="1" applyFont="1" applyFill="1" applyBorder="1" applyAlignment="1">
      <alignment horizontal="center" vertical="top"/>
    </xf>
    <xf numFmtId="3" fontId="1" fillId="6" borderId="106" xfId="0" applyNumberFormat="1" applyFont="1" applyFill="1" applyBorder="1" applyAlignment="1">
      <alignment horizontal="center" vertical="top"/>
    </xf>
    <xf numFmtId="3" fontId="1" fillId="6" borderId="93" xfId="0" applyNumberFormat="1" applyFont="1" applyFill="1" applyBorder="1" applyAlignment="1">
      <alignment horizontal="center" vertical="top"/>
    </xf>
    <xf numFmtId="3" fontId="3" fillId="0" borderId="16" xfId="0" applyNumberFormat="1" applyFont="1" applyFill="1" applyBorder="1" applyAlignment="1">
      <alignment horizontal="center" vertical="top"/>
    </xf>
    <xf numFmtId="3" fontId="1" fillId="6" borderId="109" xfId="0" applyNumberFormat="1" applyFont="1" applyFill="1" applyBorder="1" applyAlignment="1">
      <alignment horizontal="center" vertical="top"/>
    </xf>
    <xf numFmtId="0" fontId="1" fillId="6" borderId="105" xfId="0" applyFont="1" applyFill="1" applyBorder="1" applyAlignment="1">
      <alignment horizontal="left" vertical="top" wrapText="1"/>
    </xf>
    <xf numFmtId="3" fontId="1" fillId="6" borderId="110" xfId="0" applyNumberFormat="1" applyFont="1" applyFill="1" applyBorder="1" applyAlignment="1">
      <alignment horizontal="center" vertical="top"/>
    </xf>
    <xf numFmtId="3" fontId="1" fillId="6" borderId="111" xfId="0" applyNumberFormat="1" applyFont="1" applyFill="1" applyBorder="1" applyAlignment="1">
      <alignment horizontal="center" vertical="top"/>
    </xf>
    <xf numFmtId="3" fontId="1" fillId="6" borderId="88" xfId="0" applyNumberFormat="1" applyFont="1" applyFill="1" applyBorder="1" applyAlignment="1">
      <alignment horizontal="center" vertical="top"/>
    </xf>
    <xf numFmtId="164" fontId="3" fillId="6" borderId="14" xfId="0" applyNumberFormat="1" applyFont="1" applyFill="1" applyBorder="1" applyAlignment="1">
      <alignment horizontal="center" vertical="top"/>
    </xf>
    <xf numFmtId="164" fontId="3" fillId="6" borderId="12" xfId="0" applyNumberFormat="1" applyFont="1" applyFill="1" applyBorder="1" applyAlignment="1">
      <alignment horizontal="center" vertical="top"/>
    </xf>
    <xf numFmtId="164" fontId="3" fillId="6" borderId="15" xfId="0" applyNumberFormat="1" applyFont="1" applyFill="1" applyBorder="1" applyAlignment="1">
      <alignment horizontal="center" vertical="top"/>
    </xf>
    <xf numFmtId="3" fontId="1" fillId="7" borderId="11" xfId="0" applyNumberFormat="1" applyFont="1" applyFill="1" applyBorder="1" applyAlignment="1">
      <alignment horizontal="left" vertical="top"/>
    </xf>
    <xf numFmtId="49" fontId="3" fillId="6" borderId="12" xfId="0" applyNumberFormat="1" applyFont="1" applyFill="1" applyBorder="1" applyAlignment="1">
      <alignment horizontal="center" vertical="top" textRotation="91" wrapText="1"/>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2" fontId="1" fillId="6" borderId="76" xfId="0" applyNumberFormat="1" applyFont="1" applyFill="1" applyBorder="1" applyAlignment="1">
      <alignment horizontal="center" vertical="top"/>
    </xf>
    <xf numFmtId="2" fontId="1" fillId="6" borderId="0" xfId="0" applyNumberFormat="1" applyFont="1" applyFill="1" applyBorder="1" applyAlignment="1">
      <alignment horizontal="center" vertical="top"/>
    </xf>
    <xf numFmtId="49" fontId="3" fillId="7" borderId="13" xfId="0" applyNumberFormat="1" applyFont="1" applyFill="1" applyBorder="1" applyAlignment="1">
      <alignment horizontal="center" vertical="top" wrapText="1"/>
    </xf>
    <xf numFmtId="2" fontId="1" fillId="6" borderId="42" xfId="0" applyNumberFormat="1" applyFont="1" applyFill="1" applyBorder="1" applyAlignment="1">
      <alignment horizontal="center" vertical="top"/>
    </xf>
    <xf numFmtId="3" fontId="4" fillId="8" borderId="26" xfId="0" applyNumberFormat="1" applyFont="1" applyFill="1" applyBorder="1" applyAlignment="1">
      <alignment horizontal="center" vertical="top"/>
    </xf>
    <xf numFmtId="3" fontId="1" fillId="6" borderId="54" xfId="0" applyNumberFormat="1" applyFont="1" applyFill="1" applyBorder="1" applyAlignment="1">
      <alignment horizontal="center" vertical="top" wrapText="1"/>
    </xf>
    <xf numFmtId="164" fontId="1" fillId="6" borderId="81" xfId="0" applyNumberFormat="1" applyFont="1" applyFill="1" applyBorder="1" applyAlignment="1">
      <alignment horizontal="center" vertical="top"/>
    </xf>
    <xf numFmtId="164" fontId="1" fillId="6" borderId="107" xfId="0" applyNumberFormat="1" applyFont="1" applyFill="1" applyBorder="1" applyAlignment="1">
      <alignment horizontal="center" vertical="top"/>
    </xf>
    <xf numFmtId="164" fontId="1" fillId="6" borderId="82" xfId="0" applyNumberFormat="1" applyFont="1" applyFill="1" applyBorder="1" applyAlignment="1">
      <alignment horizontal="center" vertical="top"/>
    </xf>
    <xf numFmtId="164" fontId="1" fillId="6" borderId="75" xfId="0" applyNumberFormat="1" applyFont="1" applyFill="1" applyBorder="1" applyAlignment="1">
      <alignment horizontal="center" vertical="top"/>
    </xf>
    <xf numFmtId="164" fontId="1" fillId="6" borderId="112" xfId="0" applyNumberFormat="1" applyFont="1" applyFill="1" applyBorder="1" applyAlignment="1">
      <alignment horizontal="center" vertical="top"/>
    </xf>
    <xf numFmtId="3" fontId="1" fillId="6" borderId="92" xfId="0" applyNumberFormat="1" applyFont="1" applyFill="1" applyBorder="1" applyAlignment="1">
      <alignment horizontal="center" vertical="top"/>
    </xf>
    <xf numFmtId="3" fontId="1" fillId="6" borderId="104" xfId="0" applyNumberFormat="1" applyFont="1" applyFill="1" applyBorder="1" applyAlignment="1">
      <alignment horizontal="center" vertical="top"/>
    </xf>
    <xf numFmtId="3" fontId="1" fillId="6" borderId="99" xfId="0" applyNumberFormat="1" applyFont="1" applyFill="1" applyBorder="1" applyAlignment="1">
      <alignment horizontal="center" vertical="top"/>
    </xf>
    <xf numFmtId="0" fontId="1" fillId="0" borderId="35" xfId="0" applyFont="1" applyBorder="1" applyAlignment="1">
      <alignment vertical="top" wrapText="1"/>
    </xf>
    <xf numFmtId="3" fontId="26" fillId="6" borderId="112" xfId="0" applyNumberFormat="1" applyFont="1" applyFill="1" applyBorder="1" applyAlignment="1">
      <alignment horizontal="center" vertical="top"/>
    </xf>
    <xf numFmtId="0" fontId="24" fillId="6" borderId="39" xfId="0" applyFont="1" applyFill="1" applyBorder="1" applyAlignment="1">
      <alignment horizontal="left" vertical="top" wrapText="1"/>
    </xf>
    <xf numFmtId="3" fontId="24" fillId="6" borderId="83" xfId="0" applyNumberFormat="1" applyFont="1" applyFill="1" applyBorder="1" applyAlignment="1">
      <alignment horizontal="center" vertical="top"/>
    </xf>
    <xf numFmtId="3" fontId="24" fillId="6" borderId="52" xfId="0" applyNumberFormat="1" applyFont="1" applyFill="1" applyBorder="1" applyAlignment="1">
      <alignment horizontal="center" vertical="top"/>
    </xf>
    <xf numFmtId="3" fontId="1" fillId="6" borderId="96" xfId="0" applyNumberFormat="1" applyFont="1" applyFill="1" applyBorder="1" applyAlignment="1">
      <alignment horizontal="center" vertical="top"/>
    </xf>
    <xf numFmtId="3" fontId="3" fillId="6" borderId="12" xfId="0" applyNumberFormat="1" applyFont="1" applyFill="1" applyBorder="1" applyAlignment="1">
      <alignment horizontal="center" vertical="top" wrapText="1"/>
    </xf>
    <xf numFmtId="3" fontId="3" fillId="6" borderId="85"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49" fontId="1" fillId="6" borderId="109" xfId="0" applyNumberFormat="1" applyFont="1" applyFill="1" applyBorder="1" applyAlignment="1">
      <alignment horizontal="center" vertical="top"/>
    </xf>
    <xf numFmtId="49" fontId="1" fillId="6" borderId="95" xfId="0" applyNumberFormat="1" applyFont="1" applyFill="1" applyBorder="1" applyAlignment="1">
      <alignment horizontal="center" vertical="top"/>
    </xf>
    <xf numFmtId="3" fontId="3" fillId="6" borderId="87" xfId="0" applyNumberFormat="1" applyFont="1" applyFill="1" applyBorder="1" applyAlignment="1">
      <alignment horizontal="center" vertical="top" wrapText="1"/>
    </xf>
    <xf numFmtId="0" fontId="1" fillId="6" borderId="98" xfId="0" applyFont="1" applyFill="1" applyBorder="1" applyAlignment="1">
      <alignment horizontal="center" vertical="top" wrapText="1"/>
    </xf>
    <xf numFmtId="3" fontId="13" fillId="0" borderId="72" xfId="0" applyNumberFormat="1" applyFont="1" applyFill="1" applyBorder="1" applyAlignment="1">
      <alignment horizontal="center" vertical="top"/>
    </xf>
    <xf numFmtId="164" fontId="1" fillId="6" borderId="71"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xf>
    <xf numFmtId="49" fontId="3" fillId="7" borderId="13" xfId="0" applyNumberFormat="1" applyFont="1" applyFill="1" applyBorder="1" applyAlignment="1">
      <alignment horizontal="center" vertical="top" textRotation="91" wrapText="1"/>
    </xf>
    <xf numFmtId="49" fontId="19" fillId="0" borderId="25" xfId="0" applyNumberFormat="1" applyFont="1" applyBorder="1" applyAlignment="1">
      <alignment horizontal="center" vertical="top" textRotation="91" wrapText="1"/>
    </xf>
    <xf numFmtId="49" fontId="24" fillId="0" borderId="38" xfId="0" applyNumberFormat="1" applyFont="1" applyBorder="1" applyAlignment="1">
      <alignment horizontal="center" vertical="top"/>
    </xf>
    <xf numFmtId="49" fontId="24" fillId="0" borderId="74" xfId="0" applyNumberFormat="1" applyFont="1" applyBorder="1" applyAlignment="1">
      <alignment horizontal="center" vertical="top"/>
    </xf>
    <xf numFmtId="164" fontId="1" fillId="6" borderId="51" xfId="0" applyNumberFormat="1" applyFont="1" applyFill="1" applyBorder="1" applyAlignment="1">
      <alignment horizontal="center" vertical="top"/>
    </xf>
    <xf numFmtId="164" fontId="1" fillId="6" borderId="47" xfId="0" applyNumberFormat="1" applyFont="1" applyFill="1" applyBorder="1" applyAlignment="1">
      <alignment horizontal="center" vertical="top"/>
    </xf>
    <xf numFmtId="49" fontId="30" fillId="0" borderId="24" xfId="0" applyNumberFormat="1" applyFont="1" applyBorder="1" applyAlignment="1">
      <alignment horizontal="center" vertical="top" textRotation="91" wrapText="1"/>
    </xf>
    <xf numFmtId="3" fontId="1" fillId="6" borderId="113" xfId="0" applyNumberFormat="1" applyFont="1" applyFill="1" applyBorder="1" applyAlignment="1">
      <alignment horizontal="left" vertical="top" wrapText="1"/>
    </xf>
    <xf numFmtId="3" fontId="1" fillId="6" borderId="114" xfId="0" applyNumberFormat="1" applyFont="1" applyFill="1" applyBorder="1" applyAlignment="1">
      <alignment horizontal="center" vertical="top"/>
    </xf>
    <xf numFmtId="3" fontId="1" fillId="6" borderId="115" xfId="0" applyNumberFormat="1" applyFont="1" applyFill="1" applyBorder="1" applyAlignment="1">
      <alignment horizontal="center" vertical="top"/>
    </xf>
    <xf numFmtId="3" fontId="28" fillId="6" borderId="23" xfId="0" applyNumberFormat="1" applyFont="1" applyFill="1" applyBorder="1" applyAlignment="1">
      <alignment horizontal="left" vertical="top" wrapText="1"/>
    </xf>
    <xf numFmtId="3" fontId="1" fillId="6" borderId="101" xfId="0" applyNumberFormat="1" applyFont="1" applyFill="1" applyBorder="1" applyAlignment="1">
      <alignment vertical="top" wrapText="1"/>
    </xf>
    <xf numFmtId="3" fontId="1" fillId="6" borderId="106" xfId="0" applyNumberFormat="1" applyFont="1" applyFill="1" applyBorder="1" applyAlignment="1">
      <alignment horizontal="center" vertical="top" wrapText="1"/>
    </xf>
    <xf numFmtId="3" fontId="1" fillId="6" borderId="94" xfId="0" applyNumberFormat="1" applyFont="1" applyFill="1" applyBorder="1" applyAlignment="1">
      <alignment horizontal="center" vertical="top" wrapText="1"/>
    </xf>
    <xf numFmtId="3" fontId="1" fillId="6" borderId="93" xfId="0" applyNumberFormat="1" applyFont="1" applyFill="1" applyBorder="1" applyAlignment="1">
      <alignment horizontal="center" vertical="top" wrapText="1"/>
    </xf>
    <xf numFmtId="3" fontId="3" fillId="0" borderId="116" xfId="0" applyNumberFormat="1" applyFont="1" applyFill="1" applyBorder="1" applyAlignment="1">
      <alignment horizontal="center" vertical="top"/>
    </xf>
    <xf numFmtId="164" fontId="1" fillId="6" borderId="116" xfId="0" applyNumberFormat="1" applyFont="1" applyFill="1" applyBorder="1" applyAlignment="1">
      <alignment horizontal="center" vertical="top"/>
    </xf>
    <xf numFmtId="164" fontId="1" fillId="6" borderId="92" xfId="0" applyNumberFormat="1" applyFont="1" applyFill="1" applyBorder="1" applyAlignment="1">
      <alignment horizontal="center" vertical="top"/>
    </xf>
    <xf numFmtId="3" fontId="27" fillId="6" borderId="92" xfId="0" applyNumberFormat="1" applyFont="1" applyFill="1" applyBorder="1" applyAlignment="1">
      <alignment horizontal="center" vertical="top" wrapText="1"/>
    </xf>
    <xf numFmtId="3" fontId="27" fillId="6" borderId="91" xfId="0" applyNumberFormat="1" applyFont="1" applyFill="1" applyBorder="1" applyAlignment="1">
      <alignment horizontal="center" vertical="top" wrapText="1"/>
    </xf>
    <xf numFmtId="3" fontId="1" fillId="6" borderId="56" xfId="0" applyNumberFormat="1" applyFont="1" applyFill="1" applyBorder="1" applyAlignment="1">
      <alignment vertical="top" wrapText="1"/>
    </xf>
    <xf numFmtId="3" fontId="1" fillId="6" borderId="90"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wrapText="1"/>
    </xf>
    <xf numFmtId="3" fontId="1" fillId="0" borderId="41" xfId="0" applyNumberFormat="1" applyFont="1" applyFill="1" applyBorder="1" applyAlignment="1">
      <alignment horizontal="center" vertical="top" wrapText="1"/>
    </xf>
    <xf numFmtId="3" fontId="9" fillId="6" borderId="12" xfId="0" applyNumberFormat="1" applyFont="1" applyFill="1" applyBorder="1" applyAlignment="1">
      <alignment horizontal="center" vertical="top" textRotation="90" wrapText="1"/>
    </xf>
    <xf numFmtId="49" fontId="9" fillId="6" borderId="12" xfId="0" applyNumberFormat="1" applyFont="1" applyFill="1" applyBorder="1" applyAlignment="1">
      <alignment horizontal="center" vertical="top" textRotation="90" wrapText="1"/>
    </xf>
    <xf numFmtId="3" fontId="1" fillId="0" borderId="110" xfId="0" applyNumberFormat="1" applyFont="1" applyFill="1" applyBorder="1" applyAlignment="1">
      <alignment horizontal="center" vertical="center" wrapText="1"/>
    </xf>
    <xf numFmtId="3" fontId="1" fillId="0" borderId="110" xfId="0" applyNumberFormat="1" applyFont="1" applyFill="1" applyBorder="1" applyAlignment="1">
      <alignment horizontal="center" vertical="top" wrapText="1"/>
    </xf>
    <xf numFmtId="3" fontId="1" fillId="6" borderId="82" xfId="0" applyNumberFormat="1" applyFont="1" applyFill="1" applyBorder="1" applyAlignment="1">
      <alignment horizontal="center" vertical="center" wrapText="1"/>
    </xf>
    <xf numFmtId="3" fontId="1" fillId="6" borderId="111" xfId="0" applyNumberFormat="1" applyFont="1" applyFill="1" applyBorder="1" applyAlignment="1">
      <alignment horizontal="center" vertical="top" wrapText="1"/>
    </xf>
    <xf numFmtId="3" fontId="3" fillId="6" borderId="14" xfId="0" applyNumberFormat="1" applyFont="1" applyFill="1" applyBorder="1" applyAlignment="1">
      <alignment horizontal="center" vertical="top"/>
    </xf>
    <xf numFmtId="0" fontId="31" fillId="0" borderId="0" xfId="0" applyFont="1" applyAlignment="1">
      <alignment vertical="top" wrapText="1"/>
    </xf>
    <xf numFmtId="0" fontId="18" fillId="0" borderId="0" xfId="0" applyFont="1" applyAlignment="1">
      <alignment vertical="top"/>
    </xf>
    <xf numFmtId="3" fontId="28" fillId="6" borderId="41" xfId="0" applyNumberFormat="1" applyFont="1" applyFill="1" applyBorder="1" applyAlignment="1">
      <alignment horizontal="center" vertical="top" wrapText="1"/>
    </xf>
    <xf numFmtId="0" fontId="1" fillId="6" borderId="101" xfId="0" applyFont="1" applyFill="1" applyBorder="1" applyAlignment="1">
      <alignment horizontal="left" vertical="top" wrapText="1"/>
    </xf>
    <xf numFmtId="3" fontId="3" fillId="6" borderId="112" xfId="0" applyNumberFormat="1" applyFont="1" applyFill="1" applyBorder="1" applyAlignment="1">
      <alignment horizontal="center" vertical="top"/>
    </xf>
    <xf numFmtId="3" fontId="3" fillId="6" borderId="16" xfId="1" applyNumberFormat="1" applyFont="1" applyFill="1" applyBorder="1" applyAlignment="1">
      <alignment horizontal="center" vertical="top"/>
    </xf>
    <xf numFmtId="3" fontId="3" fillId="6" borderId="42" xfId="1" applyNumberFormat="1" applyFont="1" applyFill="1" applyBorder="1" applyAlignment="1">
      <alignment horizontal="center" vertical="top"/>
    </xf>
    <xf numFmtId="164" fontId="3" fillId="6" borderId="54" xfId="1" applyNumberFormat="1" applyFont="1" applyFill="1" applyBorder="1" applyAlignment="1">
      <alignment horizontal="center" vertical="center"/>
    </xf>
    <xf numFmtId="164" fontId="1" fillId="6" borderId="54" xfId="1" applyNumberFormat="1" applyFont="1" applyFill="1" applyBorder="1" applyAlignment="1">
      <alignment horizontal="center" vertical="top" wrapText="1"/>
    </xf>
    <xf numFmtId="3" fontId="12" fillId="0" borderId="84" xfId="0" applyNumberFormat="1" applyFont="1" applyBorder="1" applyAlignment="1">
      <alignment horizontal="center" vertical="top"/>
    </xf>
    <xf numFmtId="3" fontId="1" fillId="0" borderId="96" xfId="0" applyNumberFormat="1" applyFont="1" applyBorder="1" applyAlignment="1">
      <alignment vertical="top" wrapText="1"/>
    </xf>
    <xf numFmtId="3" fontId="3" fillId="0" borderId="117" xfId="1" applyNumberFormat="1" applyFont="1" applyBorder="1" applyAlignment="1">
      <alignment horizontal="center" vertical="top"/>
    </xf>
    <xf numFmtId="164" fontId="1" fillId="6" borderId="40" xfId="1" applyNumberFormat="1" applyFont="1" applyFill="1" applyBorder="1" applyAlignment="1">
      <alignment horizontal="center" vertical="top"/>
    </xf>
    <xf numFmtId="164" fontId="1" fillId="0" borderId="40" xfId="1" applyNumberFormat="1" applyFont="1" applyFill="1" applyBorder="1" applyAlignment="1">
      <alignment horizontal="center" vertical="top"/>
    </xf>
    <xf numFmtId="0" fontId="1" fillId="0" borderId="39" xfId="0" applyFont="1" applyFill="1" applyBorder="1" applyAlignment="1">
      <alignment vertical="top" wrapText="1"/>
    </xf>
    <xf numFmtId="3" fontId="3" fillId="6" borderId="71" xfId="0" applyNumberFormat="1" applyFont="1" applyFill="1" applyBorder="1" applyAlignment="1">
      <alignment horizontal="center" vertical="top"/>
    </xf>
    <xf numFmtId="3" fontId="3" fillId="6" borderId="42" xfId="0" applyNumberFormat="1" applyFont="1" applyFill="1" applyBorder="1" applyAlignment="1">
      <alignment horizontal="center" vertical="top"/>
    </xf>
    <xf numFmtId="3" fontId="3" fillId="0" borderId="101" xfId="0" applyNumberFormat="1" applyFont="1" applyFill="1" applyBorder="1" applyAlignment="1">
      <alignment horizontal="center" vertical="top"/>
    </xf>
    <xf numFmtId="164" fontId="1" fillId="6" borderId="101" xfId="0" applyNumberFormat="1" applyFont="1" applyFill="1" applyBorder="1" applyAlignment="1">
      <alignment horizontal="center" vertical="top"/>
    </xf>
    <xf numFmtId="164" fontId="1" fillId="6" borderId="94" xfId="0" applyNumberFormat="1" applyFont="1" applyFill="1" applyBorder="1" applyAlignment="1">
      <alignment horizontal="center" vertical="top"/>
    </xf>
    <xf numFmtId="164" fontId="1" fillId="6" borderId="100" xfId="0" applyNumberFormat="1" applyFont="1" applyFill="1" applyBorder="1" applyAlignment="1">
      <alignment horizontal="center" vertical="top"/>
    </xf>
    <xf numFmtId="3" fontId="1" fillId="6" borderId="101" xfId="0" applyNumberFormat="1" applyFont="1" applyFill="1" applyBorder="1" applyAlignment="1">
      <alignment horizontal="left" vertical="top" wrapText="1"/>
    </xf>
    <xf numFmtId="3" fontId="1" fillId="6" borderId="106" xfId="0" applyNumberFormat="1" applyFont="1" applyFill="1" applyBorder="1" applyAlignment="1">
      <alignment horizontal="center" vertical="center" wrapText="1"/>
    </xf>
    <xf numFmtId="3" fontId="1" fillId="6" borderId="94" xfId="0" applyNumberFormat="1" applyFont="1" applyFill="1" applyBorder="1" applyAlignment="1">
      <alignment horizontal="center" vertical="center" wrapText="1"/>
    </xf>
    <xf numFmtId="3" fontId="1" fillId="6" borderId="93" xfId="0" applyNumberFormat="1" applyFont="1" applyFill="1" applyBorder="1" applyAlignment="1">
      <alignment horizontal="center" vertical="center" wrapText="1"/>
    </xf>
    <xf numFmtId="0" fontId="31" fillId="0" borderId="0" xfId="0" applyFont="1" applyAlignment="1">
      <alignment vertical="top"/>
    </xf>
    <xf numFmtId="0" fontId="0" fillId="0" borderId="0" xfId="0" applyFill="1" applyAlignment="1">
      <alignment vertical="top"/>
    </xf>
    <xf numFmtId="0" fontId="0" fillId="0" borderId="0" xfId="0" applyFill="1" applyBorder="1" applyAlignment="1">
      <alignment vertical="top"/>
    </xf>
    <xf numFmtId="164" fontId="1" fillId="0" borderId="117" xfId="1" applyNumberFormat="1" applyFont="1" applyFill="1" applyBorder="1" applyAlignment="1">
      <alignment horizontal="center" vertical="top"/>
    </xf>
    <xf numFmtId="164" fontId="1" fillId="0" borderId="83" xfId="0" applyNumberFormat="1" applyFont="1" applyFill="1" applyBorder="1" applyAlignment="1">
      <alignment horizontal="center" vertical="top"/>
    </xf>
    <xf numFmtId="164" fontId="1" fillId="0" borderId="96"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164" fontId="3" fillId="6" borderId="11" xfId="1" applyNumberFormat="1" applyFont="1" applyFill="1" applyBorder="1" applyAlignment="1">
      <alignment horizontal="center" vertical="top"/>
    </xf>
    <xf numFmtId="164" fontId="1" fillId="6" borderId="16" xfId="1" applyNumberFormat="1" applyFont="1" applyFill="1" applyBorder="1" applyAlignment="1">
      <alignment horizontal="center" vertical="top"/>
    </xf>
    <xf numFmtId="164" fontId="3" fillId="6" borderId="14" xfId="1" applyNumberFormat="1" applyFont="1" applyFill="1" applyBorder="1" applyAlignment="1">
      <alignment horizontal="center" vertical="top"/>
    </xf>
    <xf numFmtId="0" fontId="20" fillId="0" borderId="0" xfId="0" applyFont="1" applyAlignment="1">
      <alignment vertical="top"/>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61" xfId="0" applyNumberFormat="1" applyFont="1" applyFill="1" applyBorder="1" applyAlignment="1">
      <alignment horizontal="center" vertical="top" wrapText="1"/>
    </xf>
    <xf numFmtId="49" fontId="2" fillId="6" borderId="38" xfId="0" applyNumberFormat="1" applyFont="1" applyFill="1" applyBorder="1" applyAlignment="1">
      <alignment vertical="top"/>
    </xf>
    <xf numFmtId="49" fontId="2" fillId="6" borderId="36" xfId="0" applyNumberFormat="1" applyFont="1" applyFill="1" applyBorder="1" applyAlignment="1">
      <alignment vertical="top"/>
    </xf>
    <xf numFmtId="49" fontId="2" fillId="6" borderId="3" xfId="0" applyNumberFormat="1" applyFont="1" applyFill="1" applyBorder="1" applyAlignment="1">
      <alignment horizontal="center" vertical="top" wrapText="1"/>
    </xf>
    <xf numFmtId="49" fontId="2" fillId="6" borderId="24" xfId="0" applyNumberFormat="1" applyFont="1" applyFill="1" applyBorder="1" applyAlignment="1">
      <alignment horizontal="center" vertical="top" wrapText="1"/>
    </xf>
    <xf numFmtId="3" fontId="2" fillId="6" borderId="24"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49" fontId="2" fillId="6" borderId="6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3" fontId="2" fillId="6" borderId="3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3" fillId="7" borderId="12" xfId="0" applyNumberFormat="1" applyFont="1" applyFill="1" applyBorder="1" applyAlignment="1">
      <alignment horizontal="center" vertical="top" wrapText="1"/>
    </xf>
    <xf numFmtId="3" fontId="1" fillId="6" borderId="42" xfId="0" applyNumberFormat="1" applyFont="1" applyFill="1" applyBorder="1" applyAlignment="1">
      <alignment horizontal="left" vertical="top" wrapText="1"/>
    </xf>
    <xf numFmtId="49" fontId="2" fillId="4" borderId="23" xfId="0" applyNumberFormat="1" applyFont="1" applyFill="1" applyBorder="1" applyAlignment="1">
      <alignment horizontal="center" vertical="top"/>
    </xf>
    <xf numFmtId="49" fontId="3" fillId="7" borderId="29" xfId="0" applyNumberFormat="1" applyFont="1" applyFill="1" applyBorder="1" applyAlignment="1">
      <alignment horizontal="center" vertical="top" textRotation="91" wrapText="1"/>
    </xf>
    <xf numFmtId="3" fontId="1" fillId="6" borderId="109" xfId="0" applyNumberFormat="1" applyFont="1" applyFill="1" applyBorder="1" applyAlignment="1">
      <alignment horizontal="center" vertical="center" wrapText="1"/>
    </xf>
    <xf numFmtId="3" fontId="1" fillId="6" borderId="109" xfId="0" applyNumberFormat="1" applyFont="1" applyFill="1" applyBorder="1" applyAlignment="1">
      <alignment horizontal="center" vertical="top" wrapText="1"/>
    </xf>
    <xf numFmtId="3" fontId="1" fillId="6" borderId="95" xfId="0" applyNumberFormat="1" applyFont="1" applyFill="1" applyBorder="1" applyAlignment="1">
      <alignment horizontal="center" vertical="center" wrapText="1"/>
    </xf>
    <xf numFmtId="3" fontId="1" fillId="6" borderId="88"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2" fillId="9" borderId="80"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0" fontId="1" fillId="6" borderId="107" xfId="0" applyFont="1" applyFill="1" applyBorder="1" applyAlignment="1">
      <alignment horizontal="left" vertical="top" wrapText="1"/>
    </xf>
    <xf numFmtId="49" fontId="2" fillId="6" borderId="33" xfId="0" applyNumberFormat="1" applyFont="1" applyFill="1" applyBorder="1" applyAlignment="1">
      <alignment horizontal="center" vertical="center"/>
    </xf>
    <xf numFmtId="49" fontId="2" fillId="6" borderId="36" xfId="0" applyNumberFormat="1" applyFont="1" applyFill="1" applyBorder="1" applyAlignment="1">
      <alignment horizontal="center" vertical="center"/>
    </xf>
    <xf numFmtId="49" fontId="1" fillId="6" borderId="12" xfId="0" applyNumberFormat="1" applyFont="1" applyFill="1" applyBorder="1" applyAlignment="1">
      <alignment horizontal="center" vertical="center" textRotation="90"/>
    </xf>
    <xf numFmtId="3" fontId="1" fillId="6" borderId="84" xfId="0" applyNumberFormat="1" applyFont="1" applyFill="1" applyBorder="1" applyAlignment="1">
      <alignment horizontal="center" vertical="top" wrapText="1"/>
    </xf>
    <xf numFmtId="3" fontId="1" fillId="6" borderId="83" xfId="0" applyNumberFormat="1" applyFont="1" applyFill="1" applyBorder="1" applyAlignment="1">
      <alignment horizontal="center" vertical="top" wrapText="1"/>
    </xf>
    <xf numFmtId="3" fontId="1" fillId="6" borderId="53" xfId="0" applyNumberFormat="1" applyFont="1" applyFill="1" applyBorder="1" applyAlignment="1">
      <alignment horizontal="center"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9" fillId="6" borderId="33" xfId="0" applyNumberFormat="1" applyFont="1" applyFill="1" applyBorder="1" applyAlignment="1">
      <alignment horizontal="center" vertical="top" textRotation="90" wrapText="1"/>
    </xf>
    <xf numFmtId="49" fontId="9" fillId="6" borderId="33" xfId="0" applyNumberFormat="1" applyFont="1" applyFill="1" applyBorder="1" applyAlignment="1">
      <alignment horizontal="center" vertical="top" textRotation="90" wrapText="1"/>
    </xf>
    <xf numFmtId="3" fontId="3" fillId="6" borderId="31" xfId="0" applyNumberFormat="1" applyFont="1" applyFill="1" applyBorder="1" applyAlignment="1">
      <alignment horizontal="center" vertical="top"/>
    </xf>
    <xf numFmtId="3" fontId="1" fillId="6" borderId="32" xfId="0" applyNumberFormat="1" applyFont="1" applyFill="1" applyBorder="1" applyAlignment="1">
      <alignment vertical="top" wrapText="1"/>
    </xf>
    <xf numFmtId="3" fontId="20" fillId="0" borderId="0" xfId="0" applyNumberFormat="1" applyFont="1" applyAlignment="1">
      <alignment horizontal="center" vertical="top"/>
    </xf>
    <xf numFmtId="3" fontId="1" fillId="0" borderId="24" xfId="0" applyNumberFormat="1" applyFont="1" applyFill="1" applyBorder="1" applyAlignment="1">
      <alignment horizontal="center" vertical="top" wrapText="1"/>
    </xf>
    <xf numFmtId="3" fontId="18" fillId="0" borderId="36" xfId="0" applyNumberFormat="1" applyFont="1" applyBorder="1" applyAlignment="1">
      <alignment vertical="center" textRotation="90"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164" fontId="1" fillId="6"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8"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5" borderId="69"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0" fontId="0" fillId="0" borderId="0" xfId="0" applyAlignment="1">
      <alignment vertical="top"/>
    </xf>
    <xf numFmtId="164" fontId="14" fillId="8" borderId="45" xfId="0" applyNumberFormat="1" applyFont="1" applyFill="1" applyBorder="1" applyAlignment="1">
      <alignment horizontal="center" vertical="top"/>
    </xf>
    <xf numFmtId="164" fontId="2" fillId="5" borderId="26" xfId="0" applyNumberFormat="1" applyFont="1" applyFill="1" applyBorder="1" applyAlignment="1">
      <alignment horizontal="center" vertical="top"/>
    </xf>
    <xf numFmtId="164" fontId="2" fillId="4" borderId="69" xfId="0" applyNumberFormat="1" applyFont="1" applyFill="1" applyBorder="1" applyAlignment="1">
      <alignment horizontal="center" vertical="top"/>
    </xf>
    <xf numFmtId="164" fontId="2" fillId="3" borderId="69" xfId="0" applyNumberFormat="1" applyFont="1" applyFill="1" applyBorder="1" applyAlignment="1">
      <alignment horizontal="center" vertical="top"/>
    </xf>
    <xf numFmtId="2" fontId="1" fillId="6" borderId="7" xfId="0" applyNumberFormat="1" applyFont="1" applyFill="1" applyBorder="1" applyAlignment="1">
      <alignment horizontal="center" vertical="top"/>
    </xf>
    <xf numFmtId="2" fontId="1" fillId="6" borderId="16" xfId="0" applyNumberFormat="1" applyFont="1" applyFill="1" applyBorder="1" applyAlignment="1">
      <alignment horizontal="center" vertical="top"/>
    </xf>
    <xf numFmtId="2" fontId="1" fillId="6" borderId="54" xfId="0" applyNumberFormat="1" applyFont="1" applyFill="1" applyBorder="1" applyAlignment="1">
      <alignment horizontal="center" vertical="top"/>
    </xf>
    <xf numFmtId="3" fontId="3" fillId="6" borderId="25" xfId="0" applyNumberFormat="1" applyFont="1" applyFill="1" applyBorder="1" applyAlignment="1">
      <alignment horizontal="center" vertical="top" wrapText="1"/>
    </xf>
    <xf numFmtId="3" fontId="3" fillId="6" borderId="24"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wrapText="1"/>
    </xf>
    <xf numFmtId="3" fontId="1" fillId="6" borderId="18" xfId="0" applyNumberFormat="1" applyFont="1" applyFill="1" applyBorder="1" applyAlignment="1">
      <alignment horizontal="left" vertical="top" wrapText="1"/>
    </xf>
    <xf numFmtId="3" fontId="18" fillId="6" borderId="13" xfId="0" applyNumberFormat="1" applyFont="1" applyFill="1" applyBorder="1" applyAlignment="1">
      <alignment horizontal="center" vertical="center" textRotation="90" wrapText="1"/>
    </xf>
    <xf numFmtId="3" fontId="4" fillId="8" borderId="72" xfId="0" applyNumberFormat="1" applyFont="1" applyFill="1" applyBorder="1" applyAlignment="1">
      <alignment horizontal="center" vertical="top"/>
    </xf>
    <xf numFmtId="164" fontId="2" fillId="8" borderId="71" xfId="0" applyNumberFormat="1" applyFont="1" applyFill="1" applyBorder="1" applyAlignment="1">
      <alignment horizontal="center" vertical="top"/>
    </xf>
    <xf numFmtId="3" fontId="3" fillId="6" borderId="5" xfId="0" applyNumberFormat="1" applyFont="1" applyFill="1" applyBorder="1" applyAlignment="1">
      <alignment horizontal="center" vertical="top"/>
    </xf>
    <xf numFmtId="164" fontId="2" fillId="8" borderId="23" xfId="0" applyNumberFormat="1" applyFont="1" applyFill="1" applyBorder="1" applyAlignment="1">
      <alignment horizontal="center" vertical="top"/>
    </xf>
    <xf numFmtId="3" fontId="13" fillId="6" borderId="54" xfId="0" applyNumberFormat="1" applyFont="1" applyFill="1" applyBorder="1" applyAlignment="1">
      <alignment horizontal="center" vertical="top"/>
    </xf>
    <xf numFmtId="164" fontId="1" fillId="6" borderId="63" xfId="0" applyNumberFormat="1" applyFont="1" applyFill="1" applyBorder="1" applyAlignment="1">
      <alignment horizontal="center" vertical="top" wrapText="1"/>
    </xf>
    <xf numFmtId="164" fontId="1" fillId="6" borderId="54" xfId="0" applyNumberFormat="1" applyFont="1" applyFill="1" applyBorder="1" applyAlignment="1">
      <alignment horizontal="center" vertical="top" wrapText="1"/>
    </xf>
    <xf numFmtId="164" fontId="1" fillId="6" borderId="62" xfId="0" applyNumberFormat="1" applyFont="1" applyFill="1" applyBorder="1" applyAlignment="1">
      <alignment horizontal="center" vertical="top"/>
    </xf>
    <xf numFmtId="3" fontId="2" fillId="6" borderId="1" xfId="0" applyNumberFormat="1" applyFont="1" applyFill="1" applyBorder="1" applyAlignment="1">
      <alignment horizontal="center" vertical="top"/>
    </xf>
    <xf numFmtId="3" fontId="12" fillId="6" borderId="0" xfId="0" applyNumberFormat="1" applyFont="1" applyFill="1" applyBorder="1" applyAlignment="1">
      <alignment horizontal="center" vertical="top"/>
    </xf>
    <xf numFmtId="164"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15" xfId="0" applyNumberFormat="1" applyFont="1" applyFill="1" applyBorder="1" applyAlignment="1">
      <alignment horizontal="center" vertical="top"/>
    </xf>
    <xf numFmtId="3" fontId="1" fillId="6" borderId="86" xfId="0" applyNumberFormat="1" applyFont="1" applyFill="1" applyBorder="1" applyAlignment="1">
      <alignment horizontal="center" vertical="top"/>
    </xf>
    <xf numFmtId="164" fontId="1" fillId="6" borderId="88" xfId="0" applyNumberFormat="1" applyFont="1" applyFill="1" applyBorder="1" applyAlignment="1">
      <alignment horizontal="center" vertical="top"/>
    </xf>
    <xf numFmtId="3" fontId="20" fillId="0" borderId="0" xfId="0" applyNumberFormat="1" applyFont="1" applyAlignment="1">
      <alignment horizontal="center" vertical="top"/>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9" borderId="12" xfId="0" applyNumberFormat="1" applyFont="1" applyFill="1" applyBorder="1" applyAlignment="1">
      <alignment horizontal="center" vertical="top" wrapText="1"/>
    </xf>
    <xf numFmtId="3" fontId="18" fillId="0" borderId="36" xfId="0" applyNumberFormat="1" applyFont="1" applyBorder="1" applyAlignment="1">
      <alignment vertical="center" textRotation="90"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9" borderId="12" xfId="0" applyNumberFormat="1" applyFont="1" applyFill="1" applyBorder="1" applyAlignment="1">
      <alignment horizontal="center" vertical="top"/>
    </xf>
    <xf numFmtId="3" fontId="7" fillId="6" borderId="43" xfId="0" applyNumberFormat="1" applyFont="1" applyFill="1" applyBorder="1" applyAlignment="1">
      <alignment horizontal="center" vertical="top" wrapText="1"/>
    </xf>
    <xf numFmtId="3" fontId="2" fillId="9" borderId="3" xfId="0" applyNumberFormat="1" applyFont="1" applyFill="1" applyBorder="1" applyAlignment="1">
      <alignment horizontal="center" vertical="top"/>
    </xf>
    <xf numFmtId="3" fontId="2" fillId="9" borderId="1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1" fillId="6" borderId="12" xfId="0" applyNumberFormat="1" applyFont="1" applyFill="1" applyBorder="1" applyAlignment="1">
      <alignment vertical="top" wrapText="1"/>
    </xf>
    <xf numFmtId="3" fontId="1" fillId="6" borderId="36" xfId="0" applyNumberFormat="1" applyFont="1" applyFill="1" applyBorder="1" applyAlignment="1">
      <alignment vertical="top" wrapText="1"/>
    </xf>
    <xf numFmtId="49" fontId="3" fillId="6" borderId="36" xfId="0" applyNumberFormat="1" applyFont="1" applyFill="1" applyBorder="1" applyAlignment="1">
      <alignment horizontal="center" vertical="center" textRotation="90" wrapText="1"/>
    </xf>
    <xf numFmtId="3" fontId="1" fillId="0" borderId="37" xfId="0" applyNumberFormat="1" applyFont="1" applyBorder="1" applyAlignment="1">
      <alignment horizontal="center" vertical="top" wrapText="1"/>
    </xf>
    <xf numFmtId="0" fontId="3" fillId="6" borderId="12" xfId="0" applyFont="1" applyFill="1" applyBorder="1" applyAlignment="1">
      <alignment vertical="center" textRotation="90"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5" borderId="69" xfId="0" applyNumberFormat="1" applyFont="1" applyFill="1" applyBorder="1" applyAlignment="1">
      <alignment horizontal="center" vertical="top" wrapText="1"/>
    </xf>
    <xf numFmtId="3" fontId="1" fillId="5" borderId="66"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3" fontId="1" fillId="6" borderId="60" xfId="0" applyNumberFormat="1" applyFont="1" applyFill="1" applyBorder="1" applyAlignment="1">
      <alignment vertical="top" wrapText="1"/>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1" fillId="0" borderId="0" xfId="0" applyNumberFormat="1" applyFont="1" applyBorder="1" applyAlignment="1">
      <alignment vertical="top"/>
    </xf>
    <xf numFmtId="3" fontId="2" fillId="6" borderId="13" xfId="0" applyNumberFormat="1" applyFont="1" applyFill="1" applyBorder="1" applyAlignment="1">
      <alignment horizontal="center" vertical="top"/>
    </xf>
    <xf numFmtId="0" fontId="1" fillId="0" borderId="11" xfId="0" applyFont="1" applyFill="1" applyBorder="1" applyAlignment="1">
      <alignment vertical="top" wrapText="1"/>
    </xf>
    <xf numFmtId="49" fontId="2" fillId="6" borderId="13" xfId="0" applyNumberFormat="1" applyFont="1" applyFill="1" applyBorder="1" applyAlignment="1">
      <alignment horizontal="center" vertical="top"/>
    </xf>
    <xf numFmtId="49" fontId="1" fillId="0" borderId="38" xfId="0" applyNumberFormat="1" applyFont="1" applyBorder="1" applyAlignment="1">
      <alignment horizontal="center" vertical="top"/>
    </xf>
    <xf numFmtId="49" fontId="1" fillId="0" borderId="74" xfId="0" applyNumberFormat="1" applyFont="1" applyBorder="1" applyAlignment="1">
      <alignment horizontal="center" vertical="top"/>
    </xf>
    <xf numFmtId="3" fontId="34" fillId="6" borderId="12" xfId="0" applyNumberFormat="1" applyFont="1" applyFill="1" applyBorder="1" applyAlignment="1">
      <alignment vertical="top" wrapText="1"/>
    </xf>
    <xf numFmtId="3" fontId="34" fillId="6" borderId="23" xfId="0" applyNumberFormat="1" applyFont="1" applyFill="1" applyBorder="1" applyAlignment="1">
      <alignment horizontal="left" vertical="top" wrapText="1"/>
    </xf>
    <xf numFmtId="3" fontId="34" fillId="6" borderId="25" xfId="0" applyNumberFormat="1" applyFont="1" applyFill="1" applyBorder="1" applyAlignment="1">
      <alignment horizontal="center" vertical="top"/>
    </xf>
    <xf numFmtId="49" fontId="35" fillId="7" borderId="12" xfId="0" applyNumberFormat="1" applyFont="1" applyFill="1" applyBorder="1" applyAlignment="1">
      <alignment horizontal="center" vertical="top" textRotation="91" wrapText="1"/>
    </xf>
    <xf numFmtId="49" fontId="36" fillId="0" borderId="24" xfId="0" applyNumberFormat="1" applyFont="1" applyBorder="1" applyAlignment="1">
      <alignment horizontal="center" vertical="top" textRotation="91" wrapText="1"/>
    </xf>
    <xf numFmtId="0" fontId="18" fillId="0" borderId="0" xfId="0" applyFont="1" applyAlignment="1">
      <alignment vertical="top" wrapText="1"/>
    </xf>
    <xf numFmtId="3" fontId="1" fillId="6" borderId="92" xfId="0" applyNumberFormat="1" applyFont="1" applyFill="1" applyBorder="1" applyAlignment="1">
      <alignment horizontal="center" vertical="top" wrapText="1"/>
    </xf>
    <xf numFmtId="3" fontId="1" fillId="6" borderId="91" xfId="0" applyNumberFormat="1" applyFont="1" applyFill="1" applyBorder="1" applyAlignment="1">
      <alignment horizontal="center" vertical="top" wrapText="1"/>
    </xf>
    <xf numFmtId="3" fontId="34" fillId="6" borderId="84" xfId="0" applyNumberFormat="1" applyFont="1" applyFill="1" applyBorder="1" applyAlignment="1">
      <alignment horizontal="center" vertical="top" wrapText="1"/>
    </xf>
    <xf numFmtId="3" fontId="34" fillId="6" borderId="41" xfId="0" applyNumberFormat="1" applyFont="1" applyFill="1" applyBorder="1" applyAlignment="1">
      <alignment horizontal="center" vertical="top" wrapText="1"/>
    </xf>
    <xf numFmtId="3" fontId="34" fillId="6" borderId="61" xfId="0" applyNumberFormat="1" applyFont="1" applyFill="1" applyBorder="1" applyAlignment="1">
      <alignment horizontal="center" vertical="top" wrapText="1"/>
    </xf>
    <xf numFmtId="3" fontId="34" fillId="7" borderId="23" xfId="0" applyNumberFormat="1" applyFont="1" applyFill="1" applyBorder="1" applyAlignment="1">
      <alignment horizontal="left" wrapText="1"/>
    </xf>
    <xf numFmtId="49" fontId="35" fillId="7" borderId="24" xfId="0" applyNumberFormat="1" applyFont="1" applyFill="1" applyBorder="1" applyAlignment="1">
      <alignment horizontal="center" textRotation="91" wrapText="1"/>
    </xf>
    <xf numFmtId="3" fontId="34" fillId="0" borderId="36" xfId="0" applyNumberFormat="1" applyFont="1" applyFill="1" applyBorder="1" applyAlignment="1">
      <alignment horizontal="center" vertical="top"/>
    </xf>
    <xf numFmtId="0" fontId="18" fillId="0" borderId="0" xfId="0" applyFont="1" applyFill="1" applyAlignment="1">
      <alignment vertical="top"/>
    </xf>
    <xf numFmtId="0" fontId="18" fillId="0" borderId="0" xfId="0" applyFont="1" applyFill="1" applyBorder="1" applyAlignment="1">
      <alignment vertical="top"/>
    </xf>
    <xf numFmtId="0" fontId="34" fillId="6" borderId="42" xfId="0" applyFont="1" applyFill="1" applyBorder="1" applyAlignment="1">
      <alignment horizontal="left" vertical="top" wrapText="1"/>
    </xf>
    <xf numFmtId="3" fontId="34" fillId="6" borderId="36" xfId="0" applyNumberFormat="1" applyFont="1" applyFill="1" applyBorder="1" applyAlignment="1">
      <alignment horizontal="center" vertical="top"/>
    </xf>
    <xf numFmtId="3" fontId="3" fillId="6" borderId="72" xfId="0" applyNumberFormat="1" applyFont="1" applyFill="1" applyBorder="1" applyAlignment="1">
      <alignment horizontal="center" vertical="top"/>
    </xf>
    <xf numFmtId="0" fontId="1" fillId="6" borderId="39" xfId="0" applyFont="1" applyFill="1" applyBorder="1" applyAlignment="1">
      <alignment horizontal="left" vertical="top" wrapText="1"/>
    </xf>
    <xf numFmtId="3" fontId="1" fillId="6" borderId="83"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0" fontId="1" fillId="6" borderId="81" xfId="0" applyFont="1" applyFill="1" applyBorder="1" applyAlignment="1">
      <alignment horizontal="left" vertical="top" wrapText="1"/>
    </xf>
    <xf numFmtId="3" fontId="34" fillId="0" borderId="35" xfId="0" applyNumberFormat="1" applyFont="1" applyBorder="1" applyAlignment="1">
      <alignment horizontal="left" vertical="top"/>
    </xf>
    <xf numFmtId="3" fontId="35" fillId="0" borderId="36" xfId="0" applyNumberFormat="1" applyFont="1" applyFill="1" applyBorder="1" applyAlignment="1">
      <alignment horizontal="center" vertical="top" wrapText="1"/>
    </xf>
    <xf numFmtId="3" fontId="34" fillId="0" borderId="0" xfId="0" applyNumberFormat="1" applyFont="1" applyBorder="1" applyAlignment="1">
      <alignment horizontal="left" vertical="top" wrapText="1"/>
    </xf>
    <xf numFmtId="3" fontId="35" fillId="0" borderId="12" xfId="0" applyNumberFormat="1" applyFont="1" applyFill="1" applyBorder="1" applyAlignment="1">
      <alignment horizontal="center" vertical="top" wrapText="1"/>
    </xf>
    <xf numFmtId="3" fontId="34" fillId="6" borderId="36" xfId="0" applyNumberFormat="1" applyFont="1" applyFill="1" applyBorder="1" applyAlignment="1">
      <alignment horizontal="left" vertical="top" wrapText="1"/>
    </xf>
    <xf numFmtId="3" fontId="34" fillId="6" borderId="63" xfId="0" applyNumberFormat="1" applyFont="1" applyFill="1" applyBorder="1" applyAlignment="1">
      <alignment horizontal="left" vertical="top" wrapText="1"/>
    </xf>
    <xf numFmtId="3" fontId="34" fillId="6" borderId="36" xfId="0" applyNumberFormat="1" applyFont="1" applyFill="1" applyBorder="1" applyAlignment="1">
      <alignment horizontal="center" vertical="top" wrapText="1"/>
    </xf>
    <xf numFmtId="3" fontId="13" fillId="0" borderId="5" xfId="0" applyNumberFormat="1" applyFont="1" applyFill="1" applyBorder="1" applyAlignment="1">
      <alignment horizontal="center" vertical="top"/>
    </xf>
    <xf numFmtId="3" fontId="13" fillId="6" borderId="101" xfId="0" applyNumberFormat="1" applyFont="1" applyFill="1" applyBorder="1" applyAlignment="1">
      <alignment horizontal="center" vertical="top"/>
    </xf>
    <xf numFmtId="3" fontId="34" fillId="7" borderId="11" xfId="0" applyNumberFormat="1" applyFont="1" applyFill="1" applyBorder="1" applyAlignment="1">
      <alignment horizontal="left" vertical="top"/>
    </xf>
    <xf numFmtId="0" fontId="1" fillId="7" borderId="0" xfId="0" applyFont="1" applyFill="1" applyAlignment="1">
      <alignment vertical="top"/>
    </xf>
    <xf numFmtId="164" fontId="3" fillId="6" borderId="15" xfId="0" applyNumberFormat="1" applyFont="1" applyFill="1" applyBorder="1" applyAlignment="1">
      <alignment horizontal="center" vertical="center"/>
    </xf>
    <xf numFmtId="164" fontId="3" fillId="6" borderId="60" xfId="0" applyNumberFormat="1" applyFont="1" applyFill="1" applyBorder="1" applyAlignment="1">
      <alignment horizontal="center" vertical="center"/>
    </xf>
    <xf numFmtId="3" fontId="1" fillId="6" borderId="34" xfId="0" applyNumberFormat="1" applyFont="1" applyFill="1" applyBorder="1" applyAlignment="1">
      <alignment horizontal="center" vertical="top"/>
    </xf>
    <xf numFmtId="164" fontId="1" fillId="6" borderId="5" xfId="0" applyNumberFormat="1" applyFont="1" applyFill="1" applyBorder="1" applyAlignment="1">
      <alignment horizontal="center" vertical="top"/>
    </xf>
    <xf numFmtId="164" fontId="20" fillId="0" borderId="0" xfId="0" applyNumberFormat="1" applyFont="1" applyAlignment="1">
      <alignment vertical="top"/>
    </xf>
    <xf numFmtId="164" fontId="1" fillId="6" borderId="117" xfId="1" applyNumberFormat="1" applyFont="1" applyFill="1" applyBorder="1" applyAlignment="1">
      <alignment horizontal="center" vertical="top"/>
    </xf>
    <xf numFmtId="3" fontId="38" fillId="6" borderId="12" xfId="0" applyNumberFormat="1" applyFont="1" applyFill="1" applyBorder="1" applyAlignment="1">
      <alignment vertical="top" wrapText="1"/>
    </xf>
    <xf numFmtId="0" fontId="1" fillId="6" borderId="11" xfId="0" applyFont="1" applyFill="1" applyBorder="1" applyAlignment="1">
      <alignment vertical="top" wrapText="1"/>
    </xf>
    <xf numFmtId="49" fontId="3" fillId="6" borderId="12" xfId="0" applyNumberFormat="1" applyFont="1" applyFill="1" applyBorder="1" applyAlignment="1">
      <alignment horizontal="center" vertical="top" wrapText="1"/>
    </xf>
    <xf numFmtId="0" fontId="18" fillId="0" borderId="24" xfId="0" applyFont="1" applyBorder="1" applyAlignment="1">
      <alignment horizontal="center" wrapText="1"/>
    </xf>
    <xf numFmtId="3" fontId="2" fillId="4" borderId="11"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0" borderId="0" xfId="0" applyNumberFormat="1" applyFont="1" applyBorder="1" applyAlignment="1">
      <alignment vertical="top"/>
    </xf>
    <xf numFmtId="0" fontId="1" fillId="0" borderId="0" xfId="0" applyFont="1" applyFill="1" applyAlignment="1">
      <alignment vertical="top"/>
    </xf>
    <xf numFmtId="3" fontId="7" fillId="6" borderId="33" xfId="0" applyNumberFormat="1" applyFont="1" applyFill="1" applyBorder="1" applyAlignment="1">
      <alignment vertical="top" wrapText="1"/>
    </xf>
    <xf numFmtId="3" fontId="8" fillId="6" borderId="34"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18" xfId="0" applyNumberFormat="1" applyFont="1" applyFill="1" applyBorder="1" applyAlignment="1">
      <alignment horizontal="center" vertical="top"/>
    </xf>
    <xf numFmtId="3" fontId="1" fillId="6" borderId="33" xfId="0" applyNumberFormat="1" applyFont="1" applyFill="1" applyBorder="1" applyAlignment="1">
      <alignment horizontal="center" vertical="top"/>
    </xf>
    <xf numFmtId="3" fontId="1" fillId="6" borderId="22" xfId="0" applyNumberFormat="1" applyFont="1" applyFill="1" applyBorder="1" applyAlignment="1">
      <alignment horizontal="center" vertical="top"/>
    </xf>
    <xf numFmtId="49" fontId="9" fillId="0" borderId="33" xfId="0" applyNumberFormat="1" applyFont="1" applyBorder="1" applyAlignment="1">
      <alignment horizontal="center" vertical="center" textRotation="90" wrapText="1"/>
    </xf>
    <xf numFmtId="49" fontId="9" fillId="6" borderId="12" xfId="0" applyNumberFormat="1" applyFont="1" applyFill="1" applyBorder="1" applyAlignment="1">
      <alignment horizontal="center" vertical="center" textRotation="90" wrapText="1"/>
    </xf>
    <xf numFmtId="164" fontId="1" fillId="6" borderId="15" xfId="0" applyNumberFormat="1" applyFont="1" applyFill="1" applyBorder="1" applyAlignment="1">
      <alignment horizontal="center" vertical="top"/>
    </xf>
    <xf numFmtId="3" fontId="8" fillId="6" borderId="16" xfId="0" applyNumberFormat="1" applyFont="1" applyFill="1" applyBorder="1" applyAlignment="1">
      <alignment horizontal="center" vertical="top"/>
    </xf>
    <xf numFmtId="3" fontId="3" fillId="6" borderId="7" xfId="0" applyNumberFormat="1" applyFont="1" applyFill="1" applyBorder="1" applyAlignment="1">
      <alignment horizontal="center" vertical="top"/>
    </xf>
    <xf numFmtId="0" fontId="18" fillId="6" borderId="1" xfId="0" applyFont="1" applyFill="1" applyBorder="1" applyAlignment="1">
      <alignment vertical="top" wrapText="1"/>
    </xf>
    <xf numFmtId="3" fontId="8" fillId="6" borderId="16" xfId="0" applyNumberFormat="1" applyFont="1" applyFill="1" applyBorder="1" applyAlignment="1">
      <alignment horizontal="center" vertical="center"/>
    </xf>
    <xf numFmtId="164" fontId="1" fillId="6" borderId="14" xfId="0" applyNumberFormat="1" applyFont="1" applyFill="1" applyBorder="1" applyAlignment="1">
      <alignment horizontal="center" vertical="center"/>
    </xf>
    <xf numFmtId="164" fontId="1" fillId="6" borderId="16" xfId="0" applyNumberFormat="1" applyFont="1" applyFill="1" applyBorder="1" applyAlignment="1">
      <alignment horizontal="center" vertical="center"/>
    </xf>
    <xf numFmtId="164" fontId="1" fillId="6" borderId="15" xfId="0" applyNumberFormat="1" applyFont="1" applyFill="1" applyBorder="1" applyAlignment="1">
      <alignment horizontal="center" vertical="center"/>
    </xf>
    <xf numFmtId="3" fontId="8" fillId="6" borderId="48" xfId="0" applyNumberFormat="1" applyFont="1" applyFill="1" applyBorder="1" applyAlignment="1">
      <alignment horizontal="center" vertical="center"/>
    </xf>
    <xf numFmtId="164" fontId="1" fillId="6" borderId="8" xfId="0" applyNumberFormat="1" applyFont="1" applyFill="1" applyBorder="1" applyAlignment="1">
      <alignment horizontal="center" vertical="center"/>
    </xf>
    <xf numFmtId="164" fontId="1" fillId="6" borderId="48" xfId="0" applyNumberFormat="1" applyFont="1" applyFill="1" applyBorder="1" applyAlignment="1">
      <alignment horizontal="center" vertical="center"/>
    </xf>
    <xf numFmtId="164" fontId="1" fillId="6" borderId="10" xfId="0" applyNumberFormat="1" applyFont="1" applyFill="1" applyBorder="1" applyAlignment="1">
      <alignment horizontal="center" vertical="center"/>
    </xf>
    <xf numFmtId="164" fontId="13" fillId="6" borderId="5" xfId="0" applyNumberFormat="1" applyFont="1" applyFill="1" applyBorder="1" applyAlignment="1">
      <alignment horizontal="center" vertical="top"/>
    </xf>
    <xf numFmtId="164" fontId="13" fillId="6" borderId="6"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 fillId="6" borderId="110" xfId="0" applyNumberFormat="1" applyFont="1" applyFill="1" applyBorder="1" applyAlignment="1">
      <alignment horizontal="center" vertical="top" wrapText="1"/>
    </xf>
    <xf numFmtId="3" fontId="27" fillId="0" borderId="0" xfId="0" applyNumberFormat="1" applyFont="1" applyBorder="1" applyAlignment="1">
      <alignment vertical="top"/>
    </xf>
    <xf numFmtId="3" fontId="39" fillId="6" borderId="107" xfId="0" applyNumberFormat="1" applyFont="1" applyFill="1" applyBorder="1" applyAlignment="1">
      <alignment vertical="top" wrapText="1"/>
    </xf>
    <xf numFmtId="3" fontId="39" fillId="6" borderId="110" xfId="0" applyNumberFormat="1" applyFont="1" applyFill="1" applyBorder="1" applyAlignment="1">
      <alignment horizontal="center" vertical="top" wrapText="1"/>
    </xf>
    <xf numFmtId="3" fontId="39" fillId="6" borderId="82" xfId="0" applyNumberFormat="1" applyFont="1" applyFill="1" applyBorder="1" applyAlignment="1">
      <alignment horizontal="center" vertical="top" wrapText="1"/>
    </xf>
    <xf numFmtId="3" fontId="39" fillId="6" borderId="111" xfId="0" applyNumberFormat="1" applyFont="1" applyFill="1" applyBorder="1" applyAlignment="1">
      <alignment horizontal="center" vertical="top" wrapText="1"/>
    </xf>
    <xf numFmtId="3" fontId="1" fillId="6" borderId="71" xfId="0" applyNumberFormat="1" applyFont="1" applyFill="1" applyBorder="1" applyAlignment="1">
      <alignment vertical="top" wrapText="1"/>
    </xf>
    <xf numFmtId="0" fontId="1" fillId="0" borderId="81" xfId="0" applyFont="1" applyFill="1" applyBorder="1" applyAlignment="1">
      <alignment vertical="top" wrapText="1"/>
    </xf>
    <xf numFmtId="49" fontId="1" fillId="0" borderId="0" xfId="0" applyNumberFormat="1" applyFont="1" applyAlignment="1">
      <alignment vertical="top"/>
    </xf>
    <xf numFmtId="49" fontId="1" fillId="0" borderId="0" xfId="0" applyNumberFormat="1" applyFont="1" applyAlignment="1">
      <alignment horizontal="center" vertical="top"/>
    </xf>
    <xf numFmtId="3" fontId="1" fillId="0" borderId="0" xfId="0" applyNumberFormat="1" applyFont="1" applyAlignment="1">
      <alignment horizontal="center" vertical="center" wrapText="1"/>
    </xf>
    <xf numFmtId="3" fontId="1" fillId="0" borderId="0" xfId="0" applyNumberFormat="1" applyFont="1" applyAlignment="1">
      <alignment horizontal="center" vertical="top"/>
    </xf>
    <xf numFmtId="164" fontId="1" fillId="0" borderId="0" xfId="0" applyNumberFormat="1" applyFont="1" applyAlignment="1">
      <alignment horizontal="center" vertical="top"/>
    </xf>
    <xf numFmtId="164" fontId="1" fillId="0" borderId="0" xfId="0" applyNumberFormat="1" applyFont="1" applyAlignment="1">
      <alignment vertical="top"/>
    </xf>
    <xf numFmtId="3" fontId="1" fillId="0" borderId="0" xfId="0" applyNumberFormat="1" applyFont="1" applyAlignment="1">
      <alignment horizontal="left" vertical="top" wrapText="1"/>
    </xf>
    <xf numFmtId="3" fontId="1" fillId="0" borderId="0" xfId="0" applyNumberFormat="1" applyFont="1" applyBorder="1" applyAlignment="1">
      <alignment vertical="top"/>
    </xf>
    <xf numFmtId="3" fontId="18" fillId="6" borderId="13" xfId="0" applyNumberFormat="1" applyFont="1" applyFill="1" applyBorder="1" applyAlignment="1">
      <alignment horizontal="center" vertical="center" textRotation="90" wrapText="1"/>
    </xf>
    <xf numFmtId="3" fontId="2" fillId="6" borderId="13" xfId="0" applyNumberFormat="1" applyFont="1" applyFill="1" applyBorder="1" applyAlignment="1">
      <alignment horizontal="center" vertical="top"/>
    </xf>
    <xf numFmtId="3" fontId="18" fillId="0" borderId="36" xfId="0" applyNumberFormat="1" applyFont="1" applyBorder="1" applyAlignment="1">
      <alignment vertical="center" textRotation="90"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0" borderId="3" xfId="0" applyNumberFormat="1" applyFont="1" applyFill="1" applyBorder="1" applyAlignment="1">
      <alignment horizontal="center" vertical="top" wrapText="1"/>
    </xf>
    <xf numFmtId="3" fontId="1" fillId="5" borderId="69" xfId="0" applyNumberFormat="1" applyFont="1" applyFill="1" applyBorder="1" applyAlignment="1">
      <alignment horizontal="center" vertical="top" wrapText="1"/>
    </xf>
    <xf numFmtId="3" fontId="1" fillId="5" borderId="66" xfId="0" applyNumberFormat="1" applyFont="1" applyFill="1" applyBorder="1" applyAlignment="1">
      <alignment horizontal="center" vertical="top" wrapText="1"/>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0" fontId="0" fillId="0" borderId="0" xfId="0" applyFont="1" applyAlignment="1">
      <alignment vertical="top" wrapText="1"/>
    </xf>
    <xf numFmtId="0" fontId="0" fillId="0" borderId="0" xfId="0" applyAlignment="1">
      <alignment vertical="top"/>
    </xf>
    <xf numFmtId="0" fontId="1" fillId="6" borderId="11" xfId="0" applyFont="1" applyFill="1" applyBorder="1" applyAlignment="1">
      <alignmen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0" fillId="0" borderId="0" xfId="0" applyNumberFormat="1" applyFont="1" applyAlignment="1">
      <alignment horizontal="center" vertical="top"/>
    </xf>
    <xf numFmtId="164" fontId="2" fillId="8" borderId="45" xfId="0" applyNumberFormat="1" applyFont="1" applyFill="1" applyBorder="1" applyAlignment="1">
      <alignment horizontal="center" vertical="top" wrapText="1"/>
    </xf>
    <xf numFmtId="164" fontId="2" fillId="8" borderId="58"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0" fontId="18" fillId="0" borderId="0" xfId="0" applyFont="1" applyAlignment="1">
      <alignment vertical="top"/>
    </xf>
    <xf numFmtId="164" fontId="1" fillId="0" borderId="22" xfId="0" applyNumberFormat="1" applyFont="1" applyBorder="1" applyAlignment="1">
      <alignment horizontal="center" vertical="top" wrapText="1"/>
    </xf>
    <xf numFmtId="164" fontId="1" fillId="8" borderId="22" xfId="0" applyNumberFormat="1" applyFont="1" applyFill="1" applyBorder="1" applyAlignment="1">
      <alignment horizontal="center" vertical="top" wrapText="1"/>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164" fontId="2" fillId="3" borderId="42" xfId="0" applyNumberFormat="1" applyFont="1" applyFill="1" applyBorder="1" applyAlignment="1">
      <alignment horizontal="center" vertical="top" wrapText="1"/>
    </xf>
    <xf numFmtId="164" fontId="1" fillId="6" borderId="6" xfId="0" applyNumberFormat="1" applyFont="1" applyFill="1" applyBorder="1" applyAlignment="1">
      <alignment horizontal="center" vertical="top"/>
    </xf>
    <xf numFmtId="164" fontId="1" fillId="6" borderId="14" xfId="1" applyNumberFormat="1" applyFont="1" applyFill="1" applyBorder="1" applyAlignment="1">
      <alignment horizontal="center" vertical="top"/>
    </xf>
    <xf numFmtId="164" fontId="1" fillId="6" borderId="42" xfId="1" applyNumberFormat="1" applyFont="1" applyFill="1" applyBorder="1" applyAlignment="1">
      <alignment horizontal="center" vertical="top" wrapText="1"/>
    </xf>
    <xf numFmtId="164" fontId="2" fillId="8" borderId="1" xfId="0" applyNumberFormat="1" applyFont="1" applyFill="1" applyBorder="1" applyAlignment="1">
      <alignment horizontal="center" vertical="top"/>
    </xf>
    <xf numFmtId="164" fontId="1" fillId="6" borderId="9" xfId="0" applyNumberFormat="1" applyFont="1" applyFill="1" applyBorder="1" applyAlignment="1">
      <alignment horizontal="center" vertical="center"/>
    </xf>
    <xf numFmtId="164" fontId="1" fillId="6" borderId="0" xfId="0" applyNumberFormat="1" applyFont="1" applyFill="1" applyBorder="1" applyAlignment="1">
      <alignment horizontal="center" vertical="center"/>
    </xf>
    <xf numFmtId="164" fontId="2" fillId="5" borderId="69" xfId="0" applyNumberFormat="1" applyFont="1" applyFill="1" applyBorder="1" applyAlignment="1">
      <alignment horizontal="center" vertical="top"/>
    </xf>
    <xf numFmtId="164" fontId="1" fillId="0" borderId="107" xfId="0" applyNumberFormat="1" applyFont="1" applyFill="1" applyBorder="1" applyAlignment="1">
      <alignment horizontal="center" vertical="top"/>
    </xf>
    <xf numFmtId="164" fontId="13" fillId="6" borderId="76" xfId="0" applyNumberFormat="1" applyFont="1" applyFill="1" applyBorder="1" applyAlignment="1">
      <alignment horizontal="center" vertical="top"/>
    </xf>
    <xf numFmtId="164" fontId="13" fillId="6" borderId="0" xfId="0" applyNumberFormat="1" applyFont="1" applyFill="1" applyBorder="1" applyAlignment="1">
      <alignment horizontal="center" vertical="top"/>
    </xf>
    <xf numFmtId="0" fontId="1" fillId="0" borderId="0" xfId="0" applyFont="1" applyBorder="1" applyAlignment="1">
      <alignment horizontal="right" vertical="top"/>
    </xf>
    <xf numFmtId="3" fontId="24" fillId="0" borderId="7" xfId="0" applyNumberFormat="1" applyFont="1" applyBorder="1" applyAlignment="1">
      <alignment vertical="top"/>
    </xf>
    <xf numFmtId="3" fontId="41" fillId="6" borderId="16" xfId="0" applyNumberFormat="1" applyFont="1" applyFill="1" applyBorder="1" applyAlignment="1">
      <alignment horizontal="center" vertical="top"/>
    </xf>
    <xf numFmtId="3" fontId="24" fillId="0" borderId="28" xfId="0" applyNumberFormat="1" applyFont="1" applyBorder="1" applyAlignment="1">
      <alignment vertical="top"/>
    </xf>
    <xf numFmtId="3" fontId="42" fillId="2" borderId="10" xfId="0" applyNumberFormat="1" applyFont="1" applyFill="1" applyBorder="1"/>
    <xf numFmtId="3" fontId="42" fillId="3" borderId="22" xfId="0" applyNumberFormat="1" applyFont="1" applyFill="1" applyBorder="1"/>
    <xf numFmtId="3" fontId="24" fillId="4" borderId="22" xfId="0" applyNumberFormat="1" applyFont="1" applyFill="1" applyBorder="1" applyAlignment="1">
      <alignment vertical="top"/>
    </xf>
    <xf numFmtId="3" fontId="24" fillId="10" borderId="22" xfId="0" applyNumberFormat="1" applyFont="1" applyFill="1" applyBorder="1" applyAlignment="1">
      <alignment vertical="top"/>
    </xf>
    <xf numFmtId="0" fontId="1" fillId="6" borderId="16" xfId="0" applyFont="1" applyFill="1" applyBorder="1" applyAlignment="1">
      <alignment vertical="top"/>
    </xf>
    <xf numFmtId="164" fontId="2" fillId="8" borderId="74" xfId="0" applyNumberFormat="1" applyFont="1" applyFill="1" applyBorder="1" applyAlignment="1">
      <alignment horizontal="center" vertical="top"/>
    </xf>
    <xf numFmtId="164" fontId="2" fillId="5" borderId="67" xfId="0" applyNumberFormat="1" applyFont="1" applyFill="1" applyBorder="1" applyAlignment="1">
      <alignment horizontal="center" vertical="top"/>
    </xf>
    <xf numFmtId="164" fontId="3" fillId="6" borderId="14" xfId="0" applyNumberFormat="1" applyFont="1" applyFill="1" applyBorder="1" applyAlignment="1">
      <alignment horizontal="center" vertical="center"/>
    </xf>
    <xf numFmtId="164" fontId="1" fillId="6" borderId="49" xfId="0" applyNumberFormat="1" applyFont="1" applyFill="1" applyBorder="1" applyAlignment="1">
      <alignment horizontal="center" vertical="center"/>
    </xf>
    <xf numFmtId="164" fontId="1" fillId="6" borderId="12" xfId="0" applyNumberFormat="1" applyFont="1" applyFill="1" applyBorder="1" applyAlignment="1">
      <alignment horizontal="center" vertical="center"/>
    </xf>
    <xf numFmtId="164" fontId="1" fillId="6" borderId="3" xfId="0" applyNumberFormat="1" applyFont="1" applyFill="1" applyBorder="1" applyAlignment="1">
      <alignment horizontal="center" vertical="top"/>
    </xf>
    <xf numFmtId="164" fontId="2" fillId="8" borderId="33" xfId="0" applyNumberFormat="1" applyFont="1" applyFill="1" applyBorder="1" applyAlignment="1">
      <alignment horizontal="center" vertical="top"/>
    </xf>
    <xf numFmtId="164" fontId="2" fillId="5" borderId="65" xfId="0" applyNumberFormat="1" applyFont="1" applyFill="1" applyBorder="1" applyAlignment="1">
      <alignment horizontal="center" vertical="top"/>
    </xf>
    <xf numFmtId="3" fontId="1" fillId="6" borderId="10" xfId="0" applyNumberFormat="1" applyFont="1" applyFill="1" applyBorder="1" applyAlignment="1">
      <alignment horizontal="center" vertical="top"/>
    </xf>
    <xf numFmtId="164" fontId="1" fillId="6" borderId="10" xfId="0" applyNumberFormat="1" applyFont="1" applyFill="1" applyBorder="1" applyAlignment="1">
      <alignment horizontal="center" vertical="top"/>
    </xf>
    <xf numFmtId="3" fontId="1" fillId="6" borderId="62" xfId="0" applyNumberFormat="1" applyFont="1" applyFill="1" applyBorder="1" applyAlignment="1">
      <alignment horizontal="center" vertical="top"/>
    </xf>
    <xf numFmtId="164" fontId="2" fillId="8" borderId="24" xfId="0" applyNumberFormat="1" applyFont="1" applyFill="1" applyBorder="1" applyAlignment="1">
      <alignment horizontal="center" vertical="top"/>
    </xf>
    <xf numFmtId="164" fontId="17" fillId="6" borderId="36" xfId="0" applyNumberFormat="1" applyFont="1" applyFill="1" applyBorder="1" applyAlignment="1">
      <alignment horizontal="center" vertical="top"/>
    </xf>
    <xf numFmtId="164" fontId="17" fillId="6" borderId="62" xfId="0" applyNumberFormat="1" applyFont="1" applyFill="1" applyBorder="1" applyAlignment="1">
      <alignment horizontal="center" vertical="top"/>
    </xf>
    <xf numFmtId="0" fontId="2" fillId="0" borderId="65" xfId="0" applyFont="1" applyBorder="1" applyAlignment="1">
      <alignment horizontal="center" vertical="center" wrapText="1"/>
    </xf>
    <xf numFmtId="164" fontId="2" fillId="8" borderId="33" xfId="0" applyNumberFormat="1" applyFont="1" applyFill="1" applyBorder="1" applyAlignment="1">
      <alignment horizontal="center" vertical="top" wrapText="1"/>
    </xf>
    <xf numFmtId="164" fontId="1" fillId="0" borderId="33" xfId="0" applyNumberFormat="1" applyFont="1" applyBorder="1" applyAlignment="1">
      <alignment horizontal="center" vertical="top" wrapText="1"/>
    </xf>
    <xf numFmtId="164" fontId="1" fillId="6" borderId="33" xfId="0" applyNumberFormat="1" applyFont="1" applyFill="1" applyBorder="1" applyAlignment="1">
      <alignment horizontal="center" vertical="top" wrapText="1"/>
    </xf>
    <xf numFmtId="164" fontId="1" fillId="8" borderId="33" xfId="0" applyNumberFormat="1" applyFont="1" applyFill="1" applyBorder="1" applyAlignment="1">
      <alignment horizontal="center" vertical="top" wrapText="1"/>
    </xf>
    <xf numFmtId="164" fontId="2" fillId="8" borderId="79" xfId="0" applyNumberFormat="1" applyFont="1" applyFill="1" applyBorder="1" applyAlignment="1">
      <alignment horizontal="center" vertical="top" wrapText="1"/>
    </xf>
    <xf numFmtId="3" fontId="24" fillId="10" borderId="6" xfId="0" applyNumberFormat="1" applyFont="1" applyFill="1" applyBorder="1" applyAlignment="1">
      <alignment vertical="top"/>
    </xf>
    <xf numFmtId="3" fontId="24" fillId="4" borderId="67" xfId="0" applyNumberFormat="1" applyFont="1" applyFill="1" applyBorder="1" applyAlignment="1">
      <alignment vertical="top"/>
    </xf>
    <xf numFmtId="3" fontId="24" fillId="3" borderId="27" xfId="0" applyNumberFormat="1" applyFont="1" applyFill="1" applyBorder="1" applyAlignment="1">
      <alignment vertical="top"/>
    </xf>
    <xf numFmtId="164" fontId="1" fillId="10" borderId="67" xfId="0" applyNumberFormat="1" applyFont="1" applyFill="1" applyBorder="1" applyAlignment="1">
      <alignment vertical="top"/>
    </xf>
    <xf numFmtId="164" fontId="1" fillId="10" borderId="27" xfId="0" applyNumberFormat="1" applyFont="1" applyFill="1" applyBorder="1" applyAlignment="1">
      <alignment vertical="top"/>
    </xf>
    <xf numFmtId="164" fontId="2" fillId="8" borderId="38" xfId="0" applyNumberFormat="1" applyFont="1" applyFill="1" applyBorder="1" applyAlignment="1">
      <alignment horizontal="center" vertical="top"/>
    </xf>
    <xf numFmtId="164" fontId="2" fillId="8" borderId="27" xfId="0" applyNumberFormat="1" applyFont="1" applyFill="1" applyBorder="1" applyAlignment="1">
      <alignment horizontal="center" vertical="top"/>
    </xf>
    <xf numFmtId="164" fontId="1" fillId="6" borderId="61" xfId="0" applyNumberFormat="1" applyFont="1" applyFill="1" applyBorder="1" applyAlignment="1">
      <alignment horizontal="center" vertical="top"/>
    </xf>
    <xf numFmtId="164" fontId="3" fillId="6" borderId="12" xfId="1" applyNumberFormat="1" applyFont="1" applyFill="1" applyBorder="1" applyAlignment="1">
      <alignment horizontal="center" vertical="top"/>
    </xf>
    <xf numFmtId="164" fontId="1" fillId="6" borderId="52" xfId="1" applyNumberFormat="1" applyFont="1" applyFill="1" applyBorder="1" applyAlignment="1">
      <alignment horizontal="center" vertical="top"/>
    </xf>
    <xf numFmtId="164" fontId="3" fillId="6" borderId="0" xfId="1" applyNumberFormat="1" applyFont="1" applyFill="1" applyBorder="1" applyAlignment="1">
      <alignment horizontal="center" vertical="top"/>
    </xf>
    <xf numFmtId="164" fontId="1" fillId="6" borderId="83" xfId="1" applyNumberFormat="1" applyFont="1" applyFill="1" applyBorder="1" applyAlignment="1">
      <alignment horizontal="center" vertical="top"/>
    </xf>
    <xf numFmtId="164" fontId="1" fillId="6" borderId="0" xfId="1" applyNumberFormat="1" applyFont="1" applyFill="1" applyBorder="1" applyAlignment="1">
      <alignment horizontal="center" vertical="top"/>
    </xf>
    <xf numFmtId="164" fontId="1" fillId="6" borderId="63" xfId="1" applyNumberFormat="1" applyFont="1" applyFill="1" applyBorder="1" applyAlignment="1">
      <alignment horizontal="center" vertical="top" wrapText="1"/>
    </xf>
    <xf numFmtId="164" fontId="2" fillId="6" borderId="10" xfId="0" applyNumberFormat="1" applyFont="1" applyFill="1" applyBorder="1" applyAlignment="1">
      <alignment horizontal="center" vertical="top"/>
    </xf>
    <xf numFmtId="164" fontId="1" fillId="6" borderId="42" xfId="0" applyNumberFormat="1" applyFont="1" applyFill="1" applyBorder="1" applyAlignment="1">
      <alignment horizontal="center" vertical="top" wrapText="1"/>
    </xf>
    <xf numFmtId="164" fontId="1" fillId="6" borderId="117" xfId="0" applyNumberFormat="1" applyFont="1" applyFill="1" applyBorder="1" applyAlignment="1">
      <alignment horizontal="center" vertical="top"/>
    </xf>
    <xf numFmtId="164" fontId="1" fillId="6" borderId="89" xfId="0" applyNumberFormat="1" applyFont="1" applyFill="1" applyBorder="1" applyAlignment="1">
      <alignment horizontal="center" vertical="top"/>
    </xf>
    <xf numFmtId="164" fontId="1" fillId="0" borderId="83" xfId="1" applyNumberFormat="1" applyFont="1" applyFill="1" applyBorder="1" applyAlignment="1">
      <alignment horizontal="center" vertical="top"/>
    </xf>
    <xf numFmtId="164" fontId="1" fillId="6" borderId="12" xfId="1" applyNumberFormat="1" applyFont="1" applyFill="1" applyBorder="1" applyAlignment="1">
      <alignment horizontal="center" vertical="top"/>
    </xf>
    <xf numFmtId="164" fontId="1" fillId="6" borderId="36" xfId="1" applyNumberFormat="1" applyFont="1" applyFill="1" applyBorder="1" applyAlignment="1">
      <alignment horizontal="center" vertical="top" wrapText="1"/>
    </xf>
    <xf numFmtId="164" fontId="1" fillId="0" borderId="82" xfId="0" applyNumberFormat="1" applyFont="1" applyFill="1" applyBorder="1" applyAlignment="1">
      <alignment horizontal="center" vertical="top"/>
    </xf>
    <xf numFmtId="164" fontId="1" fillId="0" borderId="75" xfId="1" applyNumberFormat="1" applyFont="1" applyFill="1" applyBorder="1" applyAlignment="1">
      <alignment horizontal="center" vertical="top"/>
    </xf>
    <xf numFmtId="164" fontId="1" fillId="0" borderId="111" xfId="0" applyNumberFormat="1" applyFont="1" applyFill="1" applyBorder="1" applyAlignment="1">
      <alignment horizontal="center" vertical="top"/>
    </xf>
    <xf numFmtId="3" fontId="1" fillId="6" borderId="14" xfId="0" applyNumberFormat="1" applyFont="1" applyFill="1" applyBorder="1" applyAlignment="1">
      <alignment vertical="top"/>
    </xf>
    <xf numFmtId="3" fontId="1" fillId="7" borderId="118" xfId="0" applyNumberFormat="1" applyFont="1" applyFill="1" applyBorder="1" applyAlignment="1">
      <alignment horizontal="left" vertical="top"/>
    </xf>
    <xf numFmtId="164" fontId="14" fillId="8" borderId="57" xfId="0" applyNumberFormat="1" applyFont="1" applyFill="1" applyBorder="1" applyAlignment="1">
      <alignment horizontal="center" vertical="top"/>
    </xf>
    <xf numFmtId="164" fontId="14" fillId="8" borderId="58" xfId="0" applyNumberFormat="1" applyFont="1" applyFill="1" applyBorder="1" applyAlignment="1">
      <alignment horizontal="center" vertical="top"/>
    </xf>
    <xf numFmtId="2" fontId="1" fillId="6" borderId="6" xfId="0" applyNumberFormat="1" applyFont="1" applyFill="1" applyBorder="1" applyAlignment="1">
      <alignment horizontal="center" vertical="top"/>
    </xf>
    <xf numFmtId="2" fontId="1" fillId="6" borderId="15" xfId="0" applyNumberFormat="1" applyFont="1" applyFill="1" applyBorder="1" applyAlignment="1">
      <alignment horizontal="center" vertical="top"/>
    </xf>
    <xf numFmtId="2" fontId="1" fillId="6" borderId="62" xfId="0" applyNumberFormat="1" applyFont="1" applyFill="1" applyBorder="1" applyAlignment="1">
      <alignment horizontal="center" vertical="top"/>
    </xf>
    <xf numFmtId="164" fontId="2" fillId="5" borderId="27" xfId="0" applyNumberFormat="1" applyFont="1" applyFill="1" applyBorder="1" applyAlignment="1">
      <alignment horizontal="center" vertical="top"/>
    </xf>
    <xf numFmtId="164" fontId="2" fillId="4" borderId="67" xfId="0" applyNumberFormat="1" applyFont="1" applyFill="1" applyBorder="1" applyAlignment="1">
      <alignment horizontal="center" vertical="top"/>
    </xf>
    <xf numFmtId="164" fontId="2" fillId="3" borderId="67" xfId="0" applyNumberFormat="1" applyFont="1" applyFill="1" applyBorder="1" applyAlignment="1">
      <alignment horizontal="center" vertical="top"/>
    </xf>
    <xf numFmtId="164" fontId="14" fillId="8" borderId="27" xfId="0" applyNumberFormat="1" applyFont="1" applyFill="1" applyBorder="1" applyAlignment="1">
      <alignment horizontal="center" vertical="top"/>
    </xf>
    <xf numFmtId="164" fontId="3" fillId="6" borderId="62" xfId="0" applyNumberFormat="1" applyFont="1" applyFill="1" applyBorder="1" applyAlignment="1">
      <alignment horizontal="center" vertical="top"/>
    </xf>
    <xf numFmtId="164" fontId="14" fillId="8" borderId="79" xfId="0" applyNumberFormat="1" applyFont="1" applyFill="1" applyBorder="1" applyAlignment="1">
      <alignment horizontal="center" vertical="top"/>
    </xf>
    <xf numFmtId="164" fontId="2" fillId="5" borderId="24" xfId="0" applyNumberFormat="1" applyFont="1" applyFill="1" applyBorder="1" applyAlignment="1">
      <alignment horizontal="center" vertical="top"/>
    </xf>
    <xf numFmtId="164" fontId="2" fillId="4" borderId="65" xfId="0" applyNumberFormat="1" applyFont="1" applyFill="1" applyBorder="1" applyAlignment="1">
      <alignment horizontal="center" vertical="top"/>
    </xf>
    <xf numFmtId="164" fontId="2" fillId="3" borderId="65" xfId="0" applyNumberFormat="1" applyFont="1" applyFill="1" applyBorder="1" applyAlignment="1">
      <alignment horizontal="center" vertical="top"/>
    </xf>
    <xf numFmtId="2" fontId="1" fillId="6" borderId="3" xfId="0" applyNumberFormat="1" applyFont="1" applyFill="1" applyBorder="1" applyAlignment="1">
      <alignment horizontal="center" vertical="top"/>
    </xf>
    <xf numFmtId="2" fontId="1" fillId="6" borderId="12" xfId="0" applyNumberFormat="1" applyFont="1" applyFill="1" applyBorder="1" applyAlignment="1">
      <alignment horizontal="center" vertical="top"/>
    </xf>
    <xf numFmtId="164" fontId="14" fillId="8" borderId="24" xfId="0" applyNumberFormat="1" applyFont="1" applyFill="1" applyBorder="1" applyAlignment="1">
      <alignment horizontal="center" vertical="top"/>
    </xf>
    <xf numFmtId="2" fontId="1" fillId="6" borderId="5" xfId="0" applyNumberFormat="1" applyFont="1" applyFill="1" applyBorder="1" applyAlignment="1">
      <alignment horizontal="center" vertical="top"/>
    </xf>
    <xf numFmtId="2" fontId="1" fillId="6" borderId="14" xfId="0" applyNumberFormat="1" applyFont="1" applyFill="1" applyBorder="1" applyAlignment="1">
      <alignment horizontal="center" vertical="top"/>
    </xf>
    <xf numFmtId="3" fontId="1" fillId="6" borderId="16" xfId="0" applyNumberFormat="1" applyFont="1" applyFill="1" applyBorder="1" applyAlignment="1">
      <alignment vertical="top"/>
    </xf>
    <xf numFmtId="3" fontId="1" fillId="6" borderId="7" xfId="0" applyNumberFormat="1" applyFont="1" applyFill="1" applyBorder="1" applyAlignment="1">
      <alignment vertical="top"/>
    </xf>
    <xf numFmtId="3" fontId="27" fillId="6" borderId="16" xfId="0" applyNumberFormat="1" applyFont="1" applyFill="1" applyBorder="1" applyAlignment="1">
      <alignment vertical="top"/>
    </xf>
    <xf numFmtId="0" fontId="31" fillId="6" borderId="16" xfId="0" applyFont="1" applyFill="1" applyBorder="1" applyAlignment="1">
      <alignment vertical="top" wrapText="1"/>
    </xf>
    <xf numFmtId="0" fontId="20" fillId="6" borderId="16" xfId="0" applyFont="1" applyFill="1" applyBorder="1" applyAlignment="1">
      <alignment vertical="top"/>
    </xf>
    <xf numFmtId="3" fontId="20" fillId="6" borderId="16" xfId="0" applyNumberFormat="1" applyFont="1" applyFill="1" applyBorder="1" applyAlignment="1">
      <alignment vertical="top" wrapText="1"/>
    </xf>
    <xf numFmtId="0" fontId="18" fillId="6" borderId="16" xfId="0" applyFont="1" applyFill="1" applyBorder="1" applyAlignment="1">
      <alignment vertical="top"/>
    </xf>
    <xf numFmtId="0" fontId="1" fillId="6" borderId="28" xfId="0" applyFont="1" applyFill="1" applyBorder="1" applyAlignment="1">
      <alignment vertical="top"/>
    </xf>
    <xf numFmtId="0" fontId="0" fillId="6" borderId="16" xfId="0" applyFill="1" applyBorder="1" applyAlignment="1">
      <alignment vertical="top"/>
    </xf>
    <xf numFmtId="164" fontId="2" fillId="8" borderId="62" xfId="0" applyNumberFormat="1" applyFont="1" applyFill="1" applyBorder="1" applyAlignment="1">
      <alignment horizontal="center" vertical="top" wrapText="1"/>
    </xf>
    <xf numFmtId="3" fontId="3" fillId="6" borderId="38" xfId="0" applyNumberFormat="1" applyFont="1" applyFill="1" applyBorder="1" applyAlignment="1">
      <alignment horizontal="center" vertical="top" wrapText="1"/>
    </xf>
    <xf numFmtId="3" fontId="3" fillId="6" borderId="36" xfId="0" applyNumberFormat="1" applyFont="1" applyFill="1" applyBorder="1" applyAlignment="1">
      <alignment horizontal="center" vertical="top" wrapText="1"/>
    </xf>
    <xf numFmtId="3" fontId="3" fillId="6" borderId="62" xfId="0" applyNumberFormat="1" applyFont="1" applyFill="1" applyBorder="1" applyAlignment="1">
      <alignment horizontal="center" vertical="top" wrapText="1"/>
    </xf>
    <xf numFmtId="0" fontId="2" fillId="0" borderId="0" xfId="0" applyFont="1" applyBorder="1" applyAlignment="1">
      <alignment horizontal="right" vertical="top"/>
    </xf>
    <xf numFmtId="3" fontId="1" fillId="6" borderId="14" xfId="0" applyNumberFormat="1" applyFont="1" applyFill="1" applyBorder="1" applyAlignment="1">
      <alignment horizontal="left" vertical="top" wrapText="1"/>
    </xf>
    <xf numFmtId="3" fontId="39" fillId="6" borderId="42" xfId="0" applyNumberFormat="1" applyFont="1" applyFill="1" applyBorder="1" applyAlignment="1">
      <alignment vertical="top" wrapText="1"/>
    </xf>
    <xf numFmtId="3" fontId="39" fillId="6" borderId="61" xfId="0" applyNumberFormat="1" applyFont="1" applyFill="1" applyBorder="1" applyAlignment="1">
      <alignment horizontal="center" vertical="top" wrapText="1"/>
    </xf>
    <xf numFmtId="3" fontId="39" fillId="6" borderId="36" xfId="0" applyNumberFormat="1" applyFont="1" applyFill="1" applyBorder="1" applyAlignment="1">
      <alignment horizontal="center" vertical="top" wrapText="1"/>
    </xf>
    <xf numFmtId="3" fontId="39" fillId="6" borderId="62" xfId="0" applyNumberFormat="1" applyFont="1" applyFill="1" applyBorder="1" applyAlignment="1">
      <alignment horizontal="center" vertical="top" wrapText="1"/>
    </xf>
    <xf numFmtId="3" fontId="1" fillId="6" borderId="54" xfId="0" applyNumberFormat="1" applyFont="1" applyFill="1" applyBorder="1" applyAlignment="1">
      <alignment vertical="top"/>
    </xf>
    <xf numFmtId="3" fontId="1" fillId="0" borderId="0" xfId="0" applyNumberFormat="1" applyFont="1" applyBorder="1" applyAlignment="1">
      <alignment vertical="top"/>
    </xf>
    <xf numFmtId="0" fontId="18" fillId="0" borderId="0" xfId="0" applyFont="1" applyAlignment="1">
      <alignment vertical="top" wrapText="1"/>
    </xf>
    <xf numFmtId="0" fontId="18" fillId="0" borderId="0" xfId="0" applyFont="1" applyAlignment="1">
      <alignment vertical="top"/>
    </xf>
    <xf numFmtId="0" fontId="1" fillId="0" borderId="0" xfId="0" applyFont="1" applyAlignment="1">
      <alignment horizontal="right" wrapText="1"/>
    </xf>
    <xf numFmtId="3" fontId="1" fillId="6" borderId="2" xfId="0" applyNumberFormat="1" applyFont="1" applyFill="1" applyBorder="1" applyAlignment="1">
      <alignment horizontal="left" vertical="top" wrapText="1"/>
    </xf>
    <xf numFmtId="0" fontId="1" fillId="6" borderId="71" xfId="0" applyFont="1" applyFill="1" applyBorder="1" applyAlignment="1">
      <alignment vertical="top" wrapText="1"/>
    </xf>
    <xf numFmtId="3" fontId="12" fillId="0" borderId="110" xfId="0" applyNumberFormat="1" applyFont="1" applyBorder="1" applyAlignment="1">
      <alignment horizontal="center" vertical="top"/>
    </xf>
    <xf numFmtId="3" fontId="1" fillId="0" borderId="77" xfId="0" applyNumberFormat="1" applyFont="1" applyBorder="1" applyAlignment="1">
      <alignment vertical="top" wrapText="1"/>
    </xf>
    <xf numFmtId="3" fontId="3" fillId="0" borderId="107" xfId="1" applyNumberFormat="1" applyFont="1" applyBorder="1" applyAlignment="1">
      <alignment horizontal="center" vertical="top"/>
    </xf>
    <xf numFmtId="164" fontId="1" fillId="0" borderId="107" xfId="1" applyNumberFormat="1" applyFont="1" applyFill="1" applyBorder="1" applyAlignment="1">
      <alignment horizontal="center" vertical="top"/>
    </xf>
    <xf numFmtId="49" fontId="1" fillId="6" borderId="36" xfId="0" applyNumberFormat="1" applyFont="1" applyFill="1" applyBorder="1" applyAlignment="1">
      <alignment horizontal="center" vertical="center" textRotation="90"/>
    </xf>
    <xf numFmtId="0" fontId="1" fillId="6" borderId="35" xfId="0" applyFont="1" applyFill="1" applyBorder="1" applyAlignment="1">
      <alignment horizontal="left" vertical="top" wrapText="1"/>
    </xf>
    <xf numFmtId="0" fontId="1" fillId="0" borderId="39" xfId="0" applyFont="1" applyFill="1" applyBorder="1" applyAlignment="1">
      <alignment horizontal="left" vertical="top" wrapText="1"/>
    </xf>
    <xf numFmtId="3" fontId="1" fillId="7" borderId="33" xfId="0" applyNumberFormat="1" applyFont="1" applyFill="1" applyBorder="1" applyAlignment="1">
      <alignment horizontal="left" vertical="center" textRotation="90" wrapText="1"/>
    </xf>
    <xf numFmtId="0" fontId="1" fillId="6" borderId="116" xfId="0" applyFont="1" applyFill="1" applyBorder="1" applyAlignment="1">
      <alignment vertical="top" wrapText="1"/>
    </xf>
    <xf numFmtId="3" fontId="1" fillId="0" borderId="47" xfId="0" applyNumberFormat="1" applyFont="1" applyFill="1" applyBorder="1" applyAlignment="1">
      <alignment horizontal="left" vertical="top" wrapText="1"/>
    </xf>
    <xf numFmtId="3" fontId="1" fillId="6" borderId="37" xfId="0" applyNumberFormat="1" applyFont="1" applyFill="1" applyBorder="1" applyAlignment="1">
      <alignment horizontal="center" vertical="center" wrapText="1"/>
    </xf>
    <xf numFmtId="3" fontId="3" fillId="9" borderId="29" xfId="0" applyNumberFormat="1" applyFont="1" applyFill="1" applyBorder="1" applyAlignment="1">
      <alignment horizontal="center" vertical="top" wrapText="1"/>
    </xf>
    <xf numFmtId="3" fontId="3" fillId="6" borderId="20" xfId="0" applyNumberFormat="1" applyFont="1" applyFill="1" applyBorder="1" applyAlignment="1">
      <alignment horizontal="center" vertical="top" wrapText="1"/>
    </xf>
    <xf numFmtId="3" fontId="2" fillId="6" borderId="61" xfId="0" applyNumberFormat="1" applyFont="1" applyFill="1" applyBorder="1" applyAlignment="1">
      <alignment horizontal="center" vertical="top"/>
    </xf>
    <xf numFmtId="3" fontId="3" fillId="6" borderId="37" xfId="0" applyNumberFormat="1" applyFont="1" applyFill="1" applyBorder="1" applyAlignment="1">
      <alignment horizontal="center" vertical="top" wrapText="1"/>
    </xf>
    <xf numFmtId="3" fontId="18" fillId="6" borderId="38" xfId="0" applyNumberFormat="1" applyFont="1" applyFill="1" applyBorder="1" applyAlignment="1">
      <alignment wrapText="1"/>
    </xf>
    <xf numFmtId="3" fontId="1" fillId="6" borderId="71" xfId="0" applyNumberFormat="1" applyFont="1" applyFill="1" applyBorder="1" applyAlignment="1">
      <alignment vertical="top"/>
    </xf>
    <xf numFmtId="3" fontId="1" fillId="6" borderId="20" xfId="0" applyNumberFormat="1" applyFont="1" applyFill="1" applyBorder="1" applyAlignment="1">
      <alignment horizontal="center" vertical="center" wrapText="1"/>
    </xf>
    <xf numFmtId="3" fontId="1" fillId="6" borderId="42" xfId="0" applyNumberFormat="1" applyFont="1" applyFill="1" applyBorder="1" applyAlignment="1">
      <alignment vertical="top"/>
    </xf>
    <xf numFmtId="3" fontId="3" fillId="0" borderId="72" xfId="0" applyNumberFormat="1" applyFont="1" applyBorder="1" applyAlignment="1">
      <alignment horizontal="center" vertical="top" wrapText="1"/>
    </xf>
    <xf numFmtId="3" fontId="1" fillId="6" borderId="16" xfId="0" applyNumberFormat="1" applyFont="1" applyFill="1" applyBorder="1" applyAlignment="1">
      <alignment horizontal="center" vertical="top"/>
    </xf>
    <xf numFmtId="3" fontId="1" fillId="0" borderId="29" xfId="0" applyNumberFormat="1" applyFont="1" applyFill="1" applyBorder="1" applyAlignment="1">
      <alignment horizontal="center" vertical="top"/>
    </xf>
    <xf numFmtId="3" fontId="1" fillId="6" borderId="59" xfId="0" applyNumberFormat="1" applyFont="1" applyFill="1" applyBorder="1" applyAlignment="1">
      <alignment horizontal="center" vertical="top"/>
    </xf>
    <xf numFmtId="3" fontId="1" fillId="6" borderId="43" xfId="0" applyNumberFormat="1" applyFont="1" applyFill="1" applyBorder="1" applyAlignment="1">
      <alignment vertical="top"/>
    </xf>
    <xf numFmtId="0" fontId="18" fillId="0" borderId="26" xfId="0" applyFont="1" applyBorder="1" applyAlignment="1">
      <alignment vertical="top" wrapText="1"/>
    </xf>
    <xf numFmtId="3" fontId="1" fillId="0" borderId="29"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center"/>
    </xf>
    <xf numFmtId="0" fontId="3" fillId="0" borderId="0" xfId="0" applyNumberFormat="1" applyFont="1" applyFill="1" applyBorder="1" applyAlignment="1">
      <alignment horizontal="left" vertical="top" wrapText="1"/>
    </xf>
    <xf numFmtId="49" fontId="1" fillId="0" borderId="0" xfId="0" applyNumberFormat="1" applyFont="1" applyAlignment="1">
      <alignment vertical="center"/>
    </xf>
    <xf numFmtId="0" fontId="5" fillId="0" borderId="0" xfId="0" applyFont="1" applyAlignment="1">
      <alignment horizontal="right"/>
    </xf>
    <xf numFmtId="0" fontId="20" fillId="0" borderId="0" xfId="0" applyFont="1" applyAlignment="1">
      <alignment horizontal="center" vertical="top" wrapText="1"/>
    </xf>
    <xf numFmtId="0" fontId="21" fillId="0" borderId="0" xfId="0" applyFont="1" applyAlignment="1">
      <alignment horizontal="center" vertical="top" wrapText="1"/>
    </xf>
    <xf numFmtId="0" fontId="20" fillId="0" borderId="0" xfId="0" applyFont="1" applyAlignment="1">
      <alignment horizontal="center" vertical="top"/>
    </xf>
    <xf numFmtId="0" fontId="1" fillId="0" borderId="0" xfId="0" applyFont="1" applyAlignment="1">
      <alignment horizontal="left" vertical="top"/>
    </xf>
    <xf numFmtId="0" fontId="1" fillId="0" borderId="1" xfId="0" applyFont="1" applyBorder="1" applyAlignment="1">
      <alignment horizontal="right" vertical="top"/>
    </xf>
    <xf numFmtId="0" fontId="1" fillId="0" borderId="44" xfId="0" applyFont="1" applyBorder="1" applyAlignment="1">
      <alignment horizontal="center" vertical="center" wrapText="1"/>
    </xf>
    <xf numFmtId="0" fontId="1" fillId="0" borderId="30" xfId="0" applyFont="1" applyBorder="1" applyAlignment="1">
      <alignment horizontal="center" vertical="center" textRotation="90" wrapText="1"/>
    </xf>
    <xf numFmtId="49" fontId="2" fillId="0" borderId="0" xfId="0" applyNumberFormat="1" applyFont="1" applyFill="1" applyBorder="1" applyAlignment="1">
      <alignment horizontal="center" vertical="top" wrapText="1"/>
    </xf>
    <xf numFmtId="0" fontId="1" fillId="0" borderId="0" xfId="0" applyFont="1" applyFill="1" applyBorder="1" applyAlignment="1">
      <alignment horizontal="center" vertical="top"/>
    </xf>
    <xf numFmtId="0" fontId="2" fillId="0" borderId="68" xfId="0" applyFont="1" applyBorder="1" applyAlignment="1">
      <alignment horizontal="center" vertical="center" wrapText="1"/>
    </xf>
    <xf numFmtId="0" fontId="2" fillId="0" borderId="69" xfId="0" applyFont="1" applyBorder="1" applyAlignment="1">
      <alignment horizontal="center" vertical="center" wrapText="1"/>
    </xf>
    <xf numFmtId="164" fontId="2" fillId="3" borderId="16" xfId="0" applyNumberFormat="1" applyFont="1" applyFill="1" applyBorder="1" applyAlignment="1">
      <alignment horizontal="center" vertical="center" wrapText="1"/>
    </xf>
    <xf numFmtId="164" fontId="27" fillId="6" borderId="36" xfId="0" applyNumberFormat="1" applyFont="1" applyFill="1" applyBorder="1" applyAlignment="1">
      <alignment horizontal="center" vertical="top"/>
    </xf>
    <xf numFmtId="164" fontId="27" fillId="6" borderId="63" xfId="0" applyNumberFormat="1" applyFont="1" applyFill="1" applyBorder="1" applyAlignment="1">
      <alignment horizontal="center" vertical="top"/>
    </xf>
    <xf numFmtId="164" fontId="27" fillId="6" borderId="95" xfId="0" applyNumberFormat="1" applyFont="1" applyFill="1" applyBorder="1" applyAlignment="1">
      <alignment horizontal="center" vertical="top"/>
    </xf>
    <xf numFmtId="164" fontId="27" fillId="6" borderId="87" xfId="0" applyNumberFormat="1" applyFont="1" applyFill="1" applyBorder="1" applyAlignment="1">
      <alignment horizontal="center" vertical="top"/>
    </xf>
    <xf numFmtId="164" fontId="1" fillId="6" borderId="20" xfId="0" applyNumberFormat="1" applyFont="1" applyFill="1" applyBorder="1" applyAlignment="1">
      <alignment horizontal="center" vertical="top"/>
    </xf>
    <xf numFmtId="164" fontId="27" fillId="6"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0" borderId="0" xfId="0" applyNumberFormat="1" applyFont="1" applyBorder="1" applyAlignment="1">
      <alignment vertical="top"/>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3" fontId="1" fillId="0" borderId="0" xfId="0" applyNumberFormat="1" applyFont="1" applyBorder="1" applyAlignment="1">
      <alignment vertical="top"/>
    </xf>
    <xf numFmtId="164" fontId="27" fillId="6" borderId="38" xfId="0" applyNumberFormat="1" applyFont="1" applyFill="1" applyBorder="1" applyAlignment="1">
      <alignment horizontal="center" vertical="top" wrapText="1"/>
    </xf>
    <xf numFmtId="164" fontId="27" fillId="6" borderId="0" xfId="0" applyNumberFormat="1" applyFont="1" applyFill="1" applyBorder="1" applyAlignment="1">
      <alignment horizontal="center" vertical="top" wrapText="1"/>
    </xf>
    <xf numFmtId="3" fontId="3" fillId="0" borderId="72" xfId="0" applyNumberFormat="1" applyFont="1" applyBorder="1" applyAlignment="1">
      <alignment horizontal="center" vertical="top"/>
    </xf>
    <xf numFmtId="164" fontId="1" fillId="0" borderId="0" xfId="0" applyNumberFormat="1" applyFont="1" applyBorder="1" applyAlignment="1">
      <alignment vertical="top"/>
    </xf>
    <xf numFmtId="3" fontId="26" fillId="6" borderId="16" xfId="0" applyNumberFormat="1" applyFont="1" applyFill="1" applyBorder="1" applyAlignment="1">
      <alignment horizontal="center" vertical="top"/>
    </xf>
    <xf numFmtId="3" fontId="24" fillId="6" borderId="36" xfId="0" applyNumberFormat="1" applyFont="1" applyFill="1" applyBorder="1" applyAlignment="1">
      <alignment horizontal="center" vertical="top"/>
    </xf>
    <xf numFmtId="3" fontId="24" fillId="6" borderId="63" xfId="0" applyNumberFormat="1" applyFont="1" applyFill="1" applyBorder="1" applyAlignment="1">
      <alignment horizontal="center" vertical="top"/>
    </xf>
    <xf numFmtId="3" fontId="24" fillId="6" borderId="95" xfId="0" applyNumberFormat="1" applyFont="1" applyFill="1" applyBorder="1" applyAlignment="1">
      <alignment horizontal="center" vertical="top"/>
    </xf>
    <xf numFmtId="3" fontId="24" fillId="6" borderId="87" xfId="0" applyNumberFormat="1" applyFont="1" applyFill="1" applyBorder="1" applyAlignment="1">
      <alignment horizontal="center" vertical="top"/>
    </xf>
    <xf numFmtId="164" fontId="27" fillId="6" borderId="0" xfId="0" applyNumberFormat="1" applyFont="1" applyFill="1" applyBorder="1" applyAlignment="1">
      <alignment horizontal="center" vertical="top"/>
    </xf>
    <xf numFmtId="3" fontId="1" fillId="0" borderId="0" xfId="0" applyNumberFormat="1" applyFont="1" applyBorder="1" applyAlignment="1">
      <alignment vertical="top"/>
    </xf>
    <xf numFmtId="49" fontId="2" fillId="6" borderId="33" xfId="0" applyNumberFormat="1" applyFont="1" applyFill="1" applyBorder="1" applyAlignment="1">
      <alignment horizontal="center" vertical="top"/>
    </xf>
    <xf numFmtId="3" fontId="13" fillId="6" borderId="21" xfId="0" applyNumberFormat="1" applyFont="1" applyFill="1" applyBorder="1" applyAlignment="1">
      <alignment horizontal="left" vertical="top" wrapText="1"/>
    </xf>
    <xf numFmtId="49" fontId="11" fillId="0" borderId="21" xfId="0" applyNumberFormat="1" applyFont="1" applyBorder="1" applyAlignment="1">
      <alignment horizontal="center" vertical="center" textRotation="90" wrapText="1"/>
    </xf>
    <xf numFmtId="3" fontId="12" fillId="0" borderId="18" xfId="0" applyNumberFormat="1" applyFont="1" applyBorder="1" applyAlignment="1">
      <alignment horizontal="center" vertical="top"/>
    </xf>
    <xf numFmtId="3" fontId="1" fillId="0" borderId="44" xfId="0" applyNumberFormat="1" applyFont="1" applyBorder="1" applyAlignment="1">
      <alignment vertical="top" wrapText="1"/>
    </xf>
    <xf numFmtId="3" fontId="3" fillId="0" borderId="31" xfId="1" applyNumberFormat="1" applyFont="1" applyBorder="1" applyAlignment="1">
      <alignment horizontal="center" vertical="top"/>
    </xf>
    <xf numFmtId="164" fontId="1" fillId="0" borderId="31" xfId="1" applyNumberFormat="1" applyFont="1" applyFill="1" applyBorder="1" applyAlignment="1">
      <alignment horizontal="center" vertical="top"/>
    </xf>
    <xf numFmtId="0" fontId="1" fillId="0" borderId="32" xfId="0" applyFont="1" applyFill="1" applyBorder="1" applyAlignment="1">
      <alignment vertical="top" wrapText="1"/>
    </xf>
    <xf numFmtId="3" fontId="2" fillId="4" borderId="17" xfId="0" applyNumberFormat="1" applyFont="1" applyFill="1" applyBorder="1" applyAlignment="1">
      <alignment vertical="top"/>
    </xf>
    <xf numFmtId="3" fontId="2" fillId="5" borderId="38" xfId="0" applyNumberFormat="1" applyFont="1" applyFill="1" applyBorder="1" applyAlignment="1">
      <alignment vertical="top"/>
    </xf>
    <xf numFmtId="3" fontId="2" fillId="6" borderId="41" xfId="0" applyNumberFormat="1" applyFont="1" applyFill="1" applyBorder="1" applyAlignment="1">
      <alignment vertical="top"/>
    </xf>
    <xf numFmtId="3" fontId="6" fillId="0" borderId="33" xfId="0" applyNumberFormat="1" applyFont="1" applyBorder="1" applyAlignment="1">
      <alignment vertical="top" wrapText="1"/>
    </xf>
    <xf numFmtId="3" fontId="1" fillId="0" borderId="20" xfId="0" applyNumberFormat="1" applyFont="1" applyBorder="1" applyAlignment="1">
      <alignment horizontal="center" wrapText="1"/>
    </xf>
    <xf numFmtId="3" fontId="3" fillId="0" borderId="34" xfId="0" applyNumberFormat="1" applyFont="1" applyBorder="1" applyAlignment="1">
      <alignment horizontal="center" vertical="top"/>
    </xf>
    <xf numFmtId="3" fontId="1" fillId="6" borderId="31" xfId="0" applyNumberFormat="1" applyFont="1" applyFill="1" applyBorder="1" applyAlignment="1">
      <alignment horizontal="center" vertical="top"/>
    </xf>
    <xf numFmtId="3" fontId="1" fillId="7" borderId="31" xfId="0" applyNumberFormat="1" applyFont="1" applyFill="1" applyBorder="1" applyAlignment="1">
      <alignment vertical="top" wrapText="1"/>
    </xf>
    <xf numFmtId="3" fontId="6" fillId="6" borderId="12" xfId="0" applyNumberFormat="1" applyFont="1" applyFill="1" applyBorder="1" applyAlignment="1">
      <alignment horizontal="left" vertical="top" wrapText="1"/>
    </xf>
    <xf numFmtId="3" fontId="7" fillId="0" borderId="12" xfId="0" applyNumberFormat="1" applyFont="1" applyFill="1" applyBorder="1" applyAlignment="1">
      <alignment horizontal="center" vertical="top" wrapText="1"/>
    </xf>
    <xf numFmtId="3" fontId="6" fillId="0" borderId="12" xfId="0" applyNumberFormat="1" applyFont="1" applyBorder="1" applyAlignment="1">
      <alignment horizontal="center" vertical="top"/>
    </xf>
    <xf numFmtId="3" fontId="7" fillId="0" borderId="37" xfId="0" applyNumberFormat="1" applyFont="1" applyBorder="1" applyAlignment="1">
      <alignment horizontal="center" vertical="top" wrapText="1"/>
    </xf>
    <xf numFmtId="3" fontId="8" fillId="0" borderId="16" xfId="0" applyNumberFormat="1" applyFont="1" applyFill="1" applyBorder="1" applyAlignment="1">
      <alignment horizontal="center" vertical="top"/>
    </xf>
    <xf numFmtId="3" fontId="1" fillId="0" borderId="35" xfId="0" applyNumberFormat="1" applyFont="1" applyFill="1" applyBorder="1" applyAlignment="1">
      <alignment vertical="top" wrapText="1"/>
    </xf>
    <xf numFmtId="3" fontId="1" fillId="7" borderId="44" xfId="0" applyNumberFormat="1" applyFont="1" applyFill="1" applyBorder="1" applyAlignment="1">
      <alignment horizontal="center" vertical="top"/>
    </xf>
    <xf numFmtId="3"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49" fontId="1" fillId="7" borderId="20" xfId="0" applyNumberFormat="1" applyFont="1" applyFill="1" applyBorder="1" applyAlignment="1">
      <alignment horizontal="center" vertical="top"/>
    </xf>
    <xf numFmtId="3" fontId="1" fillId="7" borderId="37" xfId="0" applyNumberFormat="1" applyFont="1" applyFill="1" applyBorder="1" applyAlignment="1">
      <alignment horizontal="center" vertical="top"/>
    </xf>
    <xf numFmtId="164" fontId="1" fillId="6" borderId="24" xfId="0" applyNumberFormat="1" applyFont="1" applyFill="1" applyBorder="1" applyAlignment="1">
      <alignment horizontal="center" vertical="top"/>
    </xf>
    <xf numFmtId="3" fontId="3" fillId="6" borderId="28"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0" borderId="0" xfId="0" applyNumberFormat="1" applyFont="1" applyBorder="1" applyAlignment="1">
      <alignment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43" fillId="6" borderId="54" xfId="0" applyNumberFormat="1" applyFont="1" applyFill="1" applyBorder="1" applyAlignment="1">
      <alignment horizontal="center" vertical="top"/>
    </xf>
    <xf numFmtId="3" fontId="3" fillId="6" borderId="43" xfId="0" applyNumberFormat="1" applyFont="1" applyFill="1" applyBorder="1" applyAlignment="1">
      <alignment horizontal="center" vertical="top" wrapText="1"/>
    </xf>
    <xf numFmtId="3" fontId="25" fillId="6" borderId="14" xfId="0" applyNumberFormat="1" applyFont="1" applyFill="1" applyBorder="1" applyAlignment="1">
      <alignment horizontal="center" vertical="top"/>
    </xf>
    <xf numFmtId="164" fontId="43" fillId="6" borderId="0" xfId="0" applyNumberFormat="1" applyFont="1" applyFill="1" applyBorder="1" applyAlignment="1">
      <alignment horizontal="center" vertical="top"/>
    </xf>
    <xf numFmtId="3" fontId="13" fillId="6" borderId="14" xfId="0" applyNumberFormat="1" applyFont="1" applyFill="1" applyBorder="1" applyAlignment="1">
      <alignment horizontal="center" vertical="top"/>
    </xf>
    <xf numFmtId="164" fontId="12" fillId="8" borderId="45" xfId="0" applyNumberFormat="1" applyFont="1" applyFill="1" applyBorder="1" applyAlignment="1">
      <alignment horizontal="center" vertical="top"/>
    </xf>
    <xf numFmtId="3" fontId="13" fillId="0" borderId="16" xfId="0" applyNumberFormat="1" applyFont="1" applyFill="1" applyBorder="1" applyAlignment="1">
      <alignment horizontal="center" vertical="top" wrapText="1"/>
    </xf>
    <xf numFmtId="3" fontId="13" fillId="6" borderId="16" xfId="0" applyNumberFormat="1" applyFont="1" applyFill="1" applyBorder="1" applyAlignment="1">
      <alignment horizontal="center" vertical="top" wrapText="1"/>
    </xf>
    <xf numFmtId="3" fontId="1" fillId="0" borderId="0" xfId="0" applyNumberFormat="1" applyFont="1" applyBorder="1" applyAlignment="1">
      <alignment vertical="top"/>
    </xf>
    <xf numFmtId="164" fontId="27" fillId="6" borderId="76" xfId="0" applyNumberFormat="1" applyFont="1" applyFill="1" applyBorder="1" applyAlignment="1">
      <alignment horizontal="center" vertical="top"/>
    </xf>
    <xf numFmtId="3" fontId="1" fillId="0" borderId="0" xfId="0" applyNumberFormat="1" applyFont="1" applyBorder="1" applyAlignment="1">
      <alignment vertical="top"/>
    </xf>
    <xf numFmtId="0" fontId="0" fillId="0" borderId="16" xfId="0" applyBorder="1" applyAlignment="1">
      <alignment vertical="top" wrapText="1"/>
    </xf>
    <xf numFmtId="0" fontId="1" fillId="6" borderId="72" xfId="0" applyFont="1" applyFill="1" applyBorder="1" applyAlignment="1">
      <alignment vertical="top" wrapText="1"/>
    </xf>
    <xf numFmtId="164" fontId="2" fillId="8" borderId="31"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8" borderId="58"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1" fillId="8" borderId="3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0" fontId="2" fillId="0" borderId="8" xfId="0" applyFont="1" applyBorder="1" applyAlignment="1">
      <alignment horizontal="center" vertical="center" wrapText="1"/>
    </xf>
    <xf numFmtId="0" fontId="0" fillId="6" borderId="16" xfId="0" applyFill="1" applyBorder="1" applyAlignment="1">
      <alignment vertical="top" wrapText="1"/>
    </xf>
    <xf numFmtId="3" fontId="44" fillId="7" borderId="43" xfId="0" applyNumberFormat="1" applyFont="1" applyFill="1" applyBorder="1" applyAlignment="1">
      <alignment horizontal="center" vertical="top"/>
    </xf>
    <xf numFmtId="49" fontId="44" fillId="7" borderId="29"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6" borderId="11" xfId="0" applyNumberFormat="1" applyFont="1" applyFill="1" applyBorder="1" applyAlignment="1">
      <alignment horizontal="left" vertical="top" wrapText="1"/>
    </xf>
    <xf numFmtId="3" fontId="18" fillId="0" borderId="36" xfId="0" applyNumberFormat="1" applyFont="1" applyBorder="1" applyAlignment="1">
      <alignment vertical="center" textRotation="90" wrapText="1"/>
    </xf>
    <xf numFmtId="3" fontId="1" fillId="5" borderId="69" xfId="0" applyNumberFormat="1" applyFont="1" applyFill="1" applyBorder="1" applyAlignment="1">
      <alignment horizontal="center" vertical="top" wrapText="1"/>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3" fontId="1" fillId="6" borderId="11" xfId="0" applyNumberFormat="1" applyFont="1" applyFill="1" applyBorder="1" applyAlignment="1">
      <alignment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6" borderId="36" xfId="0" applyNumberFormat="1" applyFont="1" applyFill="1" applyBorder="1" applyAlignment="1">
      <alignment horizontal="center"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left" vertical="top" wrapText="1"/>
    </xf>
    <xf numFmtId="3" fontId="1" fillId="0" borderId="38" xfId="0" applyNumberFormat="1" applyFont="1" applyFill="1" applyBorder="1" applyAlignment="1">
      <alignment horizontal="center" vertical="top" wrapText="1"/>
    </xf>
    <xf numFmtId="3" fontId="2" fillId="9" borderId="3" xfId="0" applyNumberFormat="1" applyFont="1" applyFill="1" applyBorder="1" applyAlignment="1">
      <alignment horizontal="center" vertical="top"/>
    </xf>
    <xf numFmtId="3" fontId="2" fillId="9" borderId="12" xfId="0" applyNumberFormat="1" applyFont="1" applyFill="1" applyBorder="1" applyAlignment="1">
      <alignment horizontal="center" vertical="top"/>
    </xf>
    <xf numFmtId="0" fontId="18" fillId="0" borderId="24" xfId="0" applyFont="1" applyBorder="1" applyAlignment="1">
      <alignment horizontal="center" wrapText="1"/>
    </xf>
    <xf numFmtId="0" fontId="3" fillId="6" borderId="12" xfId="0" applyFont="1" applyFill="1" applyBorder="1" applyAlignment="1">
      <alignment vertical="center" textRotation="90" wrapText="1"/>
    </xf>
    <xf numFmtId="3" fontId="1" fillId="6" borderId="59" xfId="0" applyNumberFormat="1" applyFont="1" applyFill="1" applyBorder="1" applyAlignment="1">
      <alignment horizontal="center" vertical="top" wrapText="1"/>
    </xf>
    <xf numFmtId="3" fontId="2" fillId="9" borderId="12"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9" fillId="6" borderId="12" xfId="0" applyNumberFormat="1" applyFont="1" applyFill="1" applyBorder="1" applyAlignment="1">
      <alignment horizontal="center" vertical="center" textRotation="90" wrapText="1"/>
    </xf>
    <xf numFmtId="3" fontId="34" fillId="7" borderId="23" xfId="0" applyNumberFormat="1" applyFont="1" applyFill="1" applyBorder="1" applyAlignment="1">
      <alignment horizontal="left" wrapText="1"/>
    </xf>
    <xf numFmtId="49" fontId="2" fillId="9" borderId="12" xfId="0" applyNumberFormat="1" applyFont="1" applyFill="1" applyBorder="1" applyAlignment="1">
      <alignment horizontal="center" vertical="top"/>
    </xf>
    <xf numFmtId="3" fontId="7" fillId="6" borderId="43" xfId="0" applyNumberFormat="1" applyFont="1" applyFill="1" applyBorder="1" applyAlignment="1">
      <alignment horizontal="center" vertical="top" wrapText="1"/>
    </xf>
    <xf numFmtId="3" fontId="1" fillId="6" borderId="59" xfId="0" applyNumberFormat="1" applyFont="1" applyFill="1" applyBorder="1" applyAlignment="1">
      <alignment horizontal="center" vertical="center"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6" borderId="13" xfId="0" applyNumberFormat="1" applyFont="1" applyFill="1" applyBorder="1" applyAlignment="1">
      <alignment horizontal="center" vertical="top"/>
    </xf>
    <xf numFmtId="3" fontId="1" fillId="6" borderId="11" xfId="0" applyNumberFormat="1" applyFont="1" applyFill="1" applyBorder="1" applyAlignment="1">
      <alignment vertical="top" wrapText="1"/>
    </xf>
    <xf numFmtId="3" fontId="1" fillId="5" borderId="69"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3" fontId="1" fillId="0" borderId="0" xfId="0" applyNumberFormat="1" applyFont="1" applyBorder="1" applyAlignment="1">
      <alignment vertical="top"/>
    </xf>
    <xf numFmtId="3" fontId="1" fillId="6" borderId="36" xfId="0" applyNumberFormat="1" applyFont="1" applyFill="1" applyBorder="1" applyAlignment="1">
      <alignment vertical="top" wrapText="1"/>
    </xf>
    <xf numFmtId="3" fontId="2" fillId="6" borderId="12" xfId="0" applyNumberFormat="1" applyFont="1" applyFill="1" applyBorder="1" applyAlignment="1">
      <alignment horizontal="center" vertical="top" wrapText="1"/>
    </xf>
    <xf numFmtId="49" fontId="12" fillId="4" borderId="14"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49" fontId="2" fillId="6" borderId="13" xfId="0" applyNumberFormat="1" applyFont="1" applyFill="1" applyBorder="1" applyAlignment="1">
      <alignment horizontal="center" vertical="top"/>
    </xf>
    <xf numFmtId="3" fontId="18" fillId="0" borderId="36" xfId="0" applyNumberFormat="1" applyFont="1" applyBorder="1" applyAlignment="1">
      <alignment vertical="center" textRotation="90" wrapText="1"/>
    </xf>
    <xf numFmtId="0" fontId="3" fillId="0" borderId="0" xfId="0" applyNumberFormat="1" applyFont="1" applyFill="1" applyBorder="1" applyAlignment="1">
      <alignment horizontal="left" vertical="top" wrapText="1"/>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left" vertical="top" wrapText="1"/>
    </xf>
    <xf numFmtId="3" fontId="2" fillId="6" borderId="36" xfId="0" applyNumberFormat="1" applyFont="1" applyFill="1" applyBorder="1" applyAlignment="1">
      <alignment horizontal="center" vertical="top"/>
    </xf>
    <xf numFmtId="49" fontId="9" fillId="6" borderId="12" xfId="0" applyNumberFormat="1" applyFont="1" applyFill="1" applyBorder="1" applyAlignment="1">
      <alignment horizontal="center" vertical="center" textRotation="90" wrapText="1"/>
    </xf>
    <xf numFmtId="3" fontId="1" fillId="6" borderId="59"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0" fontId="18" fillId="0" borderId="24" xfId="0" applyFont="1" applyBorder="1" applyAlignment="1">
      <alignment horizontal="center" wrapText="1"/>
    </xf>
    <xf numFmtId="3" fontId="2" fillId="9" borderId="12" xfId="0" applyNumberFormat="1" applyFont="1" applyFill="1" applyBorder="1" applyAlignment="1">
      <alignment horizontal="center" vertical="top" wrapText="1"/>
    </xf>
    <xf numFmtId="0" fontId="3" fillId="6" borderId="12" xfId="0" applyFont="1" applyFill="1" applyBorder="1" applyAlignment="1">
      <alignment vertical="center" textRotation="90" wrapText="1"/>
    </xf>
    <xf numFmtId="0" fontId="18" fillId="0" borderId="0" xfId="0" applyFont="1" applyAlignment="1">
      <alignment vertical="top"/>
    </xf>
    <xf numFmtId="0" fontId="18" fillId="0" borderId="0" xfId="0" applyFont="1" applyAlignment="1">
      <alignment vertical="top" wrapText="1"/>
    </xf>
    <xf numFmtId="3" fontId="2" fillId="9" borderId="3" xfId="0" applyNumberFormat="1" applyFont="1" applyFill="1" applyBorder="1" applyAlignment="1">
      <alignment horizontal="center" vertical="top"/>
    </xf>
    <xf numFmtId="3" fontId="2" fillId="9" borderId="12" xfId="0" applyNumberFormat="1" applyFont="1" applyFill="1" applyBorder="1" applyAlignment="1">
      <alignment horizontal="center" vertical="top"/>
    </xf>
    <xf numFmtId="3" fontId="1" fillId="0" borderId="38" xfId="0" applyNumberFormat="1" applyFont="1" applyFill="1" applyBorder="1" applyAlignment="1">
      <alignment horizontal="center" vertical="top" wrapText="1"/>
    </xf>
    <xf numFmtId="0" fontId="1" fillId="0" borderId="0" xfId="0" applyFont="1" applyAlignment="1">
      <alignment horizontal="right" wrapText="1"/>
    </xf>
    <xf numFmtId="0" fontId="5" fillId="0" borderId="0" xfId="0" applyFont="1" applyAlignment="1">
      <alignment horizontal="right"/>
    </xf>
    <xf numFmtId="0" fontId="20" fillId="0" borderId="0" xfId="0" applyFont="1" applyAlignment="1">
      <alignment horizontal="center" vertical="top" wrapText="1"/>
    </xf>
    <xf numFmtId="0" fontId="21" fillId="0" borderId="0" xfId="0" applyFont="1" applyAlignment="1">
      <alignment horizontal="center" vertical="top" wrapText="1"/>
    </xf>
    <xf numFmtId="3" fontId="1" fillId="6" borderId="59" xfId="0" applyNumberFormat="1" applyFont="1" applyFill="1" applyBorder="1" applyAlignment="1">
      <alignment horizontal="center" vertical="center" wrapText="1"/>
    </xf>
    <xf numFmtId="49" fontId="2" fillId="9" borderId="12" xfId="0" applyNumberFormat="1" applyFont="1" applyFill="1" applyBorder="1" applyAlignment="1">
      <alignment horizontal="center" vertical="top"/>
    </xf>
    <xf numFmtId="3" fontId="7" fillId="6" borderId="43" xfId="0" applyNumberFormat="1" applyFont="1" applyFill="1" applyBorder="1" applyAlignment="1">
      <alignment horizontal="center" vertical="top" wrapText="1"/>
    </xf>
    <xf numFmtId="3" fontId="34" fillId="7" borderId="23" xfId="0" applyNumberFormat="1" applyFont="1" applyFill="1" applyBorder="1" applyAlignment="1">
      <alignment horizontal="left" wrapText="1"/>
    </xf>
    <xf numFmtId="3" fontId="3" fillId="0" borderId="0" xfId="0" applyNumberFormat="1" applyFont="1" applyFill="1" applyBorder="1" applyAlignment="1">
      <alignment horizontal="center" vertical="top"/>
    </xf>
    <xf numFmtId="3" fontId="1" fillId="0" borderId="37" xfId="0" applyNumberFormat="1" applyFont="1" applyFill="1" applyBorder="1" applyAlignment="1">
      <alignment horizontal="center" vertical="top"/>
    </xf>
    <xf numFmtId="49" fontId="1" fillId="0" borderId="20" xfId="0" applyNumberFormat="1" applyFont="1" applyBorder="1" applyAlignment="1">
      <alignment horizontal="center" vertical="top"/>
    </xf>
    <xf numFmtId="3" fontId="1" fillId="6" borderId="44" xfId="0" applyNumberFormat="1" applyFont="1" applyFill="1" applyBorder="1" applyAlignment="1">
      <alignment horizontal="center" vertical="top"/>
    </xf>
    <xf numFmtId="49" fontId="3" fillId="6" borderId="43"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xf>
    <xf numFmtId="3" fontId="1" fillId="7" borderId="59" xfId="0" applyNumberFormat="1" applyFont="1" applyFill="1" applyBorder="1" applyAlignment="1">
      <alignment horizontal="center" vertical="top" wrapText="1"/>
    </xf>
    <xf numFmtId="3" fontId="1" fillId="5" borderId="119"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3" fontId="1" fillId="6" borderId="97"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center" wrapText="1"/>
    </xf>
    <xf numFmtId="3" fontId="1" fillId="6" borderId="97" xfId="0" applyNumberFormat="1" applyFont="1" applyFill="1" applyBorder="1" applyAlignment="1">
      <alignment horizontal="center" vertical="center" wrapText="1"/>
    </xf>
    <xf numFmtId="3" fontId="1" fillId="6" borderId="99" xfId="0" applyNumberFormat="1" applyFont="1" applyFill="1" applyBorder="1" applyAlignment="1">
      <alignment horizontal="center" vertical="top" wrapText="1"/>
    </xf>
    <xf numFmtId="3" fontId="34" fillId="6" borderId="44" xfId="0" applyNumberFormat="1" applyFont="1" applyFill="1" applyBorder="1" applyAlignment="1">
      <alignment horizontal="center" vertical="top" wrapText="1"/>
    </xf>
    <xf numFmtId="49" fontId="36" fillId="0" borderId="29" xfId="0" applyNumberFormat="1" applyFont="1" applyBorder="1" applyAlignment="1">
      <alignment horizontal="center" vertical="top" textRotation="91" wrapText="1"/>
    </xf>
    <xf numFmtId="3" fontId="1" fillId="0" borderId="59" xfId="0" applyNumberFormat="1" applyFont="1" applyFill="1" applyBorder="1" applyAlignment="1">
      <alignment vertical="top" wrapText="1"/>
    </xf>
    <xf numFmtId="3" fontId="3" fillId="0" borderId="44" xfId="0" applyNumberFormat="1" applyFont="1" applyFill="1" applyBorder="1" applyAlignment="1">
      <alignment horizontal="center" vertical="top" wrapText="1"/>
    </xf>
    <xf numFmtId="49" fontId="1" fillId="0" borderId="44"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xf>
    <xf numFmtId="49" fontId="1" fillId="6" borderId="96" xfId="0" applyNumberFormat="1" applyFont="1" applyFill="1" applyBorder="1" applyAlignment="1">
      <alignment horizontal="center" vertical="top"/>
    </xf>
    <xf numFmtId="3" fontId="3" fillId="6" borderId="97" xfId="0" applyNumberFormat="1" applyFont="1" applyFill="1" applyBorder="1" applyAlignment="1">
      <alignment horizontal="center" vertical="top" wrapText="1"/>
    </xf>
    <xf numFmtId="49" fontId="1" fillId="6" borderId="99" xfId="0" applyNumberFormat="1" applyFont="1" applyFill="1" applyBorder="1" applyAlignment="1">
      <alignment horizontal="center" vertical="top"/>
    </xf>
    <xf numFmtId="164" fontId="1" fillId="6" borderId="20" xfId="0" applyNumberFormat="1" applyFont="1" applyFill="1" applyBorder="1" applyAlignment="1">
      <alignment horizontal="center" vertical="top" wrapText="1"/>
    </xf>
    <xf numFmtId="164" fontId="1" fillId="6" borderId="43"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xf>
    <xf numFmtId="49" fontId="1" fillId="6" borderId="37" xfId="0" applyNumberFormat="1" applyFont="1" applyFill="1" applyBorder="1" applyAlignment="1">
      <alignment horizontal="center" vertical="top"/>
    </xf>
    <xf numFmtId="164" fontId="1" fillId="6" borderId="73" xfId="0" applyNumberFormat="1" applyFont="1" applyFill="1" applyBorder="1" applyAlignment="1">
      <alignment horizontal="center" vertical="top" wrapText="1"/>
    </xf>
    <xf numFmtId="164" fontId="1" fillId="6" borderId="60" xfId="0" applyNumberFormat="1" applyFont="1" applyFill="1" applyBorder="1" applyAlignment="1">
      <alignment horizontal="center" vertical="top"/>
    </xf>
    <xf numFmtId="164" fontId="2" fillId="8" borderId="63" xfId="0" applyNumberFormat="1" applyFont="1" applyFill="1" applyBorder="1" applyAlignment="1">
      <alignment horizontal="center" vertical="top"/>
    </xf>
    <xf numFmtId="164" fontId="1" fillId="6" borderId="60" xfId="0" applyNumberFormat="1" applyFont="1" applyFill="1" applyBorder="1" applyAlignment="1">
      <alignment horizontal="center" vertical="top" wrapText="1"/>
    </xf>
    <xf numFmtId="164" fontId="1" fillId="6" borderId="118" xfId="0" applyNumberFormat="1" applyFont="1" applyFill="1" applyBorder="1" applyAlignment="1">
      <alignment horizontal="center" vertical="top"/>
    </xf>
    <xf numFmtId="164" fontId="1" fillId="6" borderId="41"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164" fontId="1" fillId="6" borderId="25" xfId="0" applyNumberFormat="1" applyFont="1" applyFill="1" applyBorder="1" applyAlignment="1">
      <alignment horizontal="center" vertical="top"/>
    </xf>
    <xf numFmtId="3" fontId="1" fillId="6" borderId="21" xfId="0" applyNumberFormat="1" applyFont="1" applyFill="1" applyBorder="1" applyAlignment="1">
      <alignment horizontal="center" vertical="top"/>
    </xf>
    <xf numFmtId="164" fontId="2" fillId="8" borderId="0"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2" fillId="8" borderId="36" xfId="0" applyNumberFormat="1" applyFont="1" applyFill="1" applyBorder="1" applyAlignment="1">
      <alignment horizontal="center" vertical="top"/>
    </xf>
    <xf numFmtId="164" fontId="1" fillId="0" borderId="22" xfId="0" applyNumberFormat="1" applyFont="1" applyFill="1" applyBorder="1" applyAlignment="1">
      <alignment horizontal="center" vertical="top"/>
    </xf>
    <xf numFmtId="164" fontId="2" fillId="9" borderId="79" xfId="0" applyNumberFormat="1" applyFont="1" applyFill="1" applyBorder="1" applyAlignment="1">
      <alignment horizontal="center" vertical="top"/>
    </xf>
    <xf numFmtId="164" fontId="2" fillId="9" borderId="24" xfId="0" applyNumberFormat="1" applyFont="1" applyFill="1" applyBorder="1" applyAlignment="1">
      <alignment horizontal="center" vertical="top"/>
    </xf>
    <xf numFmtId="164" fontId="1" fillId="0" borderId="21" xfId="1" applyNumberFormat="1" applyFont="1" applyFill="1" applyBorder="1" applyAlignment="1">
      <alignment horizontal="center" vertical="top"/>
    </xf>
    <xf numFmtId="164" fontId="1" fillId="0" borderId="82" xfId="1" applyNumberFormat="1" applyFont="1" applyFill="1" applyBorder="1" applyAlignment="1">
      <alignment horizontal="center" vertical="top"/>
    </xf>
    <xf numFmtId="164" fontId="1" fillId="0" borderId="33" xfId="1" applyNumberFormat="1" applyFont="1" applyFill="1" applyBorder="1" applyAlignment="1">
      <alignment horizontal="center" vertical="top"/>
    </xf>
    <xf numFmtId="164" fontId="12" fillId="8" borderId="1" xfId="0" applyNumberFormat="1" applyFont="1" applyFill="1" applyBorder="1" applyAlignment="1">
      <alignment horizontal="center" vertical="top"/>
    </xf>
    <xf numFmtId="164" fontId="12" fillId="8" borderId="24"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1" fillId="0" borderId="0" xfId="0" applyNumberFormat="1" applyFont="1" applyBorder="1" applyAlignment="1">
      <alignment vertical="top"/>
    </xf>
    <xf numFmtId="3" fontId="27" fillId="6" borderId="13"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0" fontId="2" fillId="0" borderId="69" xfId="0" applyFont="1" applyBorder="1" applyAlignment="1">
      <alignment horizontal="center" vertical="center" wrapText="1"/>
    </xf>
    <xf numFmtId="0" fontId="2" fillId="0" borderId="67" xfId="0" applyFont="1" applyBorder="1" applyAlignment="1">
      <alignment horizontal="center" vertical="center" wrapText="1"/>
    </xf>
    <xf numFmtId="164" fontId="2" fillId="3" borderId="51" xfId="0" applyNumberFormat="1" applyFont="1" applyFill="1" applyBorder="1" applyAlignment="1">
      <alignment horizontal="center" vertical="top" wrapText="1"/>
    </xf>
    <xf numFmtId="0" fontId="24" fillId="6" borderId="81" xfId="0" applyFont="1" applyFill="1" applyBorder="1" applyAlignment="1">
      <alignment horizontal="left" vertical="top" wrapText="1"/>
    </xf>
    <xf numFmtId="3" fontId="24" fillId="6" borderId="82" xfId="0" applyNumberFormat="1" applyFont="1" applyFill="1" applyBorder="1" applyAlignment="1">
      <alignment horizontal="center" vertical="top"/>
    </xf>
    <xf numFmtId="3" fontId="24" fillId="6" borderId="75" xfId="0" applyNumberFormat="1" applyFont="1" applyFill="1" applyBorder="1" applyAlignment="1">
      <alignment horizontal="center" vertical="top"/>
    </xf>
    <xf numFmtId="3" fontId="27" fillId="6" borderId="12" xfId="0" applyNumberFormat="1" applyFont="1" applyFill="1" applyBorder="1" applyAlignment="1">
      <alignment horizontal="center" vertical="top"/>
    </xf>
    <xf numFmtId="49" fontId="47" fillId="7" borderId="12" xfId="0" applyNumberFormat="1" applyFont="1" applyFill="1" applyBorder="1" applyAlignment="1">
      <alignment horizontal="center" vertical="top" wrapText="1"/>
    </xf>
    <xf numFmtId="3" fontId="27" fillId="6" borderId="12" xfId="0" applyNumberFormat="1" applyFont="1" applyFill="1" applyBorder="1" applyAlignment="1">
      <alignment horizontal="center" vertical="center"/>
    </xf>
    <xf numFmtId="49" fontId="3" fillId="7" borderId="3" xfId="0" applyNumberFormat="1" applyFont="1" applyFill="1" applyBorder="1" applyAlignment="1">
      <alignment horizontal="center" vertical="top" wrapText="1"/>
    </xf>
    <xf numFmtId="0" fontId="1" fillId="6" borderId="23" xfId="0" applyFont="1" applyFill="1" applyBorder="1" applyAlignment="1">
      <alignment horizontal="left" vertical="top" wrapText="1"/>
    </xf>
    <xf numFmtId="3" fontId="1" fillId="6" borderId="29" xfId="0" applyNumberFormat="1" applyFont="1" applyFill="1" applyBorder="1" applyAlignment="1">
      <alignment horizontal="center" vertical="center"/>
    </xf>
    <xf numFmtId="3" fontId="1" fillId="0" borderId="0" xfId="0" applyNumberFormat="1" applyFont="1" applyAlignment="1">
      <alignment horizontal="left" vertical="top" wrapText="1"/>
    </xf>
    <xf numFmtId="3" fontId="2" fillId="4" borderId="35" xfId="0" applyNumberFormat="1" applyFont="1" applyFill="1" applyBorder="1" applyAlignment="1">
      <alignment vertical="top"/>
    </xf>
    <xf numFmtId="3" fontId="2" fillId="5" borderId="36" xfId="0" applyNumberFormat="1" applyFont="1" applyFill="1" applyBorder="1" applyAlignment="1">
      <alignment vertical="top"/>
    </xf>
    <xf numFmtId="3" fontId="2" fillId="6" borderId="36" xfId="0" applyNumberFormat="1" applyFont="1" applyFill="1" applyBorder="1" applyAlignment="1">
      <alignment vertical="top"/>
    </xf>
    <xf numFmtId="3" fontId="38" fillId="6" borderId="36" xfId="0" applyNumberFormat="1" applyFont="1" applyFill="1" applyBorder="1" applyAlignment="1">
      <alignment vertical="top" wrapText="1"/>
    </xf>
    <xf numFmtId="0" fontId="1" fillId="6" borderId="42" xfId="0" applyFont="1" applyFill="1" applyBorder="1" applyAlignment="1">
      <alignment horizontal="left" vertical="top" wrapText="1"/>
    </xf>
    <xf numFmtId="3" fontId="2" fillId="6" borderId="36" xfId="0" applyNumberFormat="1" applyFont="1" applyFill="1" applyBorder="1" applyAlignment="1">
      <alignment horizontal="center" vertical="top"/>
    </xf>
    <xf numFmtId="0" fontId="24" fillId="6" borderId="108" xfId="0" applyFont="1" applyFill="1" applyBorder="1" applyAlignment="1">
      <alignment horizontal="left" vertical="top" wrapText="1"/>
    </xf>
    <xf numFmtId="0" fontId="0" fillId="0" borderId="35" xfId="0" applyBorder="1" applyAlignment="1">
      <alignment vertical="top"/>
    </xf>
    <xf numFmtId="3" fontId="24" fillId="6" borderId="95" xfId="0" applyNumberFormat="1" applyFont="1" applyFill="1" applyBorder="1" applyAlignment="1">
      <alignment horizontal="center" vertical="top"/>
    </xf>
    <xf numFmtId="0" fontId="0" fillId="0" borderId="36" xfId="0" applyBorder="1" applyAlignment="1">
      <alignment vertical="top"/>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0" fillId="0" borderId="0" xfId="0" applyNumberFormat="1" applyFont="1" applyAlignment="1">
      <alignment horizontal="center" vertical="top" wrapText="1"/>
    </xf>
    <xf numFmtId="3" fontId="21" fillId="0" borderId="0" xfId="0" applyNumberFormat="1" applyFont="1" applyAlignment="1">
      <alignment horizontal="center" vertical="top" wrapText="1"/>
    </xf>
    <xf numFmtId="3" fontId="20"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22"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wrapText="1"/>
    </xf>
    <xf numFmtId="3" fontId="1" fillId="0" borderId="24" xfId="0" applyNumberFormat="1" applyFont="1" applyFill="1" applyBorder="1" applyAlignment="1">
      <alignment horizontal="center" vertical="top" wrapText="1"/>
    </xf>
    <xf numFmtId="3" fontId="2" fillId="0" borderId="12" xfId="0" applyNumberFormat="1" applyFont="1" applyBorder="1" applyAlignment="1">
      <alignment horizontal="center" vertical="top"/>
    </xf>
    <xf numFmtId="3" fontId="2" fillId="0" borderId="24" xfId="0" applyNumberFormat="1" applyFont="1" applyBorder="1" applyAlignment="1">
      <alignment horizontal="center" vertical="top"/>
    </xf>
    <xf numFmtId="3" fontId="1" fillId="6" borderId="38" xfId="0" applyNumberFormat="1" applyFont="1" applyFill="1" applyBorder="1" applyAlignment="1">
      <alignment vertical="top" wrapText="1"/>
    </xf>
    <xf numFmtId="0" fontId="18" fillId="0" borderId="36" xfId="0" applyFont="1" applyBorder="1" applyAlignment="1">
      <alignment vertical="top" wrapText="1"/>
    </xf>
    <xf numFmtId="3" fontId="1" fillId="7" borderId="17" xfId="0" applyNumberFormat="1" applyFont="1" applyFill="1" applyBorder="1" applyAlignment="1">
      <alignment horizontal="left" vertical="top" wrapText="1"/>
    </xf>
    <xf numFmtId="3" fontId="1" fillId="7" borderId="35" xfId="0" applyNumberFormat="1" applyFont="1" applyFill="1" applyBorder="1" applyAlignment="1">
      <alignment horizontal="left" vertical="top" wrapText="1"/>
    </xf>
    <xf numFmtId="0" fontId="1" fillId="0" borderId="7" xfId="0" applyFont="1" applyBorder="1" applyAlignment="1">
      <alignment horizontal="center" vertical="center" textRotation="90" wrapText="1"/>
    </xf>
    <xf numFmtId="0" fontId="1" fillId="0" borderId="16" xfId="0" applyFont="1" applyBorder="1" applyAlignment="1">
      <alignment horizontal="center" vertical="center" textRotation="90" wrapText="1"/>
    </xf>
    <xf numFmtId="0" fontId="1" fillId="0" borderId="28" xfId="0" applyFont="1" applyBorder="1" applyAlignment="1">
      <alignment horizontal="center" vertical="center" textRotation="90"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0" fontId="5" fillId="0" borderId="16" xfId="0" applyFont="1" applyBorder="1" applyAlignment="1">
      <alignment horizontal="center" vertical="center" textRotation="90" wrapText="1"/>
    </xf>
    <xf numFmtId="0" fontId="5" fillId="0" borderId="28" xfId="0" applyFont="1" applyBorder="1" applyAlignment="1">
      <alignment horizontal="center" vertical="center" textRotation="90" wrapText="1"/>
    </xf>
    <xf numFmtId="3" fontId="6" fillId="6"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6" borderId="25" xfId="0" applyNumberFormat="1" applyFont="1" applyFill="1" applyBorder="1" applyAlignment="1">
      <alignment horizontal="left" vertical="top" wrapText="1"/>
    </xf>
    <xf numFmtId="3" fontId="1" fillId="0" borderId="3" xfId="0" applyNumberFormat="1" applyFont="1" applyFill="1" applyBorder="1" applyAlignment="1">
      <alignment horizontal="center" vertical="top" wrapText="1"/>
    </xf>
    <xf numFmtId="3" fontId="1" fillId="6" borderId="13" xfId="0" applyNumberFormat="1" applyFont="1" applyFill="1" applyBorder="1" applyAlignment="1">
      <alignment horizontal="left" vertical="top" wrapText="1"/>
    </xf>
    <xf numFmtId="3" fontId="1" fillId="7" borderId="23" xfId="0" applyNumberFormat="1" applyFont="1" applyFill="1" applyBorder="1" applyAlignment="1">
      <alignment horizontal="left" vertical="top" wrapText="1"/>
    </xf>
    <xf numFmtId="3" fontId="2" fillId="5" borderId="12"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7" fillId="6" borderId="38" xfId="0" applyNumberFormat="1" applyFont="1" applyFill="1" applyBorder="1" applyAlignment="1">
      <alignment horizontal="left" vertical="top" wrapText="1"/>
    </xf>
    <xf numFmtId="3" fontId="18" fillId="0" borderId="36" xfId="0" applyNumberFormat="1" applyFont="1" applyBorder="1" applyAlignment="1">
      <alignment horizontal="left" vertical="top" wrapText="1"/>
    </xf>
    <xf numFmtId="3" fontId="6" fillId="6" borderId="12" xfId="0" applyNumberFormat="1" applyFont="1" applyFill="1" applyBorder="1" applyAlignment="1">
      <alignment horizontal="center" vertical="top" wrapText="1"/>
    </xf>
    <xf numFmtId="3" fontId="1" fillId="0" borderId="38" xfId="0" applyNumberFormat="1" applyFont="1" applyBorder="1" applyAlignment="1">
      <alignment vertical="top" wrapText="1"/>
    </xf>
    <xf numFmtId="0" fontId="0" fillId="0" borderId="24" xfId="0" applyBorder="1" applyAlignment="1">
      <alignment vertical="top" wrapText="1"/>
    </xf>
    <xf numFmtId="3" fontId="2" fillId="5" borderId="66" xfId="0" applyNumberFormat="1" applyFont="1" applyFill="1" applyBorder="1" applyAlignment="1">
      <alignment horizontal="right" vertical="top"/>
    </xf>
    <xf numFmtId="3" fontId="2" fillId="5" borderId="70" xfId="0" applyNumberFormat="1" applyFont="1" applyFill="1" applyBorder="1" applyAlignment="1">
      <alignment horizontal="left" vertical="top"/>
    </xf>
    <xf numFmtId="3" fontId="2" fillId="5" borderId="66" xfId="0" applyNumberFormat="1" applyFont="1" applyFill="1" applyBorder="1" applyAlignment="1">
      <alignment horizontal="left" vertical="top"/>
    </xf>
    <xf numFmtId="3" fontId="2" fillId="5" borderId="67" xfId="0" applyNumberFormat="1" applyFont="1" applyFill="1" applyBorder="1" applyAlignment="1">
      <alignment horizontal="left" vertical="top"/>
    </xf>
    <xf numFmtId="3" fontId="9" fillId="0" borderId="12" xfId="0" applyNumberFormat="1" applyFont="1" applyFill="1" applyBorder="1" applyAlignment="1">
      <alignment horizontal="center" vertical="top" textRotation="90" wrapText="1"/>
    </xf>
    <xf numFmtId="3" fontId="10" fillId="0" borderId="36" xfId="0" applyNumberFormat="1" applyFont="1" applyBorder="1" applyAlignment="1">
      <alignment horizontal="center" vertical="top" textRotation="90" wrapText="1"/>
    </xf>
    <xf numFmtId="3" fontId="1" fillId="6" borderId="108" xfId="0" applyNumberFormat="1" applyFont="1" applyFill="1" applyBorder="1" applyAlignment="1">
      <alignment horizontal="left" vertical="top" wrapText="1"/>
    </xf>
    <xf numFmtId="0" fontId="0" fillId="0" borderId="81" xfId="0" applyBorder="1" applyAlignment="1">
      <alignment horizontal="left" vertical="top" wrapText="1"/>
    </xf>
    <xf numFmtId="3" fontId="2" fillId="0" borderId="3" xfId="0" applyNumberFormat="1" applyFont="1" applyBorder="1" applyAlignment="1">
      <alignment horizontal="center" vertical="top"/>
    </xf>
    <xf numFmtId="3" fontId="1" fillId="7" borderId="2" xfId="0" applyNumberFormat="1" applyFont="1" applyFill="1" applyBorder="1" applyAlignment="1">
      <alignment horizontal="left" vertical="top" wrapText="1"/>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0" fontId="0" fillId="0" borderId="12" xfId="0" applyFont="1" applyBorder="1" applyAlignment="1">
      <alignment vertical="top" wrapText="1"/>
    </xf>
    <xf numFmtId="3" fontId="2" fillId="0" borderId="36" xfId="0" applyNumberFormat="1" applyFont="1" applyBorder="1" applyAlignment="1">
      <alignment horizontal="center" vertical="top"/>
    </xf>
    <xf numFmtId="49" fontId="2" fillId="4" borderId="11"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1" fillId="0" borderId="3" xfId="0" applyNumberFormat="1" applyFont="1" applyFill="1" applyBorder="1" applyAlignment="1">
      <alignment horizontal="center" vertical="center" textRotation="90" wrapText="1"/>
    </xf>
    <xf numFmtId="3" fontId="1" fillId="0" borderId="12" xfId="0" applyNumberFormat="1" applyFont="1" applyFill="1" applyBorder="1" applyAlignment="1">
      <alignment horizontal="center" vertical="center" textRotation="90" wrapText="1"/>
    </xf>
    <xf numFmtId="3" fontId="1" fillId="0" borderId="24" xfId="0" applyNumberFormat="1" applyFont="1" applyFill="1" applyBorder="1" applyAlignment="1">
      <alignment horizontal="center" vertical="center" textRotation="90" wrapText="1"/>
    </xf>
    <xf numFmtId="3" fontId="9" fillId="0" borderId="38" xfId="0" applyNumberFormat="1" applyFont="1" applyFill="1" applyBorder="1" applyAlignment="1">
      <alignment horizontal="center" vertical="center" textRotation="90" wrapText="1"/>
    </xf>
    <xf numFmtId="3" fontId="9" fillId="0" borderId="12" xfId="0" applyNumberFormat="1" applyFont="1" applyFill="1" applyBorder="1" applyAlignment="1">
      <alignment horizontal="center" vertical="center" textRotation="90" wrapText="1"/>
    </xf>
    <xf numFmtId="0" fontId="0" fillId="0" borderId="36" xfId="0" applyBorder="1" applyAlignment="1">
      <alignment horizontal="center" vertical="center" textRotation="90" wrapText="1"/>
    </xf>
    <xf numFmtId="3" fontId="20" fillId="0" borderId="14" xfId="0" applyNumberFormat="1" applyFont="1" applyBorder="1" applyAlignment="1">
      <alignment vertical="top" wrapText="1"/>
    </xf>
    <xf numFmtId="0" fontId="0" fillId="0" borderId="0" xfId="0" applyFont="1" applyAlignment="1">
      <alignment vertical="top" wrapText="1"/>
    </xf>
    <xf numFmtId="49" fontId="2" fillId="4" borderId="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3" fillId="0" borderId="38" xfId="0" applyNumberFormat="1" applyFont="1" applyFill="1" applyBorder="1" applyAlignment="1">
      <alignment horizontal="center" vertical="center" textRotation="90" wrapText="1"/>
    </xf>
    <xf numFmtId="3" fontId="3" fillId="0" borderId="12" xfId="0" applyNumberFormat="1" applyFont="1" applyFill="1" applyBorder="1" applyAlignment="1">
      <alignment horizontal="center" vertical="center" textRotation="90" wrapText="1"/>
    </xf>
    <xf numFmtId="0" fontId="0" fillId="0" borderId="24" xfId="0" applyBorder="1" applyAlignment="1">
      <alignment vertical="top"/>
    </xf>
    <xf numFmtId="3" fontId="9" fillId="6" borderId="41" xfId="0" applyNumberFormat="1" applyFont="1" applyFill="1" applyBorder="1" applyAlignment="1">
      <alignment horizontal="center" vertical="top" textRotation="90" wrapText="1"/>
    </xf>
    <xf numFmtId="0" fontId="0" fillId="0" borderId="25" xfId="0" applyBorder="1" applyAlignment="1">
      <alignment vertical="top"/>
    </xf>
    <xf numFmtId="3" fontId="2" fillId="6" borderId="13" xfId="0" applyNumberFormat="1" applyFont="1" applyFill="1" applyBorder="1" applyAlignment="1">
      <alignment horizontal="center" vertical="top"/>
    </xf>
    <xf numFmtId="3" fontId="1" fillId="6" borderId="17" xfId="0" applyNumberFormat="1" applyFont="1" applyFill="1" applyBorder="1" applyAlignment="1">
      <alignment vertical="top" wrapText="1"/>
    </xf>
    <xf numFmtId="0" fontId="18" fillId="0" borderId="23" xfId="0" applyFont="1" applyBorder="1" applyAlignment="1">
      <alignment vertical="top"/>
    </xf>
    <xf numFmtId="3" fontId="3" fillId="6" borderId="38" xfId="0" applyNumberFormat="1" applyFont="1" applyFill="1" applyBorder="1" applyAlignment="1">
      <alignment horizontal="center" vertical="center" textRotation="90" wrapText="1"/>
    </xf>
    <xf numFmtId="0" fontId="0" fillId="6" borderId="12" xfId="0" applyFill="1" applyBorder="1" applyAlignment="1">
      <alignment horizontal="center" vertical="center" textRotation="90" wrapText="1"/>
    </xf>
    <xf numFmtId="3" fontId="1" fillId="6" borderId="12" xfId="0" applyNumberFormat="1" applyFont="1" applyFill="1" applyBorder="1" applyAlignment="1">
      <alignment vertical="top" wrapText="1"/>
    </xf>
    <xf numFmtId="0" fontId="0" fillId="6" borderId="12" xfId="0" applyFill="1" applyBorder="1" applyAlignment="1">
      <alignment vertical="top" wrapText="1"/>
    </xf>
    <xf numFmtId="3" fontId="3" fillId="6" borderId="38" xfId="0" applyNumberFormat="1" applyFont="1" applyFill="1" applyBorder="1" applyAlignment="1">
      <alignment vertical="center" textRotation="90" wrapText="1"/>
    </xf>
    <xf numFmtId="3" fontId="3" fillId="6" borderId="12" xfId="0" applyNumberFormat="1" applyFont="1" applyFill="1" applyBorder="1" applyAlignment="1">
      <alignment vertical="center" textRotation="90" wrapText="1"/>
    </xf>
    <xf numFmtId="0" fontId="0" fillId="0" borderId="12" xfId="0" applyBorder="1" applyAlignment="1">
      <alignment vertical="center" textRotation="90" wrapText="1"/>
    </xf>
    <xf numFmtId="3" fontId="1" fillId="6" borderId="11" xfId="0" applyNumberFormat="1" applyFont="1" applyFill="1" applyBorder="1" applyAlignment="1">
      <alignment vertical="top" wrapText="1"/>
    </xf>
    <xf numFmtId="0" fontId="0" fillId="6" borderId="81" xfId="0" applyFill="1" applyBorder="1" applyAlignment="1">
      <alignment vertical="top" wrapText="1"/>
    </xf>
    <xf numFmtId="0" fontId="0" fillId="0" borderId="14" xfId="0" applyBorder="1" applyAlignment="1">
      <alignment vertical="top"/>
    </xf>
    <xf numFmtId="0" fontId="0" fillId="0" borderId="0" xfId="0" applyAlignment="1">
      <alignment vertical="top"/>
    </xf>
    <xf numFmtId="3" fontId="2" fillId="5" borderId="67" xfId="0" applyNumberFormat="1" applyFont="1" applyFill="1" applyBorder="1" applyAlignment="1">
      <alignment horizontal="right" vertical="top"/>
    </xf>
    <xf numFmtId="3" fontId="1" fillId="5" borderId="69" xfId="0" applyNumberFormat="1" applyFont="1" applyFill="1" applyBorder="1" applyAlignment="1">
      <alignment horizontal="center" vertical="top" wrapText="1"/>
    </xf>
    <xf numFmtId="3" fontId="1" fillId="5" borderId="66" xfId="0" applyNumberFormat="1" applyFont="1" applyFill="1" applyBorder="1" applyAlignment="1">
      <alignment horizontal="center" vertical="top" wrapText="1"/>
    </xf>
    <xf numFmtId="3" fontId="1" fillId="5" borderId="67" xfId="0" applyNumberFormat="1" applyFont="1" applyFill="1" applyBorder="1" applyAlignment="1">
      <alignment horizontal="center" vertical="top" wrapText="1"/>
    </xf>
    <xf numFmtId="0" fontId="1" fillId="6" borderId="11" xfId="0" applyFont="1" applyFill="1" applyBorder="1" applyAlignment="1">
      <alignment vertical="top" wrapText="1"/>
    </xf>
    <xf numFmtId="0" fontId="0" fillId="6" borderId="23" xfId="0" applyFill="1" applyBorder="1" applyAlignment="1"/>
    <xf numFmtId="3" fontId="1" fillId="6" borderId="11" xfId="0" applyNumberFormat="1" applyFont="1" applyFill="1" applyBorder="1" applyAlignment="1">
      <alignment horizontal="left" vertical="top" wrapText="1"/>
    </xf>
    <xf numFmtId="0" fontId="0" fillId="0" borderId="23" xfId="0" applyBorder="1" applyAlignment="1">
      <alignment horizontal="left" wrapText="1"/>
    </xf>
    <xf numFmtId="3" fontId="1" fillId="0" borderId="0" xfId="0" applyNumberFormat="1" applyFont="1" applyBorder="1" applyAlignment="1">
      <alignment vertical="top"/>
    </xf>
    <xf numFmtId="0" fontId="0" fillId="0" borderId="0" xfId="0" applyAlignment="1"/>
    <xf numFmtId="3" fontId="1" fillId="6" borderId="38" xfId="0" applyNumberFormat="1" applyFont="1" applyFill="1" applyBorder="1" applyAlignment="1">
      <alignment horizontal="left" vertical="top" wrapText="1"/>
    </xf>
    <xf numFmtId="0" fontId="0" fillId="6" borderId="24" xfId="0" applyFill="1" applyBorder="1" applyAlignment="1"/>
    <xf numFmtId="3" fontId="18" fillId="6" borderId="13" xfId="0" applyNumberFormat="1" applyFont="1" applyFill="1" applyBorder="1" applyAlignment="1">
      <alignment horizontal="center" vertical="center" textRotation="90" wrapText="1"/>
    </xf>
    <xf numFmtId="0" fontId="0" fillId="0" borderId="25" xfId="0" applyBorder="1" applyAlignment="1"/>
    <xf numFmtId="3" fontId="12" fillId="4" borderId="42" xfId="0" applyNumberFormat="1" applyFont="1" applyFill="1" applyBorder="1" applyAlignment="1">
      <alignment horizontal="center" vertical="top"/>
    </xf>
    <xf numFmtId="3" fontId="12" fillId="4" borderId="31" xfId="0" applyNumberFormat="1" applyFont="1" applyFill="1" applyBorder="1" applyAlignment="1">
      <alignment horizontal="center" vertical="top"/>
    </xf>
    <xf numFmtId="3" fontId="12" fillId="4" borderId="71" xfId="0" applyNumberFormat="1" applyFont="1" applyFill="1" applyBorder="1" applyAlignment="1">
      <alignment horizontal="center" vertical="top"/>
    </xf>
    <xf numFmtId="3" fontId="12" fillId="5" borderId="36" xfId="0" applyNumberFormat="1" applyFont="1" applyFill="1" applyBorder="1" applyAlignment="1">
      <alignment horizontal="center" vertical="top"/>
    </xf>
    <xf numFmtId="3" fontId="12" fillId="5" borderId="33" xfId="0" applyNumberFormat="1" applyFont="1" applyFill="1" applyBorder="1" applyAlignment="1">
      <alignment horizontal="center" vertical="top"/>
    </xf>
    <xf numFmtId="3" fontId="12" fillId="5" borderId="38" xfId="0" applyNumberFormat="1" applyFont="1" applyFill="1" applyBorder="1" applyAlignment="1">
      <alignment horizontal="center" vertical="top"/>
    </xf>
    <xf numFmtId="3" fontId="12" fillId="6" borderId="55" xfId="0" applyNumberFormat="1" applyFont="1" applyFill="1" applyBorder="1" applyAlignment="1">
      <alignment horizontal="center" vertical="top"/>
    </xf>
    <xf numFmtId="3" fontId="12" fillId="6" borderId="19" xfId="0" applyNumberFormat="1" applyFont="1" applyFill="1" applyBorder="1" applyAlignment="1">
      <alignment horizontal="center" vertical="top"/>
    </xf>
    <xf numFmtId="3" fontId="12" fillId="6" borderId="73" xfId="0" applyNumberFormat="1" applyFont="1" applyFill="1" applyBorder="1" applyAlignment="1">
      <alignment horizontal="center" vertical="top"/>
    </xf>
    <xf numFmtId="3" fontId="13" fillId="6" borderId="18" xfId="0" applyNumberFormat="1" applyFont="1" applyFill="1" applyBorder="1" applyAlignment="1">
      <alignment horizontal="left" vertical="top" wrapText="1"/>
    </xf>
    <xf numFmtId="3" fontId="2" fillId="7" borderId="38" xfId="0" applyNumberFormat="1" applyFont="1" applyFill="1" applyBorder="1" applyAlignment="1">
      <alignment horizontal="center" vertical="center" wrapText="1"/>
    </xf>
    <xf numFmtId="3" fontId="32" fillId="0" borderId="36" xfId="0" applyNumberFormat="1" applyFont="1" applyBorder="1" applyAlignment="1">
      <alignment horizontal="center" vertical="center" wrapText="1"/>
    </xf>
    <xf numFmtId="3" fontId="12" fillId="0" borderId="33" xfId="0" applyNumberFormat="1" applyFont="1" applyFill="1" applyBorder="1" applyAlignment="1">
      <alignment horizontal="center" vertical="top"/>
    </xf>
    <xf numFmtId="3" fontId="1" fillId="6" borderId="36" xfId="0" applyNumberFormat="1" applyFont="1" applyFill="1" applyBorder="1" applyAlignment="1">
      <alignment vertical="top" wrapText="1"/>
    </xf>
    <xf numFmtId="49" fontId="1" fillId="6" borderId="12" xfId="0" applyNumberFormat="1" applyFont="1" applyFill="1" applyBorder="1" applyAlignment="1">
      <alignment vertical="center" textRotation="90" wrapText="1"/>
    </xf>
    <xf numFmtId="0" fontId="24" fillId="0" borderId="12" xfId="0" applyFont="1" applyBorder="1" applyAlignment="1">
      <alignment vertical="center" textRotation="90" wrapText="1"/>
    </xf>
    <xf numFmtId="0" fontId="24" fillId="0" borderId="36" xfId="0" applyFont="1" applyBorder="1" applyAlignment="1">
      <alignment vertical="center" textRotation="90" wrapText="1"/>
    </xf>
    <xf numFmtId="49" fontId="1" fillId="6" borderId="38" xfId="0" applyNumberFormat="1" applyFont="1" applyFill="1" applyBorder="1" applyAlignment="1">
      <alignment horizontal="center" vertical="center" textRotation="90" wrapText="1"/>
    </xf>
    <xf numFmtId="49" fontId="2" fillId="6" borderId="13" xfId="0" applyNumberFormat="1" applyFont="1" applyFill="1" applyBorder="1" applyAlignment="1">
      <alignment horizontal="center" vertical="top"/>
    </xf>
    <xf numFmtId="3" fontId="1" fillId="7" borderId="38" xfId="0" applyNumberFormat="1" applyFont="1" applyFill="1" applyBorder="1" applyAlignment="1">
      <alignment horizontal="left" vertical="center" textRotation="90" wrapText="1"/>
    </xf>
    <xf numFmtId="0" fontId="0" fillId="0" borderId="24" xfId="0" applyBorder="1" applyAlignment="1">
      <alignment vertical="center" textRotation="90" wrapText="1"/>
    </xf>
    <xf numFmtId="3" fontId="1" fillId="7" borderId="12" xfId="0" applyNumberFormat="1" applyFont="1" applyFill="1" applyBorder="1" applyAlignment="1">
      <alignment horizontal="left" vertical="center" textRotation="90" wrapText="1"/>
    </xf>
    <xf numFmtId="3" fontId="18" fillId="0" borderId="12" xfId="0" applyNumberFormat="1" applyFont="1" applyBorder="1" applyAlignment="1">
      <alignment vertical="center" textRotation="90" wrapText="1"/>
    </xf>
    <xf numFmtId="3" fontId="2" fillId="0" borderId="38" xfId="0" applyNumberFormat="1" applyFont="1" applyBorder="1" applyAlignment="1">
      <alignment horizontal="center" vertical="top" wrapText="1"/>
    </xf>
    <xf numFmtId="3" fontId="2" fillId="0" borderId="12" xfId="0" applyNumberFormat="1" applyFont="1" applyBorder="1" applyAlignment="1">
      <alignment horizontal="center" vertical="top" wrapText="1"/>
    </xf>
    <xf numFmtId="3" fontId="2" fillId="0" borderId="36" xfId="0" applyNumberFormat="1" applyFont="1" applyBorder="1" applyAlignment="1">
      <alignment horizontal="center" vertical="top" wrapText="1"/>
    </xf>
    <xf numFmtId="3" fontId="1" fillId="0" borderId="71" xfId="0" applyNumberFormat="1" applyFont="1" applyFill="1" applyBorder="1" applyAlignment="1">
      <alignment horizontal="left" vertical="top" wrapText="1"/>
    </xf>
    <xf numFmtId="3" fontId="1" fillId="0" borderId="14"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0" fontId="1" fillId="6" borderId="41" xfId="0" applyFont="1" applyFill="1" applyBorder="1" applyAlignment="1">
      <alignment vertical="top" wrapText="1"/>
    </xf>
    <xf numFmtId="0" fontId="18" fillId="0" borderId="13" xfId="0" applyFont="1" applyBorder="1" applyAlignment="1">
      <alignment vertical="top" wrapText="1"/>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41" xfId="0" applyNumberFormat="1" applyFont="1" applyFill="1" applyBorder="1" applyAlignment="1">
      <alignment horizontal="left" vertical="top" wrapText="1"/>
    </xf>
    <xf numFmtId="3" fontId="1" fillId="6" borderId="61" xfId="0" applyNumberFormat="1" applyFont="1" applyFill="1" applyBorder="1" applyAlignment="1">
      <alignment horizontal="left" vertical="top" wrapText="1"/>
    </xf>
    <xf numFmtId="0" fontId="1" fillId="6" borderId="11" xfId="0" applyFont="1" applyFill="1" applyBorder="1" applyAlignment="1">
      <alignment horizontal="left" vertical="top"/>
    </xf>
    <xf numFmtId="0" fontId="0" fillId="0" borderId="23" xfId="0" applyBorder="1" applyAlignment="1"/>
    <xf numFmtId="3" fontId="2" fillId="5" borderId="70" xfId="0" applyNumberFormat="1" applyFont="1" applyFill="1" applyBorder="1" applyAlignment="1">
      <alignment horizontal="left" vertical="top" wrapText="1"/>
    </xf>
    <xf numFmtId="3" fontId="2" fillId="5" borderId="66"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7" xfId="0" applyNumberFormat="1" applyFont="1" applyFill="1" applyBorder="1" applyAlignment="1">
      <alignment horizontal="left" vertical="top" wrapText="1"/>
    </xf>
    <xf numFmtId="0" fontId="1" fillId="6" borderId="2" xfId="0" applyFont="1" applyFill="1" applyBorder="1" applyAlignment="1">
      <alignment horizontal="left" vertical="top" wrapText="1"/>
    </xf>
    <xf numFmtId="0" fontId="18" fillId="0" borderId="11" xfId="0" applyFont="1" applyBorder="1" applyAlignment="1">
      <alignment horizontal="left" vertical="top" wrapText="1"/>
    </xf>
    <xf numFmtId="49" fontId="12" fillId="4" borderId="8" xfId="0" applyNumberFormat="1" applyFont="1" applyFill="1" applyBorder="1" applyAlignment="1">
      <alignment horizontal="center" vertical="top"/>
    </xf>
    <xf numFmtId="49" fontId="12" fillId="4" borderId="14" xfId="0" applyNumberFormat="1" applyFont="1" applyFill="1" applyBorder="1" applyAlignment="1">
      <alignment horizontal="center" vertical="top"/>
    </xf>
    <xf numFmtId="49" fontId="12" fillId="4" borderId="71" xfId="0" applyNumberFormat="1" applyFont="1" applyFill="1" applyBorder="1" applyAlignment="1">
      <alignment horizontal="center" vertical="top"/>
    </xf>
    <xf numFmtId="49" fontId="12" fillId="4" borderId="45" xfId="0" applyNumberFormat="1" applyFont="1" applyFill="1" applyBorder="1" applyAlignment="1">
      <alignment horizontal="center" vertical="top"/>
    </xf>
    <xf numFmtId="49" fontId="12" fillId="5" borderId="49" xfId="0" applyNumberFormat="1" applyFont="1" applyFill="1" applyBorder="1" applyAlignment="1">
      <alignment horizontal="center" vertical="top"/>
    </xf>
    <xf numFmtId="49" fontId="12" fillId="5" borderId="12" xfId="0" applyNumberFormat="1" applyFont="1" applyFill="1" applyBorder="1" applyAlignment="1">
      <alignment horizontal="center" vertical="top"/>
    </xf>
    <xf numFmtId="49" fontId="12" fillId="5" borderId="38" xfId="0" applyNumberFormat="1" applyFont="1" applyFill="1" applyBorder="1" applyAlignment="1">
      <alignment horizontal="center" vertical="top"/>
    </xf>
    <xf numFmtId="49" fontId="12" fillId="5" borderId="79" xfId="0" applyNumberFormat="1" applyFont="1" applyFill="1" applyBorder="1" applyAlignment="1">
      <alignment horizontal="center" vertical="top"/>
    </xf>
    <xf numFmtId="49" fontId="12" fillId="6" borderId="9" xfId="0" applyNumberFormat="1" applyFont="1" applyFill="1" applyBorder="1" applyAlignment="1">
      <alignment horizontal="center" vertical="top"/>
    </xf>
    <xf numFmtId="49" fontId="12" fillId="6" borderId="0" xfId="0" applyNumberFormat="1" applyFont="1" applyFill="1" applyBorder="1" applyAlignment="1">
      <alignment horizontal="center" vertical="top"/>
    </xf>
    <xf numFmtId="49" fontId="12" fillId="6" borderId="74" xfId="0" applyNumberFormat="1" applyFont="1" applyFill="1" applyBorder="1" applyAlignment="1">
      <alignment horizontal="center" vertical="top"/>
    </xf>
    <xf numFmtId="49" fontId="12" fillId="6" borderId="57" xfId="0" applyNumberFormat="1" applyFont="1" applyFill="1" applyBorder="1" applyAlignment="1">
      <alignment horizontal="center" vertical="top"/>
    </xf>
    <xf numFmtId="3" fontId="1" fillId="6" borderId="51" xfId="0" applyNumberFormat="1" applyFont="1" applyFill="1" applyBorder="1" applyAlignment="1">
      <alignment horizontal="left" vertical="top" wrapText="1"/>
    </xf>
    <xf numFmtId="3" fontId="1" fillId="6" borderId="80" xfId="0" applyNumberFormat="1" applyFont="1" applyFill="1" applyBorder="1" applyAlignment="1">
      <alignment horizontal="left" vertical="top" wrapText="1"/>
    </xf>
    <xf numFmtId="3" fontId="2" fillId="6" borderId="3" xfId="0" applyNumberFormat="1" applyFont="1" applyFill="1" applyBorder="1" applyAlignment="1">
      <alignment horizontal="center" vertical="top" wrapText="1"/>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0" fontId="1" fillId="6" borderId="108" xfId="0" applyFont="1" applyFill="1" applyBorder="1" applyAlignment="1">
      <alignment vertical="top" wrapText="1"/>
    </xf>
    <xf numFmtId="0" fontId="0" fillId="0" borderId="23" xfId="0" applyBorder="1" applyAlignment="1">
      <alignment vertical="top"/>
    </xf>
    <xf numFmtId="3" fontId="1" fillId="6" borderId="17" xfId="0" applyNumberFormat="1" applyFont="1" applyFill="1" applyBorder="1" applyAlignment="1">
      <alignment horizontal="left" vertical="top" wrapText="1"/>
    </xf>
    <xf numFmtId="0" fontId="0" fillId="6" borderId="35" xfId="0" applyFill="1" applyBorder="1" applyAlignment="1">
      <alignment horizontal="left" vertical="top" wrapText="1"/>
    </xf>
    <xf numFmtId="3" fontId="18" fillId="0" borderId="36" xfId="0" applyNumberFormat="1" applyFont="1" applyBorder="1" applyAlignment="1">
      <alignment vertical="center" textRotation="90" wrapText="1"/>
    </xf>
    <xf numFmtId="3" fontId="1" fillId="6" borderId="12" xfId="0" applyNumberFormat="1" applyFont="1" applyFill="1" applyBorder="1" applyAlignment="1">
      <alignment horizontal="left" vertical="center" textRotation="90" wrapText="1"/>
    </xf>
    <xf numFmtId="0" fontId="18" fillId="6" borderId="12" xfId="0" applyFont="1" applyFill="1" applyBorder="1" applyAlignment="1">
      <alignment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6" borderId="31" xfId="0" applyNumberFormat="1" applyFont="1" applyFill="1" applyBorder="1" applyAlignment="1">
      <alignment horizontal="left" vertical="top" wrapText="1"/>
    </xf>
    <xf numFmtId="0" fontId="0" fillId="6" borderId="21" xfId="0" applyFill="1" applyBorder="1" applyAlignment="1">
      <alignment horizontal="left" vertical="top" wrapText="1"/>
    </xf>
    <xf numFmtId="0" fontId="0" fillId="6" borderId="22" xfId="0" applyFill="1" applyBorder="1" applyAlignment="1">
      <alignment horizontal="left" vertical="top" wrapText="1"/>
    </xf>
    <xf numFmtId="3" fontId="2" fillId="0" borderId="3" xfId="0" applyNumberFormat="1" applyFont="1" applyFill="1" applyBorder="1" applyAlignment="1">
      <alignment horizontal="center" vertical="top" wrapText="1"/>
    </xf>
    <xf numFmtId="3" fontId="2" fillId="0" borderId="12" xfId="0" applyNumberFormat="1" applyFont="1" applyFill="1" applyBorder="1" applyAlignment="1">
      <alignment horizontal="center" vertical="top" wrapText="1"/>
    </xf>
    <xf numFmtId="3" fontId="2" fillId="0" borderId="24" xfId="0" applyNumberFormat="1" applyFont="1" applyFill="1" applyBorder="1" applyAlignment="1">
      <alignment horizontal="center" vertical="top" wrapText="1"/>
    </xf>
    <xf numFmtId="3" fontId="12" fillId="0" borderId="49" xfId="0" applyNumberFormat="1" applyFont="1" applyFill="1" applyBorder="1" applyAlignment="1">
      <alignment horizontal="center" vertical="top"/>
    </xf>
    <xf numFmtId="3" fontId="12" fillId="0" borderId="12" xfId="0" applyNumberFormat="1" applyFont="1" applyFill="1" applyBorder="1" applyAlignment="1">
      <alignment horizontal="center" vertical="top"/>
    </xf>
    <xf numFmtId="3" fontId="12" fillId="0" borderId="38" xfId="0" applyNumberFormat="1" applyFont="1" applyFill="1" applyBorder="1" applyAlignment="1">
      <alignment horizontal="center" vertical="top"/>
    </xf>
    <xf numFmtId="3" fontId="12" fillId="0" borderId="79" xfId="0" applyNumberFormat="1" applyFont="1" applyFill="1" applyBorder="1" applyAlignment="1">
      <alignment horizontal="center" vertical="top"/>
    </xf>
    <xf numFmtId="3" fontId="1" fillId="6" borderId="78" xfId="0" applyNumberFormat="1" applyFont="1" applyFill="1" applyBorder="1" applyAlignment="1">
      <alignment vertical="top" wrapText="1"/>
    </xf>
    <xf numFmtId="3" fontId="1" fillId="6" borderId="60" xfId="0" applyNumberFormat="1" applyFont="1" applyFill="1" applyBorder="1" applyAlignment="1">
      <alignment vertical="top" wrapText="1"/>
    </xf>
    <xf numFmtId="3" fontId="24" fillId="6" borderId="11" xfId="0" applyNumberFormat="1" applyFont="1" applyFill="1" applyBorder="1" applyAlignment="1">
      <alignment vertical="top" wrapText="1"/>
    </xf>
    <xf numFmtId="0" fontId="1" fillId="6" borderId="76" xfId="0" applyFont="1" applyFill="1" applyBorder="1" applyAlignment="1">
      <alignment horizontal="left" vertical="top" wrapText="1"/>
    </xf>
    <xf numFmtId="0" fontId="5" fillId="6" borderId="0" xfId="0" applyFont="1" applyFill="1" applyBorder="1" applyAlignment="1">
      <alignment horizontal="left" vertical="top" wrapText="1"/>
    </xf>
    <xf numFmtId="0" fontId="5" fillId="0" borderId="1" xfId="0" applyFont="1" applyBorder="1" applyAlignment="1">
      <alignment horizontal="left" vertical="top" wrapText="1"/>
    </xf>
    <xf numFmtId="0" fontId="1" fillId="6" borderId="14" xfId="0" applyFont="1" applyFill="1" applyBorder="1" applyAlignment="1">
      <alignment vertical="top" wrapText="1"/>
    </xf>
    <xf numFmtId="0" fontId="18" fillId="0" borderId="42" xfId="0" applyFont="1" applyBorder="1" applyAlignment="1">
      <alignment vertical="top" wrapText="1"/>
    </xf>
    <xf numFmtId="3" fontId="1" fillId="0" borderId="0" xfId="0" applyNumberFormat="1" applyFont="1" applyAlignment="1">
      <alignment horizontal="left" vertical="top" wrapText="1"/>
    </xf>
    <xf numFmtId="3" fontId="2" fillId="3" borderId="42" xfId="0" applyNumberFormat="1" applyFont="1" applyFill="1" applyBorder="1" applyAlignment="1">
      <alignment horizontal="right" vertical="top" wrapText="1"/>
    </xf>
    <xf numFmtId="3" fontId="2" fillId="3" borderId="63" xfId="0" applyNumberFormat="1" applyFont="1" applyFill="1" applyBorder="1" applyAlignment="1">
      <alignment horizontal="right" vertical="top" wrapText="1"/>
    </xf>
    <xf numFmtId="3" fontId="2" fillId="3" borderId="62"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18" fillId="8" borderId="21" xfId="0" applyNumberFormat="1" applyFont="1" applyFill="1" applyBorder="1" applyAlignment="1">
      <alignment horizontal="right" wrapText="1"/>
    </xf>
    <xf numFmtId="3" fontId="18"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3" xfId="0" applyNumberFormat="1" applyFont="1" applyBorder="1" applyAlignment="1">
      <alignment horizontal="left" vertical="top" wrapText="1"/>
    </xf>
    <xf numFmtId="3" fontId="1" fillId="0" borderId="62" xfId="0" applyNumberFormat="1" applyFont="1" applyBorder="1" applyAlignment="1">
      <alignment horizontal="left" vertical="top" wrapText="1"/>
    </xf>
    <xf numFmtId="3" fontId="2" fillId="3" borderId="70" xfId="0" applyNumberFormat="1" applyFont="1" applyFill="1" applyBorder="1" applyAlignment="1">
      <alignment horizontal="right" vertical="top"/>
    </xf>
    <xf numFmtId="3" fontId="2" fillId="3" borderId="66" xfId="0" applyNumberFormat="1" applyFont="1" applyFill="1" applyBorder="1" applyAlignment="1">
      <alignment horizontal="right" vertical="top"/>
    </xf>
    <xf numFmtId="3" fontId="1" fillId="3" borderId="66" xfId="0" applyNumberFormat="1" applyFont="1" applyFill="1" applyBorder="1" applyAlignment="1">
      <alignment horizontal="center" vertical="top"/>
    </xf>
    <xf numFmtId="3" fontId="1" fillId="3" borderId="67" xfId="0" applyNumberFormat="1" applyFont="1" applyFill="1" applyBorder="1" applyAlignment="1">
      <alignment horizontal="center" vertical="top"/>
    </xf>
    <xf numFmtId="0" fontId="3" fillId="0" borderId="0" xfId="0" applyNumberFormat="1" applyFont="1" applyFill="1" applyBorder="1" applyAlignment="1">
      <alignment horizontal="left" vertical="top" wrapText="1"/>
    </xf>
    <xf numFmtId="3" fontId="2" fillId="0" borderId="1" xfId="0" applyNumberFormat="1" applyFont="1" applyFill="1" applyBorder="1" applyAlignment="1">
      <alignment horizontal="center" vertical="top" wrapText="1"/>
    </xf>
    <xf numFmtId="3" fontId="2" fillId="0" borderId="69" xfId="0" applyNumberFormat="1" applyFont="1" applyBorder="1" applyAlignment="1">
      <alignment horizontal="center" vertical="center" wrapText="1"/>
    </xf>
    <xf numFmtId="3" fontId="2" fillId="0" borderId="66" xfId="0" applyNumberFormat="1" applyFont="1" applyBorder="1" applyAlignment="1">
      <alignment horizontal="center" vertical="center" wrapText="1"/>
    </xf>
    <xf numFmtId="3" fontId="2" fillId="0" borderId="67" xfId="0" applyNumberFormat="1" applyFont="1" applyBorder="1" applyAlignment="1">
      <alignment horizontal="center" vertical="center" wrapText="1"/>
    </xf>
    <xf numFmtId="49" fontId="3" fillId="7" borderId="6" xfId="0" applyNumberFormat="1" applyFont="1" applyFill="1" applyBorder="1" applyAlignment="1">
      <alignment horizontal="center" vertical="top" textRotation="91" wrapText="1"/>
    </xf>
    <xf numFmtId="49" fontId="3" fillId="7" borderId="15" xfId="0" applyNumberFormat="1" applyFont="1" applyFill="1" applyBorder="1" applyAlignment="1">
      <alignment horizontal="center" vertical="top" textRotation="91" wrapText="1"/>
    </xf>
    <xf numFmtId="49" fontId="19" fillId="0" borderId="27" xfId="0" applyNumberFormat="1" applyFont="1" applyBorder="1" applyAlignment="1">
      <alignment horizontal="center" vertical="top" textRotation="91" wrapText="1"/>
    </xf>
    <xf numFmtId="3" fontId="2" fillId="5" borderId="70"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2" fillId="4" borderId="70" xfId="0" applyNumberFormat="1" applyFont="1" applyFill="1" applyBorder="1" applyAlignment="1">
      <alignment horizontal="right" vertical="top"/>
    </xf>
    <xf numFmtId="3" fontId="2" fillId="4" borderId="66" xfId="0" applyNumberFormat="1" applyFont="1" applyFill="1" applyBorder="1" applyAlignment="1">
      <alignment horizontal="right" vertical="top"/>
    </xf>
    <xf numFmtId="3" fontId="1" fillId="4" borderId="66" xfId="0" applyNumberFormat="1" applyFont="1" applyFill="1" applyBorder="1" applyAlignment="1">
      <alignment horizontal="center" vertical="top"/>
    </xf>
    <xf numFmtId="3" fontId="1" fillId="4" borderId="67" xfId="0" applyNumberFormat="1" applyFont="1" applyFill="1" applyBorder="1" applyAlignment="1">
      <alignment horizontal="center" vertical="top"/>
    </xf>
    <xf numFmtId="49" fontId="2" fillId="5" borderId="3" xfId="0" applyNumberFormat="1" applyFont="1" applyFill="1" applyBorder="1" applyAlignment="1">
      <alignment horizontal="center" vertical="top"/>
    </xf>
    <xf numFmtId="3" fontId="18" fillId="6" borderId="13" xfId="0" applyNumberFormat="1" applyFont="1" applyFill="1" applyBorder="1" applyAlignment="1">
      <alignment wrapText="1"/>
    </xf>
    <xf numFmtId="0" fontId="1" fillId="6" borderId="16" xfId="0" applyFont="1" applyFill="1" applyBorder="1" applyAlignment="1">
      <alignment vertical="top" wrapText="1"/>
    </xf>
    <xf numFmtId="0" fontId="0" fillId="0" borderId="16" xfId="0" applyBorder="1" applyAlignment="1">
      <alignment vertical="top" wrapText="1"/>
    </xf>
    <xf numFmtId="3" fontId="1" fillId="6" borderId="7" xfId="0" applyNumberFormat="1" applyFont="1" applyFill="1" applyBorder="1" applyAlignment="1">
      <alignment vertical="top" wrapText="1"/>
    </xf>
    <xf numFmtId="0" fontId="0" fillId="0" borderId="28" xfId="0" applyBorder="1" applyAlignment="1">
      <alignment vertical="top"/>
    </xf>
    <xf numFmtId="3" fontId="1" fillId="6" borderId="32" xfId="0" applyNumberFormat="1" applyFont="1" applyFill="1" applyBorder="1" applyAlignment="1">
      <alignment horizontal="left" vertical="top" wrapText="1"/>
    </xf>
    <xf numFmtId="3" fontId="1" fillId="6" borderId="33" xfId="0" applyNumberFormat="1" applyFont="1" applyFill="1" applyBorder="1" applyAlignment="1">
      <alignment horizontal="left" vertical="top" wrapText="1"/>
    </xf>
    <xf numFmtId="3" fontId="1" fillId="6" borderId="44" xfId="0" applyNumberFormat="1" applyFont="1" applyFill="1" applyBorder="1" applyAlignment="1">
      <alignment horizontal="left" vertical="top" wrapText="1"/>
    </xf>
    <xf numFmtId="3" fontId="1" fillId="6" borderId="16" xfId="0" applyNumberFormat="1" applyFont="1" applyFill="1" applyBorder="1" applyAlignment="1">
      <alignment vertical="top" wrapText="1"/>
    </xf>
    <xf numFmtId="0" fontId="0" fillId="0" borderId="16" xfId="0" applyBorder="1" applyAlignment="1">
      <alignment vertical="top"/>
    </xf>
    <xf numFmtId="0" fontId="24" fillId="6" borderId="16" xfId="0" applyFont="1" applyFill="1" applyBorder="1" applyAlignment="1">
      <alignment vertical="top" wrapText="1"/>
    </xf>
    <xf numFmtId="0" fontId="24" fillId="0" borderId="16" xfId="0" applyFont="1" applyBorder="1" applyAlignment="1">
      <alignment vertical="top" wrapText="1"/>
    </xf>
    <xf numFmtId="0" fontId="0" fillId="0" borderId="35" xfId="0"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164" fontId="1" fillId="0" borderId="5" xfId="0" applyNumberFormat="1" applyFont="1" applyBorder="1" applyAlignment="1">
      <alignment horizontal="center" vertical="center" textRotation="90" wrapText="1"/>
    </xf>
    <xf numFmtId="0" fontId="5" fillId="0" borderId="14" xfId="0" applyFont="1" applyBorder="1" applyAlignment="1">
      <alignment horizontal="center" vertical="center" textRotation="90" wrapText="1"/>
    </xf>
    <xf numFmtId="0" fontId="5" fillId="0" borderId="26" xfId="0" applyFont="1" applyBorder="1" applyAlignment="1">
      <alignment horizontal="center" vertical="center" textRotation="90" wrapText="1"/>
    </xf>
    <xf numFmtId="164" fontId="1" fillId="0" borderId="2"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2" fillId="0" borderId="59" xfId="0" applyFont="1" applyBorder="1" applyAlignment="1">
      <alignment horizontal="center" vertical="center" textRotation="90" shrinkToFit="1"/>
    </xf>
    <xf numFmtId="0" fontId="2" fillId="0" borderId="43" xfId="0" applyFont="1" applyBorder="1" applyAlignment="1">
      <alignment horizontal="center" vertical="center" textRotation="90" shrinkToFit="1"/>
    </xf>
    <xf numFmtId="0" fontId="2" fillId="0" borderId="29" xfId="0" applyFont="1" applyBorder="1" applyAlignment="1">
      <alignment horizontal="center" vertical="center" textRotation="90" shrinkToFit="1"/>
    </xf>
    <xf numFmtId="0" fontId="1" fillId="6" borderId="108" xfId="0" applyFont="1" applyFill="1" applyBorder="1" applyAlignment="1">
      <alignment horizontal="left" vertical="top" wrapText="1"/>
    </xf>
    <xf numFmtId="0" fontId="0" fillId="0" borderId="23" xfId="0" applyBorder="1" applyAlignment="1">
      <alignment horizontal="left" vertical="top" wrapText="1"/>
    </xf>
    <xf numFmtId="49" fontId="2" fillId="4" borderId="35" xfId="0" applyNumberFormat="1" applyFont="1" applyFill="1" applyBorder="1" applyAlignment="1">
      <alignment horizontal="center" vertical="top"/>
    </xf>
    <xf numFmtId="3" fontId="2" fillId="5" borderId="36"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1" fillId="6" borderId="36" xfId="0" applyNumberFormat="1" applyFont="1" applyFill="1" applyBorder="1" applyAlignment="1">
      <alignment horizontal="left" vertical="top" wrapText="1"/>
    </xf>
    <xf numFmtId="3" fontId="3" fillId="0" borderId="36" xfId="0" applyNumberFormat="1" applyFont="1" applyFill="1" applyBorder="1" applyAlignment="1">
      <alignment horizontal="center" vertical="center" textRotation="90" wrapText="1"/>
    </xf>
    <xf numFmtId="0" fontId="0" fillId="6" borderId="11" xfId="0" applyFill="1" applyBorder="1" applyAlignment="1">
      <alignment horizontal="left" vertical="top" wrapText="1"/>
    </xf>
    <xf numFmtId="3" fontId="24" fillId="6" borderId="60" xfId="0" applyNumberFormat="1" applyFont="1" applyFill="1" applyBorder="1" applyAlignment="1">
      <alignment vertical="top" wrapText="1"/>
    </xf>
    <xf numFmtId="0" fontId="0" fillId="0" borderId="118" xfId="0" applyBorder="1" applyAlignment="1">
      <alignment vertical="top"/>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0" fontId="27" fillId="6" borderId="2" xfId="0" applyFont="1" applyFill="1" applyBorder="1" applyAlignment="1">
      <alignment horizontal="left" vertical="top" wrapText="1"/>
    </xf>
    <xf numFmtId="0" fontId="31" fillId="0" borderId="11" xfId="0" applyFont="1" applyBorder="1" applyAlignment="1">
      <alignment horizontal="left" vertical="top" wrapText="1"/>
    </xf>
    <xf numFmtId="3" fontId="1" fillId="6" borderId="16" xfId="0" applyNumberFormat="1" applyFont="1" applyFill="1" applyBorder="1" applyAlignment="1">
      <alignment vertical="center" wrapText="1"/>
    </xf>
    <xf numFmtId="0" fontId="0" fillId="0" borderId="16" xfId="0" applyBorder="1" applyAlignment="1">
      <alignment vertical="center" wrapText="1"/>
    </xf>
    <xf numFmtId="0" fontId="0" fillId="0" borderId="28" xfId="0" applyBorder="1" applyAlignment="1">
      <alignment vertical="center"/>
    </xf>
    <xf numFmtId="3" fontId="1" fillId="6" borderId="16" xfId="0" applyNumberFormat="1" applyFont="1" applyFill="1" applyBorder="1" applyAlignment="1">
      <alignment horizontal="left" vertical="top" wrapText="1"/>
    </xf>
    <xf numFmtId="0" fontId="1" fillId="6" borderId="3" xfId="0" applyFont="1" applyFill="1" applyBorder="1" applyAlignment="1">
      <alignment horizontal="center" vertical="center" textRotation="90" wrapText="1" shrinkToFit="1"/>
    </xf>
    <xf numFmtId="0" fontId="1" fillId="6" borderId="12" xfId="0" applyFont="1" applyFill="1" applyBorder="1" applyAlignment="1">
      <alignment horizontal="center" vertical="center" textRotation="90" wrapText="1" shrinkToFit="1"/>
    </xf>
    <xf numFmtId="0" fontId="1" fillId="6" borderId="24" xfId="0" applyFont="1" applyFill="1" applyBorder="1" applyAlignment="1">
      <alignment horizontal="center" vertical="center" textRotation="90" wrapText="1" shrinkToFit="1"/>
    </xf>
    <xf numFmtId="0" fontId="2" fillId="0" borderId="6" xfId="0" applyFont="1" applyBorder="1" applyAlignment="1">
      <alignment horizontal="center" vertical="center" textRotation="90" shrinkToFit="1"/>
    </xf>
    <xf numFmtId="0" fontId="2" fillId="0" borderId="15" xfId="0" applyFont="1" applyBorder="1" applyAlignment="1">
      <alignment horizontal="center" vertical="center" textRotation="90" shrinkToFit="1"/>
    </xf>
    <xf numFmtId="0" fontId="2" fillId="0" borderId="27" xfId="0" applyFont="1" applyBorder="1" applyAlignment="1">
      <alignment horizontal="center" vertical="center" textRotation="90" shrinkToFit="1"/>
    </xf>
    <xf numFmtId="3" fontId="1" fillId="7" borderId="18" xfId="0" applyNumberFormat="1" applyFont="1" applyFill="1" applyBorder="1" applyAlignment="1">
      <alignment horizontal="left" vertical="top" wrapText="1"/>
    </xf>
    <xf numFmtId="3" fontId="44" fillId="6" borderId="12" xfId="0" applyNumberFormat="1" applyFont="1" applyFill="1" applyBorder="1" applyAlignment="1">
      <alignment vertical="top" wrapText="1"/>
    </xf>
    <xf numFmtId="0" fontId="45" fillId="0" borderId="24" xfId="0" applyFont="1" applyBorder="1" applyAlignment="1">
      <alignment vertical="top" wrapText="1"/>
    </xf>
    <xf numFmtId="49" fontId="9" fillId="6" borderId="12" xfId="0" applyNumberFormat="1" applyFont="1" applyFill="1" applyBorder="1" applyAlignment="1">
      <alignment horizontal="center" vertical="center" textRotation="90" wrapText="1"/>
    </xf>
    <xf numFmtId="49" fontId="9" fillId="6" borderId="24" xfId="0" applyNumberFormat="1" applyFont="1" applyFill="1" applyBorder="1" applyAlignment="1">
      <alignment horizontal="center" vertical="center" textRotation="90" wrapText="1"/>
    </xf>
    <xf numFmtId="3" fontId="1" fillId="0" borderId="20" xfId="0" applyNumberFormat="1" applyFont="1" applyBorder="1" applyAlignment="1">
      <alignment horizontal="center" vertical="top" wrapText="1"/>
    </xf>
    <xf numFmtId="0" fontId="18" fillId="0" borderId="29" xfId="0" applyFont="1" applyBorder="1" applyAlignment="1">
      <alignment horizontal="center" vertical="top" wrapText="1"/>
    </xf>
    <xf numFmtId="3" fontId="44" fillId="7" borderId="11" xfId="0" applyNumberFormat="1" applyFont="1" applyFill="1" applyBorder="1" applyAlignment="1">
      <alignment horizontal="left" vertical="top" wrapText="1"/>
    </xf>
    <xf numFmtId="3" fontId="44" fillId="7" borderId="23" xfId="0" applyNumberFormat="1" applyFont="1" applyFill="1" applyBorder="1" applyAlignment="1">
      <alignment horizontal="left" vertical="top" wrapText="1"/>
    </xf>
    <xf numFmtId="3" fontId="1" fillId="0" borderId="18" xfId="0" applyNumberFormat="1" applyFont="1" applyBorder="1" applyAlignment="1">
      <alignment horizontal="left" vertical="top" wrapText="1"/>
    </xf>
    <xf numFmtId="0" fontId="2" fillId="0" borderId="69" xfId="0" applyFont="1" applyBorder="1" applyAlignment="1">
      <alignment horizontal="center" vertical="center" wrapText="1"/>
    </xf>
    <xf numFmtId="0" fontId="2" fillId="0" borderId="66" xfId="0" applyFont="1" applyBorder="1" applyAlignment="1">
      <alignment horizontal="center" vertical="center" wrapText="1"/>
    </xf>
    <xf numFmtId="0" fontId="2" fillId="0" borderId="67" xfId="0" applyFont="1" applyBorder="1" applyAlignment="1">
      <alignment horizontal="center" vertical="center" wrapText="1"/>
    </xf>
    <xf numFmtId="3" fontId="13" fillId="6" borderId="51" xfId="0" applyNumberFormat="1" applyFont="1" applyFill="1" applyBorder="1" applyAlignment="1">
      <alignment horizontal="left" vertical="top" wrapText="1"/>
    </xf>
    <xf numFmtId="3" fontId="13" fillId="6" borderId="13" xfId="0" applyNumberFormat="1" applyFont="1" applyFill="1" applyBorder="1" applyAlignment="1">
      <alignment horizontal="left" vertical="top" wrapText="1"/>
    </xf>
    <xf numFmtId="3" fontId="13" fillId="6" borderId="41" xfId="0" applyNumberFormat="1" applyFont="1" applyFill="1" applyBorder="1" applyAlignment="1">
      <alignment horizontal="left" vertical="top" wrapText="1"/>
    </xf>
    <xf numFmtId="3" fontId="13" fillId="6" borderId="80" xfId="0" applyNumberFormat="1" applyFont="1" applyFill="1" applyBorder="1" applyAlignment="1">
      <alignment horizontal="left" vertical="top" wrapText="1"/>
    </xf>
    <xf numFmtId="49" fontId="3" fillId="6" borderId="3" xfId="0" applyNumberFormat="1" applyFont="1" applyFill="1" applyBorder="1" applyAlignment="1">
      <alignment horizontal="center" vertical="center" textRotation="90" wrapText="1"/>
    </xf>
    <xf numFmtId="49" fontId="19" fillId="6" borderId="12" xfId="0" applyNumberFormat="1" applyFont="1" applyFill="1" applyBorder="1" applyAlignment="1">
      <alignment horizontal="center" vertical="center" textRotation="90" wrapText="1"/>
    </xf>
    <xf numFmtId="49" fontId="19" fillId="6" borderId="24" xfId="0" applyNumberFormat="1" applyFont="1" applyFill="1" applyBorder="1" applyAlignment="1">
      <alignment horizontal="center" vertical="center" textRotation="90" wrapText="1"/>
    </xf>
    <xf numFmtId="3" fontId="1" fillId="3" borderId="69" xfId="0" applyNumberFormat="1" applyFont="1" applyFill="1" applyBorder="1" applyAlignment="1">
      <alignment horizontal="center" vertical="top"/>
    </xf>
    <xf numFmtId="3" fontId="1" fillId="6" borderId="59"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5" fillId="6" borderId="43" xfId="0" applyNumberFormat="1" applyFont="1" applyFill="1" applyBorder="1" applyAlignment="1">
      <alignment horizontal="center" vertical="top" wrapText="1"/>
    </xf>
    <xf numFmtId="3" fontId="1" fillId="6" borderId="2" xfId="0" applyNumberFormat="1" applyFont="1" applyFill="1" applyBorder="1" applyAlignment="1">
      <alignment vertical="top" wrapText="1"/>
    </xf>
    <xf numFmtId="3" fontId="1" fillId="0" borderId="0" xfId="0" applyNumberFormat="1" applyFont="1" applyFill="1" applyBorder="1" applyAlignment="1">
      <alignment horizontal="left" vertical="top" wrapText="1"/>
    </xf>
    <xf numFmtId="49" fontId="2" fillId="0" borderId="0" xfId="0" applyNumberFormat="1" applyFont="1" applyFill="1" applyBorder="1" applyAlignment="1">
      <alignment horizontal="center" vertical="top" wrapText="1"/>
    </xf>
    <xf numFmtId="49" fontId="3" fillId="0" borderId="3" xfId="0" applyNumberFormat="1" applyFont="1" applyFill="1" applyBorder="1" applyAlignment="1">
      <alignment horizontal="center" vertical="center" textRotation="90" wrapText="1"/>
    </xf>
    <xf numFmtId="49" fontId="11" fillId="0" borderId="12" xfId="0" applyNumberFormat="1" applyFont="1" applyBorder="1" applyAlignment="1">
      <alignment horizontal="center" vertical="center" textRotation="90" wrapText="1"/>
    </xf>
    <xf numFmtId="0" fontId="18" fillId="0" borderId="24" xfId="0" applyFont="1" applyBorder="1" applyAlignment="1">
      <alignment horizontal="center" vertical="center" wrapText="1"/>
    </xf>
    <xf numFmtId="0" fontId="1" fillId="6" borderId="59" xfId="0" applyFont="1" applyFill="1" applyBorder="1" applyAlignment="1">
      <alignment horizontal="center" vertical="center" wrapText="1"/>
    </xf>
    <xf numFmtId="0" fontId="1" fillId="0" borderId="43" xfId="0" applyFont="1" applyBorder="1" applyAlignment="1">
      <alignment horizontal="center" vertical="center" wrapText="1"/>
    </xf>
    <xf numFmtId="0" fontId="1" fillId="0" borderId="29" xfId="0" applyFont="1" applyBorder="1" applyAlignment="1">
      <alignment horizontal="center" vertical="center" wrapText="1"/>
    </xf>
    <xf numFmtId="3" fontId="1" fillId="0" borderId="2" xfId="0" applyNumberFormat="1" applyFont="1" applyBorder="1" applyAlignment="1">
      <alignment vertical="top" wrapText="1"/>
    </xf>
    <xf numFmtId="3" fontId="1" fillId="0" borderId="11" xfId="0" applyNumberFormat="1" applyFont="1" applyBorder="1" applyAlignment="1">
      <alignment vertical="top" wrapText="1"/>
    </xf>
    <xf numFmtId="3" fontId="29" fillId="0" borderId="6" xfId="0" applyNumberFormat="1" applyFont="1" applyBorder="1" applyAlignment="1">
      <alignment horizontal="center" vertical="top" wrapText="1"/>
    </xf>
    <xf numFmtId="3" fontId="29" fillId="0" borderId="15" xfId="0" applyNumberFormat="1" applyFont="1" applyBorder="1" applyAlignment="1">
      <alignment horizontal="center" vertical="top" wrapText="1"/>
    </xf>
    <xf numFmtId="3" fontId="29" fillId="0" borderId="27" xfId="0" applyNumberFormat="1" applyFont="1" applyBorder="1" applyAlignment="1">
      <alignment horizontal="center" vertical="top" wrapText="1"/>
    </xf>
    <xf numFmtId="3" fontId="1" fillId="5" borderId="26"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xf>
    <xf numFmtId="49" fontId="9" fillId="0" borderId="3" xfId="0" applyNumberFormat="1" applyFont="1" applyFill="1" applyBorder="1" applyAlignment="1">
      <alignment horizontal="center" vertical="center" textRotation="90" wrapText="1"/>
    </xf>
    <xf numFmtId="49" fontId="9" fillId="0" borderId="12" xfId="0" applyNumberFormat="1" applyFont="1" applyFill="1" applyBorder="1" applyAlignment="1">
      <alignment horizontal="center" vertical="center" textRotation="90" wrapText="1"/>
    </xf>
    <xf numFmtId="0" fontId="18" fillId="0" borderId="24" xfId="0" applyFont="1" applyBorder="1" applyAlignment="1">
      <alignment horizontal="center" wrapText="1"/>
    </xf>
    <xf numFmtId="0" fontId="1" fillId="6" borderId="38" xfId="0" applyFont="1" applyFill="1" applyBorder="1" applyAlignment="1">
      <alignment vertical="top" wrapText="1"/>
    </xf>
    <xf numFmtId="0" fontId="18" fillId="6" borderId="36" xfId="0" applyFont="1" applyFill="1" applyBorder="1" applyAlignment="1">
      <alignment vertical="top" wrapText="1"/>
    </xf>
    <xf numFmtId="49" fontId="3" fillId="6" borderId="38" xfId="0" applyNumberFormat="1" applyFont="1" applyFill="1" applyBorder="1" applyAlignment="1">
      <alignment horizontal="center" vertical="center" textRotation="90" wrapText="1"/>
    </xf>
    <xf numFmtId="0" fontId="18" fillId="0" borderId="36" xfId="0" applyFont="1" applyBorder="1" applyAlignment="1">
      <alignment horizontal="center" vertical="center" textRotation="90" wrapText="1"/>
    </xf>
    <xf numFmtId="0" fontId="18" fillId="0" borderId="37" xfId="0" applyFont="1" applyBorder="1" applyAlignment="1">
      <alignment horizontal="center" vertical="top" wrapText="1"/>
    </xf>
    <xf numFmtId="49" fontId="3" fillId="0" borderId="38" xfId="0" applyNumberFormat="1" applyFont="1" applyFill="1" applyBorder="1" applyAlignment="1">
      <alignment horizontal="center" vertical="center" textRotation="90" wrapText="1"/>
    </xf>
    <xf numFmtId="49" fontId="3" fillId="0" borderId="12" xfId="0" applyNumberFormat="1" applyFont="1" applyFill="1" applyBorder="1" applyAlignment="1">
      <alignment horizontal="center" vertical="center" textRotation="90" wrapText="1"/>
    </xf>
    <xf numFmtId="49" fontId="19" fillId="0" borderId="36" xfId="0" applyNumberFormat="1" applyFont="1" applyBorder="1" applyAlignment="1">
      <alignment vertical="center" textRotation="90" wrapText="1"/>
    </xf>
    <xf numFmtId="3" fontId="1" fillId="0" borderId="43" xfId="0" applyNumberFormat="1" applyFont="1" applyBorder="1" applyAlignment="1">
      <alignment horizontal="center" vertical="top" wrapText="1"/>
    </xf>
    <xf numFmtId="3" fontId="5" fillId="0" borderId="37" xfId="0" applyNumberFormat="1" applyFont="1" applyBorder="1" applyAlignment="1">
      <alignment horizontal="center" vertical="top" wrapText="1"/>
    </xf>
    <xf numFmtId="3" fontId="4" fillId="9" borderId="1" xfId="0" applyNumberFormat="1" applyFont="1" applyFill="1" applyBorder="1" applyAlignment="1">
      <alignment horizontal="right" vertical="top"/>
    </xf>
    <xf numFmtId="3" fontId="5" fillId="9" borderId="1" xfId="0" applyNumberFormat="1" applyFont="1" applyFill="1" applyBorder="1" applyAlignment="1">
      <alignment horizontal="right" vertical="top"/>
    </xf>
    <xf numFmtId="3" fontId="12" fillId="9" borderId="55" xfId="0" applyNumberFormat="1" applyFont="1" applyFill="1" applyBorder="1" applyAlignment="1">
      <alignment horizontal="center" vertical="top"/>
    </xf>
    <xf numFmtId="3" fontId="12" fillId="9" borderId="19" xfId="0" applyNumberFormat="1" applyFont="1" applyFill="1" applyBorder="1" applyAlignment="1">
      <alignment horizontal="center" vertical="top"/>
    </xf>
    <xf numFmtId="3" fontId="12" fillId="9" borderId="73" xfId="0" applyNumberFormat="1" applyFont="1" applyFill="1" applyBorder="1" applyAlignment="1">
      <alignment horizontal="center" vertical="top"/>
    </xf>
    <xf numFmtId="3" fontId="2" fillId="6" borderId="33" xfId="0" applyNumberFormat="1" applyFont="1" applyFill="1" applyBorder="1" applyAlignment="1">
      <alignment horizontal="left" vertical="top" wrapText="1"/>
    </xf>
    <xf numFmtId="0" fontId="18" fillId="6" borderId="35" xfId="0" applyFont="1" applyFill="1" applyBorder="1" applyAlignment="1">
      <alignment horizontal="left" vertical="top" wrapText="1"/>
    </xf>
    <xf numFmtId="49" fontId="3" fillId="6" borderId="36" xfId="0" applyNumberFormat="1" applyFont="1" applyFill="1" applyBorder="1" applyAlignment="1">
      <alignment horizontal="center" vertical="center" textRotation="90" wrapText="1"/>
    </xf>
    <xf numFmtId="3" fontId="1" fillId="0" borderId="37" xfId="0" applyNumberFormat="1" applyFont="1" applyBorder="1" applyAlignment="1">
      <alignment horizontal="center" vertical="top" wrapText="1"/>
    </xf>
    <xf numFmtId="3" fontId="2" fillId="9" borderId="12" xfId="0" applyNumberFormat="1" applyFont="1" applyFill="1" applyBorder="1" applyAlignment="1">
      <alignment horizontal="center" vertical="top" wrapText="1"/>
    </xf>
    <xf numFmtId="0" fontId="18" fillId="0" borderId="36" xfId="0" applyFont="1" applyBorder="1" applyAlignment="1">
      <alignment vertical="center" textRotation="90" wrapText="1"/>
    </xf>
    <xf numFmtId="3" fontId="5" fillId="0" borderId="43" xfId="0" applyNumberFormat="1" applyFont="1" applyBorder="1" applyAlignment="1">
      <alignment horizontal="center" vertical="top" wrapText="1"/>
    </xf>
    <xf numFmtId="3" fontId="18" fillId="9" borderId="27" xfId="0" applyNumberFormat="1" applyFont="1" applyFill="1" applyBorder="1" applyAlignment="1">
      <alignment horizontal="right" vertical="top"/>
    </xf>
    <xf numFmtId="3" fontId="1" fillId="6" borderId="38" xfId="0" applyNumberFormat="1" applyFont="1" applyFill="1" applyBorder="1" applyAlignment="1">
      <alignment horizontal="left" vertical="center" textRotation="90" wrapText="1"/>
    </xf>
    <xf numFmtId="0" fontId="18" fillId="6" borderId="36" xfId="0" applyFont="1" applyFill="1" applyBorder="1" applyAlignment="1">
      <alignment wrapText="1"/>
    </xf>
    <xf numFmtId="49" fontId="3" fillId="6" borderId="12" xfId="0" applyNumberFormat="1" applyFont="1" applyFill="1" applyBorder="1" applyAlignment="1">
      <alignment horizontal="center" vertical="center" textRotation="90" wrapText="1"/>
    </xf>
    <xf numFmtId="49" fontId="19" fillId="0" borderId="36" xfId="0" applyNumberFormat="1" applyFont="1" applyBorder="1" applyAlignment="1">
      <alignment horizontal="center" wrapText="1"/>
    </xf>
    <xf numFmtId="49" fontId="2" fillId="6" borderId="33" xfId="0" applyNumberFormat="1" applyFont="1" applyFill="1" applyBorder="1" applyAlignment="1">
      <alignment horizontal="left" vertical="top" wrapText="1"/>
    </xf>
    <xf numFmtId="49" fontId="11" fillId="0" borderId="36" xfId="0" applyNumberFormat="1" applyFont="1" applyBorder="1" applyAlignment="1">
      <alignment horizontal="center" vertical="center" textRotation="90" wrapText="1"/>
    </xf>
    <xf numFmtId="49" fontId="3" fillId="6" borderId="38" xfId="0" applyNumberFormat="1" applyFont="1" applyFill="1" applyBorder="1" applyAlignment="1">
      <alignment vertical="center" textRotation="90" wrapText="1"/>
    </xf>
    <xf numFmtId="49" fontId="3" fillId="6" borderId="36" xfId="0" applyNumberFormat="1" applyFont="1" applyFill="1" applyBorder="1" applyAlignment="1">
      <alignment vertical="center" textRotation="90"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49" fontId="3" fillId="6" borderId="12" xfId="0" applyNumberFormat="1" applyFont="1" applyFill="1" applyBorder="1" applyAlignment="1">
      <alignment vertical="center" textRotation="90" wrapText="1"/>
    </xf>
    <xf numFmtId="0" fontId="3" fillId="6" borderId="12" xfId="0" applyFont="1" applyFill="1" applyBorder="1" applyAlignment="1">
      <alignment vertical="center" textRotation="90" wrapText="1"/>
    </xf>
    <xf numFmtId="0" fontId="1" fillId="0" borderId="12" xfId="0" applyFont="1" applyBorder="1" applyAlignment="1">
      <alignment vertical="center" textRotation="90" wrapText="1"/>
    </xf>
    <xf numFmtId="0" fontId="1" fillId="0" borderId="36" xfId="0" applyFont="1" applyBorder="1" applyAlignment="1">
      <alignment vertical="center" textRotation="90" wrapText="1"/>
    </xf>
    <xf numFmtId="3" fontId="1" fillId="6" borderId="43" xfId="0" applyNumberFormat="1" applyFont="1" applyFill="1" applyBorder="1" applyAlignment="1">
      <alignment vertical="top" wrapText="1"/>
    </xf>
    <xf numFmtId="0" fontId="18" fillId="0" borderId="43" xfId="0" applyFont="1" applyBorder="1" applyAlignment="1">
      <alignment vertical="top" wrapText="1"/>
    </xf>
    <xf numFmtId="0" fontId="18" fillId="0" borderId="37" xfId="0" applyFont="1" applyBorder="1" applyAlignment="1">
      <alignment vertical="top" wrapText="1"/>
    </xf>
    <xf numFmtId="0" fontId="18" fillId="6" borderId="43" xfId="0" applyFont="1" applyFill="1" applyBorder="1" applyAlignment="1">
      <alignment horizontal="center" vertical="top" wrapText="1"/>
    </xf>
    <xf numFmtId="0" fontId="18" fillId="6" borderId="12" xfId="0" applyFont="1" applyFill="1" applyBorder="1" applyAlignment="1">
      <alignment horizontal="center" vertical="center" textRotation="90" wrapText="1"/>
    </xf>
    <xf numFmtId="3" fontId="4" fillId="9" borderId="57" xfId="0" applyNumberFormat="1" applyFont="1" applyFill="1" applyBorder="1" applyAlignment="1">
      <alignment horizontal="right" vertical="top"/>
    </xf>
    <xf numFmtId="3" fontId="5" fillId="9" borderId="58" xfId="0" applyNumberFormat="1" applyFont="1" applyFill="1" applyBorder="1" applyAlignment="1">
      <alignment horizontal="right" vertical="top"/>
    </xf>
    <xf numFmtId="0" fontId="18" fillId="6" borderId="43" xfId="0" applyFont="1" applyFill="1" applyBorder="1" applyAlignment="1">
      <alignment horizontal="center" wrapText="1"/>
    </xf>
    <xf numFmtId="0" fontId="18" fillId="6" borderId="12" xfId="0" applyFont="1" applyFill="1" applyBorder="1" applyAlignment="1">
      <alignment vertical="top" wrapText="1"/>
    </xf>
    <xf numFmtId="0" fontId="18" fillId="0" borderId="12" xfId="0" applyFont="1" applyBorder="1" applyAlignment="1">
      <alignment vertical="center" textRotation="90" wrapText="1"/>
    </xf>
    <xf numFmtId="49" fontId="3" fillId="0" borderId="38" xfId="0" applyNumberFormat="1" applyFont="1" applyFill="1" applyBorder="1" applyAlignment="1">
      <alignment vertical="center" textRotation="90" wrapText="1"/>
    </xf>
    <xf numFmtId="49" fontId="3" fillId="0" borderId="12" xfId="0" applyNumberFormat="1" applyFont="1" applyFill="1" applyBorder="1" applyAlignment="1">
      <alignment vertical="center" textRotation="90" wrapText="1"/>
    </xf>
    <xf numFmtId="3" fontId="1" fillId="0" borderId="2" xfId="0" applyNumberFormat="1" applyFont="1" applyFill="1" applyBorder="1" applyAlignment="1">
      <alignment vertical="top" wrapText="1"/>
    </xf>
    <xf numFmtId="0" fontId="18" fillId="0" borderId="11" xfId="0" applyFont="1" applyBorder="1" applyAlignment="1">
      <alignment vertical="top" wrapText="1"/>
    </xf>
    <xf numFmtId="0" fontId="18" fillId="0" borderId="0" xfId="0" applyFont="1" applyBorder="1" applyAlignment="1">
      <alignment vertical="top"/>
    </xf>
    <xf numFmtId="0" fontId="18" fillId="0" borderId="0" xfId="0" applyFont="1" applyAlignment="1">
      <alignment vertical="top"/>
    </xf>
    <xf numFmtId="49" fontId="9" fillId="0" borderId="12" xfId="0" applyNumberFormat="1" applyFont="1" applyBorder="1" applyAlignment="1">
      <alignment horizontal="center" vertical="center" textRotation="90" wrapText="1"/>
    </xf>
    <xf numFmtId="3" fontId="1" fillId="0" borderId="6" xfId="0" applyNumberFormat="1" applyFont="1" applyBorder="1" applyAlignment="1">
      <alignment horizontal="center" vertical="top" wrapText="1"/>
    </xf>
    <xf numFmtId="3" fontId="1" fillId="0" borderId="15" xfId="0" applyNumberFormat="1" applyFont="1" applyBorder="1" applyAlignment="1">
      <alignment horizontal="center" vertical="top" wrapText="1"/>
    </xf>
    <xf numFmtId="3" fontId="5" fillId="0" borderId="27" xfId="0" applyNumberFormat="1" applyFont="1" applyBorder="1" applyAlignment="1">
      <alignment horizontal="center" vertical="top" wrapText="1"/>
    </xf>
    <xf numFmtId="49" fontId="9" fillId="0" borderId="38" xfId="0" applyNumberFormat="1" applyFont="1" applyFill="1" applyBorder="1" applyAlignment="1">
      <alignment horizontal="center" vertical="center" textRotation="90" wrapText="1"/>
    </xf>
    <xf numFmtId="3" fontId="20" fillId="0" borderId="0" xfId="0" applyNumberFormat="1" applyFont="1" applyBorder="1" applyAlignment="1">
      <alignment vertical="top" wrapText="1"/>
    </xf>
    <xf numFmtId="0" fontId="18" fillId="0" borderId="0" xfId="0" applyFont="1" applyAlignment="1">
      <alignment vertical="top" wrapText="1"/>
    </xf>
    <xf numFmtId="3" fontId="2" fillId="9" borderId="3" xfId="0" applyNumberFormat="1" applyFont="1" applyFill="1" applyBorder="1" applyAlignment="1">
      <alignment horizontal="center" vertical="top"/>
    </xf>
    <xf numFmtId="3" fontId="2" fillId="9" borderId="12" xfId="0" applyNumberFormat="1" applyFont="1" applyFill="1" applyBorder="1" applyAlignment="1">
      <alignment horizontal="center" vertical="top"/>
    </xf>
    <xf numFmtId="3" fontId="7" fillId="0" borderId="59" xfId="0" applyNumberFormat="1" applyFont="1" applyBorder="1" applyAlignment="1">
      <alignment horizontal="center" vertical="top" wrapText="1"/>
    </xf>
    <xf numFmtId="3" fontId="7" fillId="0" borderId="43" xfId="0" applyNumberFormat="1" applyFont="1" applyBorder="1" applyAlignment="1">
      <alignment horizontal="center" vertical="top" wrapText="1"/>
    </xf>
    <xf numFmtId="3" fontId="18" fillId="0" borderId="43" xfId="0" applyNumberFormat="1" applyFont="1" applyBorder="1" applyAlignment="1">
      <alignment horizontal="center" vertical="top" wrapText="1"/>
    </xf>
    <xf numFmtId="0" fontId="18" fillId="0" borderId="24" xfId="0" applyFont="1" applyBorder="1" applyAlignment="1">
      <alignment horizontal="center" textRotation="90" wrapText="1"/>
    </xf>
    <xf numFmtId="3" fontId="1" fillId="0" borderId="62" xfId="0" applyNumberFormat="1" applyFont="1" applyBorder="1" applyAlignment="1">
      <alignment horizontal="center" vertical="top" wrapText="1"/>
    </xf>
    <xf numFmtId="49" fontId="18" fillId="0" borderId="36" xfId="0" applyNumberFormat="1" applyFont="1" applyBorder="1" applyAlignment="1">
      <alignment horizontal="center" vertical="center" textRotation="90" wrapText="1"/>
    </xf>
    <xf numFmtId="49" fontId="9" fillId="0" borderId="3" xfId="0" applyNumberFormat="1" applyFont="1" applyFill="1" applyBorder="1" applyAlignment="1">
      <alignment horizontal="center" vertical="top" textRotation="90" wrapText="1"/>
    </xf>
    <xf numFmtId="49" fontId="9" fillId="0" borderId="24" xfId="0" applyNumberFormat="1" applyFont="1" applyBorder="1" applyAlignment="1">
      <alignment horizontal="center" vertical="top" textRotation="90" wrapText="1"/>
    </xf>
    <xf numFmtId="3" fontId="2" fillId="6" borderId="3" xfId="0" applyNumberFormat="1" applyFont="1" applyFill="1" applyBorder="1" applyAlignment="1">
      <alignment vertical="top" wrapText="1"/>
    </xf>
    <xf numFmtId="0" fontId="18" fillId="0" borderId="12" xfId="0" applyFont="1" applyBorder="1" applyAlignment="1">
      <alignment vertical="top" wrapText="1"/>
    </xf>
    <xf numFmtId="49" fontId="9" fillId="0" borderId="38" xfId="0" applyNumberFormat="1" applyFont="1" applyBorder="1" applyAlignment="1">
      <alignment horizontal="center" vertical="center" textRotation="90" wrapText="1"/>
    </xf>
    <xf numFmtId="49" fontId="9" fillId="0" borderId="36" xfId="0" applyNumberFormat="1" applyFont="1" applyBorder="1" applyAlignment="1">
      <alignment horizontal="center" vertical="center" textRotation="90" wrapText="1"/>
    </xf>
    <xf numFmtId="3" fontId="7" fillId="6" borderId="20" xfId="0" applyNumberFormat="1" applyFont="1" applyFill="1" applyBorder="1" applyAlignment="1">
      <alignment horizontal="center" vertical="top" wrapText="1"/>
    </xf>
    <xf numFmtId="3" fontId="18" fillId="6" borderId="43" xfId="0" applyNumberFormat="1" applyFont="1" applyFill="1" applyBorder="1" applyAlignment="1">
      <alignment horizontal="center" vertical="top" wrapText="1"/>
    </xf>
    <xf numFmtId="3" fontId="18" fillId="6" borderId="37" xfId="0" applyNumberFormat="1" applyFont="1" applyFill="1" applyBorder="1" applyAlignment="1">
      <alignment horizontal="center" vertical="top" wrapText="1"/>
    </xf>
    <xf numFmtId="3" fontId="1" fillId="0" borderId="38" xfId="0" applyNumberFormat="1" applyFont="1" applyFill="1" applyBorder="1" applyAlignment="1">
      <alignment horizontal="center" vertical="top" wrapText="1"/>
    </xf>
    <xf numFmtId="3" fontId="2" fillId="0" borderId="38" xfId="0" applyNumberFormat="1" applyFont="1" applyBorder="1" applyAlignment="1">
      <alignment horizontal="center" vertical="top"/>
    </xf>
    <xf numFmtId="3" fontId="1" fillId="6" borderId="18" xfId="0" applyNumberFormat="1" applyFont="1" applyFill="1" applyBorder="1" applyAlignment="1">
      <alignment horizontal="left" vertical="top" wrapText="1"/>
    </xf>
    <xf numFmtId="0" fontId="2" fillId="3" borderId="8" xfId="0" applyFont="1" applyFill="1" applyBorder="1" applyAlignment="1">
      <alignment horizontal="right" vertical="center" wrapText="1"/>
    </xf>
    <xf numFmtId="0" fontId="0" fillId="3" borderId="9" xfId="0" applyFill="1" applyBorder="1" applyAlignment="1">
      <alignment horizontal="right" vertical="center" wrapText="1"/>
    </xf>
    <xf numFmtId="0" fontId="0" fillId="3" borderId="10" xfId="0" applyFill="1" applyBorder="1" applyAlignment="1">
      <alignment horizontal="right" vertical="center" wrapText="1"/>
    </xf>
    <xf numFmtId="0" fontId="1" fillId="0" borderId="0" xfId="0" applyFont="1" applyAlignment="1">
      <alignment vertical="top" wrapText="1"/>
    </xf>
    <xf numFmtId="0" fontId="1" fillId="0" borderId="0" xfId="0" applyFont="1" applyAlignment="1">
      <alignment horizontal="right" wrapText="1"/>
    </xf>
    <xf numFmtId="0" fontId="5" fillId="0" borderId="0" xfId="0" applyFont="1" applyAlignment="1">
      <alignment horizontal="right"/>
    </xf>
    <xf numFmtId="0" fontId="20" fillId="0" borderId="0" xfId="0" applyFont="1" applyAlignment="1">
      <alignment horizontal="center" vertical="top" wrapText="1"/>
    </xf>
    <xf numFmtId="0" fontId="21" fillId="0" borderId="0" xfId="0" applyFont="1" applyAlignment="1">
      <alignment horizontal="center" vertical="top" wrapText="1"/>
    </xf>
    <xf numFmtId="0" fontId="0" fillId="0" borderId="0" xfId="0" applyAlignment="1">
      <alignment horizontal="center" vertical="top" wrapText="1"/>
    </xf>
    <xf numFmtId="0" fontId="24" fillId="0" borderId="3" xfId="0" applyFont="1" applyBorder="1" applyAlignment="1">
      <alignment horizontal="center" vertical="center" textRotation="90" shrinkToFit="1"/>
    </xf>
    <xf numFmtId="0" fontId="24" fillId="0" borderId="12" xfId="0" applyFont="1" applyBorder="1" applyAlignment="1">
      <alignment horizontal="center" vertical="center" textRotation="90" shrinkToFit="1"/>
    </xf>
    <xf numFmtId="0" fontId="24" fillId="0" borderId="24" xfId="0" applyFont="1" applyBorder="1" applyAlignment="1">
      <alignment horizontal="center" vertical="center" textRotation="90" shrinkToFit="1"/>
    </xf>
    <xf numFmtId="0" fontId="42" fillId="0" borderId="12" xfId="0" applyFont="1" applyBorder="1" applyAlignment="1">
      <alignment horizontal="center" vertical="center" textRotation="90" shrinkToFit="1"/>
    </xf>
    <xf numFmtId="0" fontId="42" fillId="0" borderId="24" xfId="0" applyFont="1" applyBorder="1" applyAlignment="1">
      <alignment horizontal="center" vertical="center" textRotation="90" shrinkToFit="1"/>
    </xf>
    <xf numFmtId="0" fontId="24" fillId="0" borderId="6" xfId="0" applyNumberFormat="1" applyFont="1" applyBorder="1" applyAlignment="1">
      <alignment horizontal="center" vertical="center" textRotation="90" shrinkToFit="1"/>
    </xf>
    <xf numFmtId="0" fontId="24" fillId="0" borderId="15" xfId="0" applyNumberFormat="1" applyFont="1" applyBorder="1" applyAlignment="1">
      <alignment horizontal="center" vertical="center" textRotation="90" shrinkToFit="1"/>
    </xf>
    <xf numFmtId="0" fontId="24" fillId="0" borderId="27" xfId="0" applyNumberFormat="1" applyFont="1" applyBorder="1" applyAlignment="1">
      <alignment horizontal="center" vertical="center" textRotation="90" shrinkToFit="1"/>
    </xf>
    <xf numFmtId="0" fontId="1" fillId="0" borderId="7" xfId="0" applyNumberFormat="1" applyFont="1" applyFill="1" applyBorder="1" applyAlignment="1">
      <alignment horizontal="center" vertical="center" textRotation="90" shrinkToFit="1"/>
    </xf>
    <xf numFmtId="0" fontId="1" fillId="0" borderId="16" xfId="0" applyNumberFormat="1" applyFont="1" applyFill="1" applyBorder="1" applyAlignment="1">
      <alignment horizontal="center" vertical="center" textRotation="90" shrinkToFit="1"/>
    </xf>
    <xf numFmtId="0" fontId="1" fillId="0" borderId="28" xfId="0" applyNumberFormat="1" applyFont="1" applyFill="1" applyBorder="1" applyAlignment="1">
      <alignment horizontal="center" vertical="center" textRotation="90" shrinkToFit="1"/>
    </xf>
    <xf numFmtId="0" fontId="1" fillId="0" borderId="7" xfId="0" applyFont="1" applyBorder="1" applyAlignment="1">
      <alignment horizontal="center" vertical="center" textRotation="90" shrinkToFit="1"/>
    </xf>
    <xf numFmtId="0" fontId="1" fillId="0" borderId="16" xfId="0" applyFont="1" applyBorder="1" applyAlignment="1">
      <alignment horizontal="center" vertical="center" textRotation="90" shrinkToFit="1"/>
    </xf>
    <xf numFmtId="0" fontId="1" fillId="0" borderId="28" xfId="0" applyFont="1" applyBorder="1" applyAlignment="1">
      <alignment horizontal="center" vertical="center" textRotation="90" shrinkToFit="1"/>
    </xf>
    <xf numFmtId="0" fontId="24" fillId="0" borderId="2" xfId="0" applyFont="1" applyBorder="1" applyAlignment="1">
      <alignment horizontal="center" vertical="center" textRotation="90" shrinkToFit="1"/>
    </xf>
    <xf numFmtId="0" fontId="24" fillId="0" borderId="11" xfId="0" applyFont="1" applyBorder="1" applyAlignment="1">
      <alignment horizontal="center" vertical="center" textRotation="90" shrinkToFit="1"/>
    </xf>
    <xf numFmtId="0" fontId="24" fillId="0" borderId="23" xfId="0" applyFont="1" applyBorder="1" applyAlignment="1">
      <alignment horizontal="center" vertical="center" textRotation="90" shrinkToFit="1"/>
    </xf>
    <xf numFmtId="0" fontId="24" fillId="0" borderId="4" xfId="0" applyFont="1" applyBorder="1" applyAlignment="1">
      <alignment horizontal="center" vertical="center" shrinkToFit="1"/>
    </xf>
    <xf numFmtId="0" fontId="24" fillId="0" borderId="13" xfId="0" applyFont="1" applyBorder="1" applyAlignment="1">
      <alignment horizontal="center" vertical="center" shrinkToFit="1"/>
    </xf>
    <xf numFmtId="0" fontId="24" fillId="0" borderId="25" xfId="0" applyFont="1" applyBorder="1" applyAlignment="1">
      <alignment horizontal="center" vertical="center" shrinkToFit="1"/>
    </xf>
    <xf numFmtId="0" fontId="18" fillId="6" borderId="11" xfId="0" applyFont="1" applyFill="1" applyBorder="1" applyAlignment="1">
      <alignment horizontal="left" vertical="top" wrapText="1"/>
    </xf>
    <xf numFmtId="3" fontId="1" fillId="0" borderId="17" xfId="0" applyNumberFormat="1" applyFont="1" applyFill="1" applyBorder="1" applyAlignment="1">
      <alignment vertical="top" wrapText="1"/>
    </xf>
    <xf numFmtId="0" fontId="18" fillId="0" borderId="81" xfId="0" applyFont="1" applyBorder="1" applyAlignment="1">
      <alignment vertical="top" wrapText="1"/>
    </xf>
    <xf numFmtId="0" fontId="18" fillId="0" borderId="14" xfId="0" applyFont="1" applyBorder="1" applyAlignment="1">
      <alignment vertical="top"/>
    </xf>
    <xf numFmtId="3" fontId="1" fillId="6" borderId="59" xfId="0" applyNumberFormat="1" applyFont="1" applyFill="1" applyBorder="1" applyAlignment="1">
      <alignment horizontal="center" vertical="center" wrapText="1"/>
    </xf>
    <xf numFmtId="3" fontId="1" fillId="7" borderId="0" xfId="0" applyNumberFormat="1" applyFont="1" applyFill="1" applyBorder="1" applyAlignment="1">
      <alignment horizontal="left" vertical="top" wrapText="1"/>
    </xf>
    <xf numFmtId="3" fontId="34" fillId="6" borderId="11" xfId="0" applyNumberFormat="1" applyFont="1" applyFill="1" applyBorder="1" applyAlignment="1">
      <alignment vertical="top" wrapText="1"/>
    </xf>
    <xf numFmtId="3" fontId="34" fillId="6" borderId="35" xfId="0" applyNumberFormat="1" applyFont="1" applyFill="1" applyBorder="1" applyAlignment="1">
      <alignment vertical="top" wrapText="1"/>
    </xf>
    <xf numFmtId="3" fontId="2" fillId="0" borderId="8" xfId="0" applyNumberFormat="1" applyFont="1" applyBorder="1" applyAlignment="1">
      <alignment horizontal="center" vertical="center" wrapText="1"/>
    </xf>
    <xf numFmtId="3" fontId="2" fillId="0" borderId="9" xfId="0" applyNumberFormat="1" applyFont="1" applyBorder="1" applyAlignment="1">
      <alignment horizontal="center" vertical="center" wrapText="1"/>
    </xf>
    <xf numFmtId="3" fontId="2" fillId="0" borderId="10" xfId="0" applyNumberFormat="1" applyFont="1" applyBorder="1" applyAlignment="1">
      <alignment horizontal="center" vertical="center" wrapText="1"/>
    </xf>
    <xf numFmtId="164" fontId="2" fillId="3" borderId="8" xfId="0" applyNumberFormat="1" applyFont="1" applyFill="1" applyBorder="1" applyAlignment="1">
      <alignment horizontal="center" vertical="top" wrapText="1"/>
    </xf>
    <xf numFmtId="164" fontId="2" fillId="3" borderId="9" xfId="0" applyNumberFormat="1" applyFont="1" applyFill="1" applyBorder="1" applyAlignment="1">
      <alignment horizontal="center" vertical="top" wrapText="1"/>
    </xf>
    <xf numFmtId="164" fontId="2" fillId="3" borderId="10" xfId="0" applyNumberFormat="1" applyFont="1" applyFill="1" applyBorder="1" applyAlignment="1">
      <alignment horizontal="center" vertical="top" wrapText="1"/>
    </xf>
    <xf numFmtId="164" fontId="2" fillId="8" borderId="31" xfId="0" applyNumberFormat="1" applyFont="1" applyFill="1" applyBorder="1" applyAlignment="1">
      <alignment horizontal="center" vertical="top" wrapText="1"/>
    </xf>
    <xf numFmtId="164" fontId="18" fillId="8" borderId="21" xfId="0" applyNumberFormat="1" applyFont="1" applyFill="1" applyBorder="1" applyAlignment="1">
      <alignment horizontal="center" vertical="top" wrapText="1"/>
    </xf>
    <xf numFmtId="164" fontId="18" fillId="8" borderId="22" xfId="0" applyNumberFormat="1" applyFont="1" applyFill="1" applyBorder="1" applyAlignment="1">
      <alignment horizontal="center" vertical="top" wrapText="1"/>
    </xf>
    <xf numFmtId="3" fontId="1" fillId="0" borderId="78" xfId="0" applyNumberFormat="1" applyFont="1" applyBorder="1" applyAlignment="1">
      <alignment vertical="top" wrapText="1"/>
    </xf>
    <xf numFmtId="3" fontId="1" fillId="0" borderId="60" xfId="0" applyNumberFormat="1" applyFont="1" applyBorder="1" applyAlignment="1">
      <alignment vertical="top" wrapText="1"/>
    </xf>
    <xf numFmtId="164" fontId="1" fillId="0" borderId="31"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1" fillId="0" borderId="22" xfId="0" applyNumberFormat="1" applyFont="1" applyBorder="1" applyAlignment="1">
      <alignment horizontal="center" vertical="top" wrapText="1"/>
    </xf>
    <xf numFmtId="164" fontId="2" fillId="8" borderId="45" xfId="0" applyNumberFormat="1" applyFont="1" applyFill="1" applyBorder="1" applyAlignment="1">
      <alignment horizontal="center" vertical="top" wrapText="1"/>
    </xf>
    <xf numFmtId="164" fontId="2" fillId="8" borderId="57" xfId="0" applyNumberFormat="1" applyFont="1" applyFill="1" applyBorder="1" applyAlignment="1">
      <alignment horizontal="center" vertical="top" wrapText="1"/>
    </xf>
    <xf numFmtId="164" fontId="2" fillId="8" borderId="58" xfId="0" applyNumberFormat="1" applyFont="1" applyFill="1" applyBorder="1" applyAlignment="1">
      <alignment horizontal="center" vertical="top" wrapText="1"/>
    </xf>
    <xf numFmtId="164" fontId="1" fillId="6" borderId="31" xfId="0" applyNumberFormat="1" applyFont="1" applyFill="1" applyBorder="1" applyAlignment="1">
      <alignment horizontal="center" vertical="top" wrapText="1"/>
    </xf>
    <xf numFmtId="164" fontId="1" fillId="6" borderId="21" xfId="0" applyNumberFormat="1" applyFont="1" applyFill="1" applyBorder="1" applyAlignment="1">
      <alignment horizontal="center" vertical="top" wrapText="1"/>
    </xf>
    <xf numFmtId="164" fontId="1" fillId="6" borderId="22" xfId="0" applyNumberFormat="1" applyFont="1" applyFill="1" applyBorder="1" applyAlignment="1">
      <alignment horizontal="center" vertical="top" wrapText="1"/>
    </xf>
    <xf numFmtId="164" fontId="1" fillId="8" borderId="31" xfId="0" applyNumberFormat="1" applyFont="1" applyFill="1" applyBorder="1" applyAlignment="1">
      <alignment horizontal="center" vertical="top" wrapText="1"/>
    </xf>
    <xf numFmtId="164" fontId="1" fillId="8" borderId="21" xfId="0" applyNumberFormat="1" applyFont="1" applyFill="1" applyBorder="1" applyAlignment="1">
      <alignment horizontal="center" vertical="top" wrapText="1"/>
    </xf>
    <xf numFmtId="164" fontId="1" fillId="8" borderId="22" xfId="0" applyNumberFormat="1" applyFont="1" applyFill="1" applyBorder="1" applyAlignment="1">
      <alignment horizontal="center" vertical="top" wrapText="1"/>
    </xf>
    <xf numFmtId="164" fontId="2" fillId="3" borderId="31" xfId="0" applyNumberFormat="1" applyFont="1" applyFill="1" applyBorder="1" applyAlignment="1">
      <alignment horizontal="center" vertical="top" wrapText="1"/>
    </xf>
    <xf numFmtId="164" fontId="2" fillId="3" borderId="21" xfId="0" applyNumberFormat="1" applyFont="1" applyFill="1" applyBorder="1" applyAlignment="1">
      <alignment horizontal="center" vertical="top" wrapText="1"/>
    </xf>
    <xf numFmtId="164" fontId="2" fillId="3" borderId="22" xfId="0" applyNumberFormat="1" applyFont="1" applyFill="1" applyBorder="1" applyAlignment="1">
      <alignment horizontal="center" vertical="top" wrapText="1"/>
    </xf>
    <xf numFmtId="49" fontId="19" fillId="0" borderId="12" xfId="0" applyNumberFormat="1" applyFont="1" applyBorder="1" applyAlignment="1">
      <alignment horizontal="center" wrapText="1"/>
    </xf>
    <xf numFmtId="49" fontId="2" fillId="9" borderId="12" xfId="0" applyNumberFormat="1" applyFont="1" applyFill="1" applyBorder="1" applyAlignment="1">
      <alignment horizontal="center" vertical="top"/>
    </xf>
    <xf numFmtId="3" fontId="34" fillId="6" borderId="13" xfId="0" applyNumberFormat="1" applyFont="1" applyFill="1" applyBorder="1" applyAlignment="1">
      <alignment vertical="top" wrapText="1"/>
    </xf>
    <xf numFmtId="3" fontId="7" fillId="6" borderId="43" xfId="0" applyNumberFormat="1" applyFont="1" applyFill="1" applyBorder="1" applyAlignment="1">
      <alignment horizontal="center" vertical="top" wrapText="1"/>
    </xf>
    <xf numFmtId="3" fontId="34" fillId="6" borderId="4" xfId="0" applyNumberFormat="1" applyFont="1" applyFill="1" applyBorder="1" applyAlignment="1">
      <alignment horizontal="left" vertical="top" wrapText="1"/>
    </xf>
    <xf numFmtId="3" fontId="34" fillId="6" borderId="13" xfId="0" applyNumberFormat="1" applyFont="1" applyFill="1" applyBorder="1" applyAlignment="1">
      <alignment horizontal="left" vertical="top" wrapText="1"/>
    </xf>
    <xf numFmtId="3" fontId="34" fillId="6" borderId="25" xfId="0" applyNumberFormat="1" applyFont="1" applyFill="1" applyBorder="1" applyAlignment="1">
      <alignment horizontal="left" vertical="top" wrapText="1"/>
    </xf>
    <xf numFmtId="3" fontId="5" fillId="0" borderId="29" xfId="0" applyNumberFormat="1" applyFont="1" applyBorder="1" applyAlignment="1">
      <alignment horizontal="center" vertical="top" wrapText="1"/>
    </xf>
    <xf numFmtId="3" fontId="1" fillId="0" borderId="59"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7" xfId="0" applyFont="1" applyBorder="1" applyAlignment="1">
      <alignment horizontal="center" vertical="center" textRotation="90" wrapText="1"/>
    </xf>
    <xf numFmtId="0" fontId="2" fillId="0" borderId="16" xfId="0" applyFont="1" applyBorder="1" applyAlignment="1">
      <alignment horizontal="center" vertical="center" textRotation="90" wrapText="1"/>
    </xf>
    <xf numFmtId="0" fontId="2" fillId="0" borderId="28"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3" fillId="0" borderId="20" xfId="0" applyFont="1" applyFill="1" applyBorder="1" applyAlignment="1">
      <alignment horizontal="center" vertical="center" textRotation="90" wrapText="1"/>
    </xf>
    <xf numFmtId="0" fontId="3" fillId="0" borderId="29" xfId="0" applyFont="1" applyFill="1" applyBorder="1" applyAlignment="1">
      <alignment horizontal="center" vertical="center" textRotation="90" wrapText="1"/>
    </xf>
    <xf numFmtId="3" fontId="13" fillId="0" borderId="2" xfId="0" applyNumberFormat="1" applyFont="1" applyBorder="1" applyAlignment="1">
      <alignment horizontal="center" vertical="center" wrapText="1"/>
    </xf>
    <xf numFmtId="3" fontId="13" fillId="0" borderId="11" xfId="0" applyNumberFormat="1" applyFont="1" applyBorder="1" applyAlignment="1">
      <alignment horizontal="center" vertical="center" wrapText="1"/>
    </xf>
    <xf numFmtId="3" fontId="13" fillId="0" borderId="76" xfId="0" applyNumberFormat="1" applyFont="1" applyBorder="1" applyAlignment="1">
      <alignment horizontal="center" vertical="center" wrapText="1"/>
    </xf>
    <xf numFmtId="3" fontId="13" fillId="0" borderId="0" xfId="0" applyNumberFormat="1" applyFont="1" applyBorder="1" applyAlignment="1">
      <alignment horizontal="center" vertical="center" wrapText="1"/>
    </xf>
    <xf numFmtId="0" fontId="33" fillId="0" borderId="0" xfId="0" applyFont="1" applyAlignment="1">
      <alignment horizontal="right"/>
    </xf>
    <xf numFmtId="0" fontId="33" fillId="0" borderId="1" xfId="0" applyFont="1" applyBorder="1" applyAlignment="1">
      <alignment horizontal="right" vertical="top"/>
    </xf>
    <xf numFmtId="0" fontId="1" fillId="0" borderId="3" xfId="0" applyFont="1" applyBorder="1" applyAlignment="1">
      <alignment horizontal="center" vertical="center" textRotation="90" wrapText="1" shrinkToFit="1"/>
    </xf>
    <xf numFmtId="0" fontId="18" fillId="0" borderId="12" xfId="0" applyFont="1" applyBorder="1" applyAlignment="1">
      <alignment horizontal="center" vertical="center" textRotation="90" wrapText="1" shrinkToFit="1"/>
    </xf>
    <xf numFmtId="0" fontId="18" fillId="0" borderId="24" xfId="0" applyFont="1" applyBorder="1" applyAlignment="1">
      <alignment horizontal="center" vertical="center" textRotation="90" wrapText="1" shrinkToFit="1"/>
    </xf>
    <xf numFmtId="0" fontId="18" fillId="0" borderId="81" xfId="0" applyFont="1" applyBorder="1" applyAlignment="1">
      <alignment horizontal="left" vertical="top" wrapText="1"/>
    </xf>
    <xf numFmtId="3" fontId="34" fillId="7" borderId="11" xfId="0" applyNumberFormat="1" applyFont="1" applyFill="1" applyBorder="1" applyAlignment="1">
      <alignment horizontal="left" wrapText="1"/>
    </xf>
    <xf numFmtId="3" fontId="34" fillId="7" borderId="23" xfId="0" applyNumberFormat="1" applyFont="1" applyFill="1" applyBorder="1" applyAlignment="1">
      <alignment horizontal="left" wrapText="1"/>
    </xf>
    <xf numFmtId="49" fontId="35" fillId="7" borderId="13" xfId="0" applyNumberFormat="1" applyFont="1" applyFill="1" applyBorder="1" applyAlignment="1">
      <alignment horizontal="center" textRotation="91" wrapText="1"/>
    </xf>
    <xf numFmtId="49" fontId="36" fillId="0" borderId="25" xfId="0" applyNumberFormat="1" applyFont="1" applyBorder="1" applyAlignment="1">
      <alignment horizontal="center" textRotation="91" wrapText="1"/>
    </xf>
  </cellXfs>
  <cellStyles count="2">
    <cellStyle name="Įprastas" xfId="0" builtinId="0"/>
    <cellStyle name="Įprastas 2" xfId="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31"/>
  <sheetViews>
    <sheetView tabSelected="1" zoomScaleNormal="100" zoomScaleSheetLayoutView="100" workbookViewId="0">
      <selection activeCell="V21" sqref="V21"/>
    </sheetView>
  </sheetViews>
  <sheetFormatPr defaultColWidth="9.140625" defaultRowHeight="15" x14ac:dyDescent="0.25"/>
  <cols>
    <col min="1" max="1" width="2.85546875" style="121" customWidth="1"/>
    <col min="2" max="2" width="3.140625" style="121" customWidth="1"/>
    <col min="3" max="3" width="2.85546875" style="121" customWidth="1"/>
    <col min="4" max="4" width="32.85546875" style="121" customWidth="1"/>
    <col min="5" max="5" width="3.5703125" style="121" customWidth="1"/>
    <col min="6" max="6" width="4.140625" style="121" customWidth="1"/>
    <col min="7" max="7" width="8.5703125" style="121" customWidth="1"/>
    <col min="8" max="10" width="9.5703125" style="121" customWidth="1"/>
    <col min="11" max="11" width="30" style="121" customWidth="1"/>
    <col min="12" max="12" width="5.42578125" style="121" customWidth="1"/>
    <col min="13" max="13" width="4.5703125" style="121" customWidth="1"/>
    <col min="14" max="14" width="5.7109375" style="121" customWidth="1"/>
    <col min="15" max="16" width="9.140625" style="121"/>
    <col min="17" max="17" width="22.28515625" style="121" customWidth="1"/>
    <col min="18" max="16384" width="9.140625" style="121"/>
  </cols>
  <sheetData>
    <row r="1" spans="1:14" s="2" customFormat="1" ht="28.5" customHeight="1" x14ac:dyDescent="0.25">
      <c r="A1" s="777"/>
      <c r="B1" s="778"/>
      <c r="C1" s="777"/>
      <c r="E1" s="779"/>
      <c r="F1" s="780"/>
      <c r="G1" s="780"/>
      <c r="H1" s="781"/>
      <c r="I1" s="782"/>
      <c r="J1" s="782"/>
      <c r="K1" s="1472" t="s">
        <v>240</v>
      </c>
      <c r="L1" s="1472"/>
      <c r="M1" s="1472"/>
      <c r="N1" s="1472"/>
    </row>
    <row r="2" spans="1:14" s="2" customFormat="1" ht="15.75" customHeight="1" x14ac:dyDescent="0.25">
      <c r="A2" s="777"/>
      <c r="B2" s="778"/>
      <c r="C2" s="777"/>
      <c r="E2" s="779"/>
      <c r="F2" s="780"/>
      <c r="G2" s="780"/>
      <c r="H2" s="781"/>
      <c r="I2" s="782"/>
      <c r="J2" s="782"/>
      <c r="K2" s="1221"/>
      <c r="L2" s="1221"/>
      <c r="M2" s="1221"/>
      <c r="N2" s="1221"/>
    </row>
    <row r="3" spans="1:14" s="2" customFormat="1" ht="12.75" x14ac:dyDescent="0.25">
      <c r="A3" s="777"/>
      <c r="B3" s="778"/>
      <c r="C3" s="777"/>
      <c r="E3" s="779"/>
      <c r="F3" s="780"/>
      <c r="G3" s="780"/>
      <c r="H3" s="781"/>
      <c r="I3" s="782"/>
      <c r="J3" s="782"/>
      <c r="K3" s="783"/>
      <c r="L3" s="783"/>
      <c r="M3" s="783"/>
      <c r="N3" s="783"/>
    </row>
    <row r="4" spans="1:14" s="1" customFormat="1" x14ac:dyDescent="0.25">
      <c r="A4" s="1235" t="s">
        <v>230</v>
      </c>
      <c r="B4" s="1235"/>
      <c r="C4" s="1235"/>
      <c r="D4" s="1235"/>
      <c r="E4" s="1235"/>
      <c r="F4" s="1235"/>
      <c r="G4" s="1235"/>
      <c r="H4" s="1235"/>
      <c r="I4" s="1235"/>
      <c r="J4" s="1235"/>
      <c r="K4" s="1235"/>
      <c r="L4" s="1235"/>
      <c r="M4" s="1235"/>
      <c r="N4" s="1235"/>
    </row>
    <row r="5" spans="1:14" s="1" customFormat="1" ht="14.25" x14ac:dyDescent="0.25">
      <c r="A5" s="1236" t="s">
        <v>0</v>
      </c>
      <c r="B5" s="1236"/>
      <c r="C5" s="1236"/>
      <c r="D5" s="1236"/>
      <c r="E5" s="1236"/>
      <c r="F5" s="1236"/>
      <c r="G5" s="1236"/>
      <c r="H5" s="1236"/>
      <c r="I5" s="1236"/>
      <c r="J5" s="1236"/>
      <c r="K5" s="1236"/>
      <c r="L5" s="1236"/>
      <c r="M5" s="1236"/>
      <c r="N5" s="1236"/>
    </row>
    <row r="6" spans="1:14" s="1" customFormat="1" x14ac:dyDescent="0.25">
      <c r="A6" s="1237" t="s">
        <v>1</v>
      </c>
      <c r="B6" s="1237"/>
      <c r="C6" s="1237"/>
      <c r="D6" s="1237"/>
      <c r="E6" s="1237"/>
      <c r="F6" s="1237"/>
      <c r="G6" s="1237"/>
      <c r="H6" s="1237"/>
      <c r="I6" s="1237"/>
      <c r="J6" s="1237"/>
      <c r="K6" s="1237"/>
      <c r="L6" s="1237"/>
      <c r="M6" s="1237"/>
      <c r="N6" s="1237"/>
    </row>
    <row r="7" spans="1:14" s="1" customFormat="1" ht="15.75" thickBot="1" x14ac:dyDescent="0.3">
      <c r="A7" s="151"/>
      <c r="B7" s="151"/>
      <c r="C7" s="151"/>
      <c r="D7" s="151"/>
      <c r="E7" s="151"/>
      <c r="F7" s="152"/>
      <c r="G7" s="597"/>
      <c r="H7" s="597"/>
      <c r="I7" s="597"/>
      <c r="J7" s="597"/>
      <c r="K7" s="1238" t="s">
        <v>107</v>
      </c>
      <c r="L7" s="1238"/>
      <c r="M7" s="1238"/>
      <c r="N7" s="1239"/>
    </row>
    <row r="8" spans="1:14" s="1" customFormat="1" ht="39.75" customHeight="1" x14ac:dyDescent="0.25">
      <c r="A8" s="1240" t="s">
        <v>2</v>
      </c>
      <c r="B8" s="1243" t="s">
        <v>3</v>
      </c>
      <c r="C8" s="1243" t="s">
        <v>4</v>
      </c>
      <c r="D8" s="1246" t="s">
        <v>6</v>
      </c>
      <c r="E8" s="1279" t="s">
        <v>7</v>
      </c>
      <c r="F8" s="1282" t="s">
        <v>8</v>
      </c>
      <c r="G8" s="1285" t="s">
        <v>10</v>
      </c>
      <c r="H8" s="1269" t="s">
        <v>209</v>
      </c>
      <c r="I8" s="1269" t="s">
        <v>155</v>
      </c>
      <c r="J8" s="1269" t="s">
        <v>156</v>
      </c>
      <c r="K8" s="1272" t="s">
        <v>11</v>
      </c>
      <c r="L8" s="1273"/>
      <c r="M8" s="1273"/>
      <c r="N8" s="1274"/>
    </row>
    <row r="9" spans="1:14" s="1" customFormat="1" ht="18.75" customHeight="1" x14ac:dyDescent="0.25">
      <c r="A9" s="1241"/>
      <c r="B9" s="1244"/>
      <c r="C9" s="1244"/>
      <c r="D9" s="1247"/>
      <c r="E9" s="1280"/>
      <c r="F9" s="1283"/>
      <c r="G9" s="1286"/>
      <c r="H9" s="1288"/>
      <c r="I9" s="1270"/>
      <c r="J9" s="1270"/>
      <c r="K9" s="1275" t="s">
        <v>6</v>
      </c>
      <c r="L9" s="1277" t="s">
        <v>12</v>
      </c>
      <c r="M9" s="1277"/>
      <c r="N9" s="1278"/>
    </row>
    <row r="10" spans="1:14" s="1" customFormat="1" ht="66" customHeight="1" thickBot="1" x14ac:dyDescent="0.3">
      <c r="A10" s="1242"/>
      <c r="B10" s="1245"/>
      <c r="C10" s="1245"/>
      <c r="D10" s="1248"/>
      <c r="E10" s="1281"/>
      <c r="F10" s="1284"/>
      <c r="G10" s="1287"/>
      <c r="H10" s="1289"/>
      <c r="I10" s="1271"/>
      <c r="J10" s="1271"/>
      <c r="K10" s="1276"/>
      <c r="L10" s="216" t="s">
        <v>161</v>
      </c>
      <c r="M10" s="217" t="s">
        <v>162</v>
      </c>
      <c r="N10" s="218" t="s">
        <v>163</v>
      </c>
    </row>
    <row r="11" spans="1:14" s="5" customFormat="1" ht="12.75" x14ac:dyDescent="0.2">
      <c r="A11" s="1249" t="s">
        <v>14</v>
      </c>
      <c r="B11" s="1250"/>
      <c r="C11" s="1250"/>
      <c r="D11" s="1250"/>
      <c r="E11" s="1250"/>
      <c r="F11" s="1250"/>
      <c r="G11" s="1250"/>
      <c r="H11" s="1250"/>
      <c r="I11" s="1250"/>
      <c r="J11" s="1250"/>
      <c r="K11" s="1250"/>
      <c r="L11" s="1250"/>
      <c r="M11" s="1250"/>
      <c r="N11" s="1251"/>
    </row>
    <row r="12" spans="1:14" s="5" customFormat="1" ht="12.75" x14ac:dyDescent="0.2">
      <c r="A12" s="1252" t="s">
        <v>15</v>
      </c>
      <c r="B12" s="1253"/>
      <c r="C12" s="1253"/>
      <c r="D12" s="1253"/>
      <c r="E12" s="1253"/>
      <c r="F12" s="1253"/>
      <c r="G12" s="1253"/>
      <c r="H12" s="1253"/>
      <c r="I12" s="1253"/>
      <c r="J12" s="1253"/>
      <c r="K12" s="1253"/>
      <c r="L12" s="1253"/>
      <c r="M12" s="1253"/>
      <c r="N12" s="1254"/>
    </row>
    <row r="13" spans="1:14" s="1" customFormat="1" ht="15" customHeight="1" x14ac:dyDescent="0.25">
      <c r="A13" s="6" t="s">
        <v>16</v>
      </c>
      <c r="B13" s="1255" t="s">
        <v>17</v>
      </c>
      <c r="C13" s="1256"/>
      <c r="D13" s="1256"/>
      <c r="E13" s="1256"/>
      <c r="F13" s="1256"/>
      <c r="G13" s="1256"/>
      <c r="H13" s="1256"/>
      <c r="I13" s="1256"/>
      <c r="J13" s="1256"/>
      <c r="K13" s="1256"/>
      <c r="L13" s="1256"/>
      <c r="M13" s="1256"/>
      <c r="N13" s="1257"/>
    </row>
    <row r="14" spans="1:14" s="1" customFormat="1" ht="12.75" x14ac:dyDescent="0.25">
      <c r="A14" s="7" t="s">
        <v>16</v>
      </c>
      <c r="B14" s="8" t="s">
        <v>16</v>
      </c>
      <c r="C14" s="1258" t="s">
        <v>18</v>
      </c>
      <c r="D14" s="1259"/>
      <c r="E14" s="1259"/>
      <c r="F14" s="1259"/>
      <c r="G14" s="1259"/>
      <c r="H14" s="1259"/>
      <c r="I14" s="1259"/>
      <c r="J14" s="1259"/>
      <c r="K14" s="1259"/>
      <c r="L14" s="1259"/>
      <c r="M14" s="1259"/>
      <c r="N14" s="1260"/>
    </row>
    <row r="15" spans="1:14" s="1" customFormat="1" ht="29.25" customHeight="1" x14ac:dyDescent="0.25">
      <c r="A15" s="9" t="s">
        <v>16</v>
      </c>
      <c r="B15" s="10" t="s">
        <v>16</v>
      </c>
      <c r="C15" s="11" t="s">
        <v>16</v>
      </c>
      <c r="D15" s="97" t="s">
        <v>19</v>
      </c>
      <c r="E15" s="1261" t="s">
        <v>20</v>
      </c>
      <c r="F15" s="1263" t="s">
        <v>22</v>
      </c>
      <c r="G15" s="131"/>
      <c r="H15" s="207"/>
      <c r="I15" s="731"/>
      <c r="J15" s="29"/>
      <c r="K15" s="98"/>
      <c r="L15" s="406"/>
      <c r="M15" s="406"/>
      <c r="N15" s="233"/>
    </row>
    <row r="16" spans="1:14" s="1" customFormat="1" ht="15" customHeight="1" x14ac:dyDescent="0.25">
      <c r="A16" s="9"/>
      <c r="B16" s="10"/>
      <c r="C16" s="11"/>
      <c r="D16" s="1265" t="s">
        <v>23</v>
      </c>
      <c r="E16" s="1261"/>
      <c r="F16" s="1263"/>
      <c r="G16" s="713" t="s">
        <v>25</v>
      </c>
      <c r="H16" s="301">
        <v>4666.7</v>
      </c>
      <c r="I16" s="191">
        <f>4829.7+72</f>
        <v>4901.7</v>
      </c>
      <c r="J16" s="730">
        <f>4829.7+72</f>
        <v>4901.7</v>
      </c>
      <c r="K16" s="1267" t="s">
        <v>173</v>
      </c>
      <c r="L16" s="243">
        <v>67</v>
      </c>
      <c r="M16" s="245">
        <v>66.5</v>
      </c>
      <c r="N16" s="235" t="s">
        <v>186</v>
      </c>
    </row>
    <row r="17" spans="1:20" s="1" customFormat="1" ht="18" customHeight="1" x14ac:dyDescent="0.25">
      <c r="A17" s="9"/>
      <c r="B17" s="10"/>
      <c r="C17" s="11"/>
      <c r="D17" s="1266"/>
      <c r="E17" s="1261"/>
      <c r="F17" s="1263"/>
      <c r="G17" s="140" t="s">
        <v>26</v>
      </c>
      <c r="H17" s="335">
        <v>430.3</v>
      </c>
      <c r="I17" s="100">
        <v>157.80000000000001</v>
      </c>
      <c r="J17" s="729">
        <v>157.80000000000001</v>
      </c>
      <c r="K17" s="1268"/>
      <c r="L17" s="244"/>
      <c r="M17" s="244"/>
      <c r="N17" s="234"/>
    </row>
    <row r="18" spans="1:20" s="1" customFormat="1" ht="16.5" customHeight="1" x14ac:dyDescent="0.25">
      <c r="A18" s="9"/>
      <c r="B18" s="10"/>
      <c r="C18" s="11"/>
      <c r="D18" s="1300" t="s">
        <v>27</v>
      </c>
      <c r="E18" s="1261"/>
      <c r="F18" s="1263"/>
      <c r="G18" s="96"/>
      <c r="H18" s="181"/>
      <c r="I18" s="104"/>
      <c r="J18" s="644"/>
      <c r="K18" s="1267" t="s">
        <v>173</v>
      </c>
      <c r="L18" s="245" t="s">
        <v>185</v>
      </c>
      <c r="M18" s="245" t="s">
        <v>185</v>
      </c>
      <c r="N18" s="235" t="s">
        <v>185</v>
      </c>
    </row>
    <row r="19" spans="1:20" s="1" customFormat="1" ht="18" customHeight="1" thickBot="1" x14ac:dyDescent="0.3">
      <c r="A19" s="14"/>
      <c r="B19" s="15"/>
      <c r="C19" s="570"/>
      <c r="D19" s="1298"/>
      <c r="E19" s="1262"/>
      <c r="F19" s="1264"/>
      <c r="G19" s="132" t="s">
        <v>30</v>
      </c>
      <c r="H19" s="102">
        <f>SUM(H16:H18)</f>
        <v>5097</v>
      </c>
      <c r="I19" s="101">
        <f>SUM(I15:I18)</f>
        <v>5059.5</v>
      </c>
      <c r="J19" s="102">
        <f t="shared" ref="J19" si="0">SUM(J15:J18)</f>
        <v>5059.5</v>
      </c>
      <c r="K19" s="1301"/>
      <c r="L19" s="246"/>
      <c r="M19" s="246"/>
      <c r="N19" s="236"/>
    </row>
    <row r="20" spans="1:20" s="1" customFormat="1" ht="37.5" customHeight="1" x14ac:dyDescent="0.25">
      <c r="A20" s="9" t="s">
        <v>16</v>
      </c>
      <c r="B20" s="10" t="s">
        <v>16</v>
      </c>
      <c r="C20" s="571" t="s">
        <v>31</v>
      </c>
      <c r="D20" s="17" t="s">
        <v>32</v>
      </c>
      <c r="E20" s="18" t="s">
        <v>20</v>
      </c>
      <c r="F20" s="19" t="s">
        <v>22</v>
      </c>
      <c r="G20" s="762"/>
      <c r="H20" s="763"/>
      <c r="I20" s="764"/>
      <c r="J20" s="765"/>
      <c r="K20" s="22"/>
      <c r="L20" s="247"/>
      <c r="M20" s="225"/>
      <c r="N20" s="358"/>
    </row>
    <row r="21" spans="1:20" s="1" customFormat="1" ht="26.25" customHeight="1" x14ac:dyDescent="0.25">
      <c r="A21" s="1292"/>
      <c r="B21" s="1302"/>
      <c r="C21" s="1303"/>
      <c r="D21" s="1304" t="s">
        <v>34</v>
      </c>
      <c r="E21" s="1306"/>
      <c r="F21" s="1290"/>
      <c r="G21" s="758" t="s">
        <v>33</v>
      </c>
      <c r="H21" s="759">
        <v>64.5</v>
      </c>
      <c r="I21" s="760">
        <v>56.5</v>
      </c>
      <c r="J21" s="761">
        <v>56.5</v>
      </c>
      <c r="K21" s="24" t="s">
        <v>187</v>
      </c>
      <c r="L21" s="489" t="s">
        <v>188</v>
      </c>
      <c r="M21" s="490" t="s">
        <v>188</v>
      </c>
      <c r="N21" s="359" t="s">
        <v>188</v>
      </c>
      <c r="O21" s="624"/>
      <c r="P21" s="624"/>
      <c r="Q21" s="624"/>
      <c r="R21" s="624"/>
      <c r="S21" s="624"/>
      <c r="T21" s="624"/>
    </row>
    <row r="22" spans="1:20" s="1" customFormat="1" ht="16.5" customHeight="1" x14ac:dyDescent="0.25">
      <c r="A22" s="1292"/>
      <c r="B22" s="1302"/>
      <c r="C22" s="1303"/>
      <c r="D22" s="1305"/>
      <c r="E22" s="1306"/>
      <c r="F22" s="1290"/>
      <c r="G22" s="755"/>
      <c r="H22" s="99"/>
      <c r="I22" s="100"/>
      <c r="J22" s="754"/>
      <c r="K22" s="25" t="s">
        <v>37</v>
      </c>
      <c r="L22" s="248">
        <v>200</v>
      </c>
      <c r="M22" s="227">
        <v>200</v>
      </c>
      <c r="N22" s="360">
        <v>200</v>
      </c>
      <c r="O22" s="624"/>
      <c r="P22" s="624"/>
      <c r="Q22" s="624"/>
      <c r="R22" s="624"/>
      <c r="S22" s="624"/>
      <c r="T22" s="624"/>
    </row>
    <row r="23" spans="1:20" s="1" customFormat="1" ht="16.5" customHeight="1" x14ac:dyDescent="0.25">
      <c r="A23" s="1292"/>
      <c r="B23" s="1302"/>
      <c r="C23" s="1303"/>
      <c r="D23" s="746" t="s">
        <v>38</v>
      </c>
      <c r="E23" s="1306"/>
      <c r="F23" s="1290"/>
      <c r="G23" s="755"/>
      <c r="H23" s="99"/>
      <c r="I23" s="100"/>
      <c r="J23" s="754"/>
      <c r="K23" s="748" t="s">
        <v>118</v>
      </c>
      <c r="L23" s="750">
        <v>70</v>
      </c>
      <c r="M23" s="750">
        <v>70</v>
      </c>
      <c r="N23" s="751">
        <v>70</v>
      </c>
    </row>
    <row r="24" spans="1:20" s="744" customFormat="1" ht="30.75" customHeight="1" x14ac:dyDescent="0.25">
      <c r="A24" s="739"/>
      <c r="B24" s="741"/>
      <c r="C24" s="742"/>
      <c r="D24" s="1307" t="s">
        <v>220</v>
      </c>
      <c r="E24" s="740"/>
      <c r="F24" s="742"/>
      <c r="G24" s="136"/>
      <c r="H24" s="105"/>
      <c r="I24" s="100"/>
      <c r="J24" s="99"/>
      <c r="K24" s="453" t="s">
        <v>221</v>
      </c>
      <c r="L24" s="249">
        <v>1</v>
      </c>
      <c r="M24" s="249"/>
      <c r="N24" s="238"/>
    </row>
    <row r="25" spans="1:20" s="1" customFormat="1" ht="14.25" customHeight="1" thickBot="1" x14ac:dyDescent="0.3">
      <c r="A25" s="26"/>
      <c r="B25" s="603"/>
      <c r="C25" s="605"/>
      <c r="D25" s="1308"/>
      <c r="E25" s="619"/>
      <c r="F25" s="605"/>
      <c r="G25" s="137" t="s">
        <v>30</v>
      </c>
      <c r="H25" s="190">
        <f>SUM(H20:H24)</f>
        <v>64.5</v>
      </c>
      <c r="I25" s="190">
        <f t="shared" ref="I25:J25" si="1">SUM(I20:I24)</f>
        <v>56.5</v>
      </c>
      <c r="J25" s="190">
        <f t="shared" si="1"/>
        <v>56.5</v>
      </c>
      <c r="K25" s="92"/>
      <c r="L25" s="250"/>
      <c r="M25" s="250"/>
      <c r="N25" s="239"/>
    </row>
    <row r="26" spans="1:20" s="1" customFormat="1" ht="17.25" customHeight="1" x14ac:dyDescent="0.25">
      <c r="A26" s="1291" t="s">
        <v>16</v>
      </c>
      <c r="B26" s="1293" t="s">
        <v>16</v>
      </c>
      <c r="C26" s="1295" t="s">
        <v>40</v>
      </c>
      <c r="D26" s="1297" t="s">
        <v>41</v>
      </c>
      <c r="E26" s="1299" t="s">
        <v>20</v>
      </c>
      <c r="F26" s="1317" t="s">
        <v>22</v>
      </c>
      <c r="G26" s="138" t="s">
        <v>25</v>
      </c>
      <c r="H26" s="208">
        <v>33.299999999999997</v>
      </c>
      <c r="I26" s="193">
        <v>16</v>
      </c>
      <c r="J26" s="183">
        <v>16</v>
      </c>
      <c r="K26" s="1318" t="s">
        <v>112</v>
      </c>
      <c r="L26" s="251">
        <v>100</v>
      </c>
      <c r="M26" s="251">
        <v>100</v>
      </c>
      <c r="N26" s="240">
        <v>100</v>
      </c>
    </row>
    <row r="27" spans="1:20" s="1" customFormat="1" ht="18.75" customHeight="1" thickBot="1" x14ac:dyDescent="0.3">
      <c r="A27" s="1292"/>
      <c r="B27" s="1294"/>
      <c r="C27" s="1296"/>
      <c r="D27" s="1298"/>
      <c r="E27" s="1262"/>
      <c r="F27" s="1264"/>
      <c r="G27" s="132" t="s">
        <v>30</v>
      </c>
      <c r="H27" s="190">
        <f>SUM(H26:H26)</f>
        <v>33.299999999999997</v>
      </c>
      <c r="I27" s="101">
        <f t="shared" ref="I27:J27" si="2">SUM(I26:I26)</f>
        <v>16</v>
      </c>
      <c r="J27" s="401">
        <f t="shared" si="2"/>
        <v>16</v>
      </c>
      <c r="K27" s="1301"/>
      <c r="L27" s="598"/>
      <c r="M27" s="598"/>
      <c r="N27" s="241"/>
    </row>
    <row r="28" spans="1:20" s="1" customFormat="1" ht="18.75" customHeight="1" x14ac:dyDescent="0.25">
      <c r="A28" s="1291" t="s">
        <v>16</v>
      </c>
      <c r="B28" s="1293" t="s">
        <v>16</v>
      </c>
      <c r="C28" s="1319" t="s">
        <v>42</v>
      </c>
      <c r="D28" s="1321" t="s">
        <v>180</v>
      </c>
      <c r="E28" s="65" t="s">
        <v>43</v>
      </c>
      <c r="F28" s="1317">
        <v>5</v>
      </c>
      <c r="G28" s="756" t="s">
        <v>47</v>
      </c>
      <c r="H28" s="389">
        <v>13.5</v>
      </c>
      <c r="I28" s="337">
        <v>728.1</v>
      </c>
      <c r="J28" s="319"/>
      <c r="K28" s="494" t="s">
        <v>177</v>
      </c>
      <c r="L28" s="496">
        <v>1</v>
      </c>
      <c r="M28" s="252"/>
      <c r="N28" s="242"/>
    </row>
    <row r="29" spans="1:20" s="1" customFormat="1" ht="13.5" customHeight="1" x14ac:dyDescent="0.25">
      <c r="A29" s="1292"/>
      <c r="B29" s="1302"/>
      <c r="C29" s="1320"/>
      <c r="D29" s="1322"/>
      <c r="E29" s="1313" t="s">
        <v>44</v>
      </c>
      <c r="F29" s="1263"/>
      <c r="G29" s="56"/>
      <c r="H29" s="99"/>
      <c r="I29" s="100"/>
      <c r="J29" s="320"/>
      <c r="K29" s="1315" t="s">
        <v>110</v>
      </c>
      <c r="L29" s="354"/>
      <c r="M29" s="354">
        <v>268</v>
      </c>
      <c r="N29" s="449"/>
    </row>
    <row r="30" spans="1:20" s="1" customFormat="1" ht="13.5" customHeight="1" x14ac:dyDescent="0.25">
      <c r="A30" s="1292"/>
      <c r="B30" s="1302"/>
      <c r="C30" s="1320"/>
      <c r="D30" s="1322"/>
      <c r="E30" s="1313"/>
      <c r="F30" s="1263"/>
      <c r="G30" s="56"/>
      <c r="H30" s="209"/>
      <c r="I30" s="195"/>
      <c r="J30" s="320"/>
      <c r="K30" s="1316"/>
      <c r="L30" s="294"/>
      <c r="M30" s="294"/>
      <c r="N30" s="448"/>
    </row>
    <row r="31" spans="1:20" s="1" customFormat="1" ht="24.75" customHeight="1" x14ac:dyDescent="0.25">
      <c r="A31" s="1292"/>
      <c r="B31" s="1302"/>
      <c r="C31" s="1320"/>
      <c r="D31" s="1322"/>
      <c r="E31" s="1313"/>
      <c r="F31" s="1263"/>
      <c r="G31" s="140"/>
      <c r="H31" s="209"/>
      <c r="I31" s="195"/>
      <c r="J31" s="320"/>
      <c r="K31" s="446" t="s">
        <v>111</v>
      </c>
      <c r="L31" s="293"/>
      <c r="M31" s="293">
        <v>12</v>
      </c>
      <c r="N31" s="443"/>
    </row>
    <row r="32" spans="1:20" s="1" customFormat="1" ht="15" customHeight="1" thickBot="1" x14ac:dyDescent="0.3">
      <c r="A32" s="1292"/>
      <c r="B32" s="1302"/>
      <c r="C32" s="1320"/>
      <c r="D32" s="440"/>
      <c r="E32" s="1314"/>
      <c r="F32" s="1323"/>
      <c r="G32" s="141" t="s">
        <v>30</v>
      </c>
      <c r="H32" s="400">
        <f t="shared" ref="H32:J32" si="3">SUM(H28:H30)</f>
        <v>13.5</v>
      </c>
      <c r="I32" s="101">
        <f t="shared" si="3"/>
        <v>728.1</v>
      </c>
      <c r="J32" s="401">
        <f t="shared" si="3"/>
        <v>0</v>
      </c>
      <c r="K32" s="497"/>
      <c r="L32" s="250"/>
      <c r="M32" s="250"/>
      <c r="N32" s="239"/>
    </row>
    <row r="33" spans="1:19" s="1" customFormat="1" ht="13.5" thickBot="1" x14ac:dyDescent="0.3">
      <c r="A33" s="30" t="s">
        <v>16</v>
      </c>
      <c r="B33" s="31" t="s">
        <v>16</v>
      </c>
      <c r="C33" s="1309" t="s">
        <v>50</v>
      </c>
      <c r="D33" s="1309"/>
      <c r="E33" s="1309"/>
      <c r="F33" s="1309"/>
      <c r="G33" s="1309"/>
      <c r="H33" s="168">
        <f>H32+H27+H25+H19</f>
        <v>5208.3</v>
      </c>
      <c r="I33" s="168">
        <f>I32+I27+I25+I19</f>
        <v>5860.1</v>
      </c>
      <c r="J33" s="168">
        <f>J32+J27+J25+J19</f>
        <v>5132</v>
      </c>
      <c r="K33" s="620"/>
      <c r="L33" s="255"/>
      <c r="M33" s="255"/>
      <c r="N33" s="621"/>
    </row>
    <row r="34" spans="1:19" s="1" customFormat="1" ht="14.25" customHeight="1" thickBot="1" x14ac:dyDescent="0.3">
      <c r="A34" s="30" t="s">
        <v>16</v>
      </c>
      <c r="B34" s="31" t="s">
        <v>31</v>
      </c>
      <c r="C34" s="1310" t="s">
        <v>51</v>
      </c>
      <c r="D34" s="1311"/>
      <c r="E34" s="1311"/>
      <c r="F34" s="1311"/>
      <c r="G34" s="1311"/>
      <c r="H34" s="1311"/>
      <c r="I34" s="1311"/>
      <c r="J34" s="1311"/>
      <c r="K34" s="1311"/>
      <c r="L34" s="1311"/>
      <c r="M34" s="1311"/>
      <c r="N34" s="1312"/>
    </row>
    <row r="35" spans="1:19" s="1" customFormat="1" ht="26.25" customHeight="1" x14ac:dyDescent="0.25">
      <c r="A35" s="1336" t="s">
        <v>16</v>
      </c>
      <c r="B35" s="1293" t="s">
        <v>31</v>
      </c>
      <c r="C35" s="1295" t="s">
        <v>16</v>
      </c>
      <c r="D35" s="32" t="s">
        <v>132</v>
      </c>
      <c r="E35" s="164"/>
      <c r="F35" s="1317" t="s">
        <v>22</v>
      </c>
      <c r="G35" s="33"/>
      <c r="H35" s="21"/>
      <c r="I35" s="21"/>
      <c r="J35" s="21"/>
      <c r="K35" s="34"/>
      <c r="L35" s="256"/>
      <c r="M35" s="270"/>
      <c r="N35" s="263"/>
    </row>
    <row r="36" spans="1:19" s="1" customFormat="1" ht="30" customHeight="1" x14ac:dyDescent="0.25">
      <c r="A36" s="1324"/>
      <c r="B36" s="1302"/>
      <c r="C36" s="1303"/>
      <c r="D36" s="1337" t="s">
        <v>53</v>
      </c>
      <c r="E36" s="1338" t="s">
        <v>52</v>
      </c>
      <c r="F36" s="1263"/>
      <c r="G36" s="35" t="s">
        <v>33</v>
      </c>
      <c r="H36" s="105">
        <v>66.5</v>
      </c>
      <c r="I36" s="105">
        <v>29</v>
      </c>
      <c r="J36" s="105">
        <v>66.5</v>
      </c>
      <c r="K36" s="775" t="s">
        <v>54</v>
      </c>
      <c r="L36" s="768">
        <v>1</v>
      </c>
      <c r="M36" s="271">
        <v>1</v>
      </c>
      <c r="N36" s="264">
        <v>1</v>
      </c>
      <c r="O36" s="770"/>
    </row>
    <row r="37" spans="1:19" s="1" customFormat="1" ht="21" customHeight="1" x14ac:dyDescent="0.25">
      <c r="A37" s="1324"/>
      <c r="B37" s="1302"/>
      <c r="C37" s="1303"/>
      <c r="D37" s="1337"/>
      <c r="E37" s="1339"/>
      <c r="F37" s="1263"/>
      <c r="G37" s="35"/>
      <c r="H37" s="105"/>
      <c r="I37" s="105"/>
      <c r="J37" s="105"/>
      <c r="K37" s="771"/>
      <c r="L37" s="772"/>
      <c r="M37" s="773"/>
      <c r="N37" s="774"/>
    </row>
    <row r="38" spans="1:19" s="1" customFormat="1" ht="28.5" customHeight="1" x14ac:dyDescent="0.25">
      <c r="A38" s="601"/>
      <c r="B38" s="607"/>
      <c r="C38" s="608"/>
      <c r="D38" s="126" t="s">
        <v>55</v>
      </c>
      <c r="E38" s="1331" t="s">
        <v>131</v>
      </c>
      <c r="F38" s="608"/>
      <c r="G38" s="427" t="s">
        <v>33</v>
      </c>
      <c r="H38" s="182">
        <v>6.7</v>
      </c>
      <c r="I38" s="428">
        <v>2.2000000000000002</v>
      </c>
      <c r="J38" s="182">
        <v>2.2000000000000002</v>
      </c>
      <c r="K38" s="430" t="s">
        <v>178</v>
      </c>
      <c r="L38" s="431">
        <v>1</v>
      </c>
      <c r="M38" s="432">
        <v>1</v>
      </c>
      <c r="N38" s="433">
        <v>1</v>
      </c>
      <c r="O38" s="518"/>
      <c r="P38" s="518"/>
      <c r="Q38" s="518"/>
      <c r="R38" s="518"/>
      <c r="S38" s="518"/>
    </row>
    <row r="39" spans="1:19" s="1" customFormat="1" ht="34.5" customHeight="1" x14ac:dyDescent="0.25">
      <c r="A39" s="601"/>
      <c r="B39" s="607"/>
      <c r="C39" s="608"/>
      <c r="D39" s="206"/>
      <c r="E39" s="1332"/>
      <c r="F39" s="608"/>
      <c r="G39" s="517"/>
      <c r="H39" s="105"/>
      <c r="I39" s="105"/>
      <c r="J39" s="100"/>
      <c r="K39" s="539" t="s">
        <v>196</v>
      </c>
      <c r="L39" s="540">
        <v>30</v>
      </c>
      <c r="M39" s="541"/>
      <c r="N39" s="542"/>
      <c r="O39" s="553"/>
      <c r="P39" s="543"/>
      <c r="Q39" s="543"/>
      <c r="R39" s="543"/>
      <c r="S39" s="518"/>
    </row>
    <row r="40" spans="1:19" s="1" customFormat="1" ht="54.75" customHeight="1" x14ac:dyDescent="0.25">
      <c r="A40" s="601"/>
      <c r="B40" s="607"/>
      <c r="C40" s="610"/>
      <c r="D40" s="611"/>
      <c r="E40" s="1333"/>
      <c r="F40" s="608"/>
      <c r="G40" s="39"/>
      <c r="H40" s="107"/>
      <c r="I40" s="107"/>
      <c r="J40" s="107"/>
      <c r="K40" s="507" t="s">
        <v>179</v>
      </c>
      <c r="L40" s="508">
        <v>5</v>
      </c>
      <c r="M40" s="505"/>
      <c r="N40" s="506"/>
      <c r="O40" s="1334"/>
      <c r="P40" s="1335"/>
      <c r="Q40" s="1335"/>
      <c r="R40" s="1335"/>
    </row>
    <row r="41" spans="1:19" s="1" customFormat="1" ht="39.75" customHeight="1" x14ac:dyDescent="0.25">
      <c r="A41" s="601"/>
      <c r="B41" s="607"/>
      <c r="C41" s="563"/>
      <c r="D41" s="1265" t="s">
        <v>216</v>
      </c>
      <c r="E41" s="1341"/>
      <c r="F41" s="1343"/>
      <c r="G41" s="595" t="s">
        <v>47</v>
      </c>
      <c r="H41" s="211"/>
      <c r="I41" s="211">
        <v>100</v>
      </c>
      <c r="J41" s="211"/>
      <c r="K41" s="1344" t="s">
        <v>235</v>
      </c>
      <c r="L41" s="520"/>
      <c r="M41" s="271">
        <v>12</v>
      </c>
      <c r="N41" s="264"/>
      <c r="O41" s="519"/>
      <c r="P41" s="519"/>
      <c r="Q41" s="519"/>
      <c r="R41" s="519"/>
      <c r="S41" s="519"/>
    </row>
    <row r="42" spans="1:19" s="1" customFormat="1" ht="15.75" customHeight="1" thickBot="1" x14ac:dyDescent="0.3">
      <c r="A42" s="26"/>
      <c r="B42" s="603"/>
      <c r="C42" s="27"/>
      <c r="D42" s="1340"/>
      <c r="E42" s="1342"/>
      <c r="F42" s="1342"/>
      <c r="G42" s="637" t="s">
        <v>30</v>
      </c>
      <c r="H42" s="638">
        <f>SUM(H36:H41)</f>
        <v>73.2</v>
      </c>
      <c r="I42" s="638">
        <f>SUM(I36:I41)</f>
        <v>131.19999999999999</v>
      </c>
      <c r="J42" s="638">
        <f>SUM(J36:J41)</f>
        <v>68.7</v>
      </c>
      <c r="K42" s="1345"/>
      <c r="L42" s="632"/>
      <c r="M42" s="633"/>
      <c r="N42" s="634"/>
      <c r="O42" s="42"/>
    </row>
    <row r="43" spans="1:19" s="1" customFormat="1" ht="16.5" customHeight="1" x14ac:dyDescent="0.25">
      <c r="A43" s="1324" t="s">
        <v>16</v>
      </c>
      <c r="B43" s="1325" t="s">
        <v>31</v>
      </c>
      <c r="C43" s="1319" t="s">
        <v>31</v>
      </c>
      <c r="D43" s="1297" t="s">
        <v>231</v>
      </c>
      <c r="E43" s="1328" t="s">
        <v>131</v>
      </c>
      <c r="F43" s="1317" t="s">
        <v>22</v>
      </c>
      <c r="G43" s="639" t="s">
        <v>47</v>
      </c>
      <c r="H43" s="732">
        <v>1.7</v>
      </c>
      <c r="I43" s="732">
        <v>94.5</v>
      </c>
      <c r="J43" s="337"/>
      <c r="K43" s="1344" t="s">
        <v>192</v>
      </c>
      <c r="L43" s="768">
        <v>100</v>
      </c>
      <c r="M43" s="432"/>
      <c r="N43" s="264"/>
    </row>
    <row r="44" spans="1:19" s="1048" customFormat="1" ht="16.5" customHeight="1" x14ac:dyDescent="0.25">
      <c r="A44" s="1324"/>
      <c r="B44" s="1325"/>
      <c r="C44" s="1320"/>
      <c r="D44" s="1300"/>
      <c r="E44" s="1329"/>
      <c r="F44" s="1263"/>
      <c r="G44" s="517" t="s">
        <v>259</v>
      </c>
      <c r="H44" s="105">
        <v>9.4</v>
      </c>
      <c r="I44" s="105"/>
      <c r="J44" s="100"/>
      <c r="K44" s="1353"/>
      <c r="L44" s="257"/>
      <c r="M44" s="299"/>
      <c r="N44" s="36"/>
    </row>
    <row r="45" spans="1:19" s="1" customFormat="1" ht="42" customHeight="1" x14ac:dyDescent="0.25">
      <c r="A45" s="1324"/>
      <c r="B45" s="1325"/>
      <c r="C45" s="1320"/>
      <c r="D45" s="1300"/>
      <c r="E45" s="1329"/>
      <c r="F45" s="1263"/>
      <c r="G45" s="517" t="s">
        <v>33</v>
      </c>
      <c r="H45" s="105"/>
      <c r="I45" s="105">
        <v>14.5</v>
      </c>
      <c r="J45" s="100"/>
      <c r="K45" s="1354"/>
      <c r="L45" s="769"/>
      <c r="M45" s="515"/>
      <c r="N45" s="516"/>
      <c r="O45" s="553"/>
      <c r="P45" s="543"/>
      <c r="Q45" s="543"/>
      <c r="R45" s="543"/>
    </row>
    <row r="46" spans="1:19" s="1" customFormat="1" ht="16.5" customHeight="1" x14ac:dyDescent="0.25">
      <c r="A46" s="1324"/>
      <c r="B46" s="1325"/>
      <c r="C46" s="1320"/>
      <c r="D46" s="1300"/>
      <c r="E46" s="1329"/>
      <c r="F46" s="1263"/>
      <c r="G46" s="517"/>
      <c r="H46" s="105"/>
      <c r="I46" s="105"/>
      <c r="J46" s="100"/>
      <c r="K46" s="1315" t="s">
        <v>222</v>
      </c>
      <c r="L46" s="577"/>
      <c r="M46" s="578">
        <v>10</v>
      </c>
      <c r="N46" s="579"/>
      <c r="O46" s="1334"/>
      <c r="P46" s="1335"/>
      <c r="Q46" s="1335"/>
      <c r="R46" s="1335"/>
    </row>
    <row r="47" spans="1:19" s="1" customFormat="1" ht="12.75" customHeight="1" x14ac:dyDescent="0.25">
      <c r="A47" s="1324"/>
      <c r="B47" s="1325"/>
      <c r="C47" s="1320"/>
      <c r="D47" s="1300"/>
      <c r="E47" s="1329"/>
      <c r="F47" s="1263"/>
      <c r="G47" s="39"/>
      <c r="H47" s="107"/>
      <c r="I47" s="107"/>
      <c r="J47" s="104"/>
      <c r="K47" s="1363"/>
      <c r="L47" s="257"/>
      <c r="M47" s="299"/>
      <c r="N47" s="36"/>
      <c r="O47" s="1355"/>
      <c r="P47" s="1356"/>
      <c r="Q47" s="1356"/>
      <c r="R47" s="1356"/>
    </row>
    <row r="48" spans="1:19" s="1" customFormat="1" ht="18" customHeight="1" thickBot="1" x14ac:dyDescent="0.3">
      <c r="A48" s="1324"/>
      <c r="B48" s="1326"/>
      <c r="C48" s="1327"/>
      <c r="D48" s="1298"/>
      <c r="E48" s="1330"/>
      <c r="F48" s="1264"/>
      <c r="G48" s="132" t="s">
        <v>30</v>
      </c>
      <c r="H48" s="190">
        <f>SUM(H43:H47)</f>
        <v>11.1</v>
      </c>
      <c r="I48" s="190">
        <f>SUM(I43:I47)</f>
        <v>109</v>
      </c>
      <c r="J48" s="101">
        <f t="shared" ref="J48" si="4">SUM(J43:J47)</f>
        <v>0</v>
      </c>
      <c r="K48" s="1364"/>
      <c r="L48" s="493"/>
      <c r="M48" s="493"/>
      <c r="N48" s="575"/>
      <c r="O48" s="1355"/>
      <c r="P48" s="1356"/>
      <c r="Q48" s="1356"/>
      <c r="R48" s="1356"/>
    </row>
    <row r="49" spans="1:17" s="1" customFormat="1" ht="15.75" customHeight="1" thickBot="1" x14ac:dyDescent="0.3">
      <c r="A49" s="43" t="s">
        <v>16</v>
      </c>
      <c r="B49" s="31" t="s">
        <v>31</v>
      </c>
      <c r="C49" s="1309" t="s">
        <v>50</v>
      </c>
      <c r="D49" s="1309"/>
      <c r="E49" s="1309"/>
      <c r="F49" s="1309"/>
      <c r="G49" s="1357"/>
      <c r="H49" s="168">
        <f>H42+H48</f>
        <v>84.3</v>
      </c>
      <c r="I49" s="168">
        <f>I42+I48</f>
        <v>240.2</v>
      </c>
      <c r="J49" s="168">
        <f t="shared" ref="J49" si="5">J42+J48</f>
        <v>68.7</v>
      </c>
      <c r="K49" s="1358"/>
      <c r="L49" s="1359"/>
      <c r="M49" s="1359"/>
      <c r="N49" s="1360"/>
    </row>
    <row r="50" spans="1:17" s="1" customFormat="1" ht="16.5" customHeight="1" thickBot="1" x14ac:dyDescent="0.3">
      <c r="A50" s="30" t="s">
        <v>16</v>
      </c>
      <c r="B50" s="31" t="s">
        <v>40</v>
      </c>
      <c r="C50" s="1310" t="s">
        <v>58</v>
      </c>
      <c r="D50" s="1311"/>
      <c r="E50" s="1311"/>
      <c r="F50" s="1311"/>
      <c r="G50" s="1311"/>
      <c r="H50" s="1311"/>
      <c r="I50" s="1311"/>
      <c r="J50" s="1311"/>
      <c r="K50" s="1311"/>
      <c r="L50" s="1311"/>
      <c r="M50" s="1311"/>
      <c r="N50" s="1312"/>
    </row>
    <row r="51" spans="1:17" s="1" customFormat="1" ht="20.25" customHeight="1" x14ac:dyDescent="0.25">
      <c r="A51" s="600" t="s">
        <v>16</v>
      </c>
      <c r="B51" s="602" t="s">
        <v>40</v>
      </c>
      <c r="C51" s="604" t="s">
        <v>16</v>
      </c>
      <c r="D51" s="566" t="s">
        <v>116</v>
      </c>
      <c r="E51" s="606"/>
      <c r="F51" s="28">
        <v>6</v>
      </c>
      <c r="G51" s="139"/>
      <c r="H51" s="389"/>
      <c r="I51" s="732"/>
      <c r="J51" s="337"/>
      <c r="K51" s="46"/>
      <c r="L51" s="259"/>
      <c r="M51" s="274"/>
      <c r="N51" s="266"/>
    </row>
    <row r="52" spans="1:17" s="1" customFormat="1" ht="34.5" customHeight="1" x14ac:dyDescent="0.25">
      <c r="A52" s="601"/>
      <c r="B52" s="607"/>
      <c r="C52" s="608"/>
      <c r="D52" s="126" t="s">
        <v>60</v>
      </c>
      <c r="E52" s="1346" t="s">
        <v>61</v>
      </c>
      <c r="F52" s="23"/>
      <c r="G52" s="427" t="s">
        <v>33</v>
      </c>
      <c r="H52" s="180">
        <v>79.2</v>
      </c>
      <c r="I52" s="182">
        <v>79.2</v>
      </c>
      <c r="J52" s="103">
        <v>54.2</v>
      </c>
      <c r="K52" s="38" t="s">
        <v>174</v>
      </c>
      <c r="L52" s="260">
        <v>17</v>
      </c>
      <c r="M52" s="275">
        <v>17</v>
      </c>
      <c r="N52" s="267">
        <v>17</v>
      </c>
    </row>
    <row r="53" spans="1:17" s="1" customFormat="1" ht="27" customHeight="1" x14ac:dyDescent="0.25">
      <c r="A53" s="176"/>
      <c r="B53" s="607"/>
      <c r="C53" s="608"/>
      <c r="D53" s="635" t="s">
        <v>62</v>
      </c>
      <c r="E53" s="1347"/>
      <c r="F53" s="23"/>
      <c r="G53" s="163"/>
      <c r="H53" s="105"/>
      <c r="I53" s="100"/>
      <c r="J53" s="100"/>
      <c r="K53" s="38" t="s">
        <v>236</v>
      </c>
      <c r="L53" s="367" t="s">
        <v>63</v>
      </c>
      <c r="M53" s="368" t="s">
        <v>63</v>
      </c>
      <c r="N53" s="369" t="s">
        <v>63</v>
      </c>
    </row>
    <row r="54" spans="1:17" s="1" customFormat="1" ht="19.5" customHeight="1" x14ac:dyDescent="0.25">
      <c r="A54" s="601"/>
      <c r="B54" s="607"/>
      <c r="C54" s="23"/>
      <c r="D54" s="1367" t="s">
        <v>281</v>
      </c>
      <c r="E54" s="636"/>
      <c r="F54" s="23"/>
      <c r="G54" s="163"/>
      <c r="H54" s="105"/>
      <c r="I54" s="100"/>
      <c r="J54" s="100"/>
      <c r="K54" s="736" t="s">
        <v>194</v>
      </c>
      <c r="L54" s="228"/>
      <c r="M54" s="249">
        <v>1</v>
      </c>
      <c r="N54" s="238">
        <v>1</v>
      </c>
    </row>
    <row r="55" spans="1:17" s="1" customFormat="1" ht="33.75" customHeight="1" x14ac:dyDescent="0.25">
      <c r="A55" s="601"/>
      <c r="B55" s="607"/>
      <c r="C55" s="23"/>
      <c r="D55" s="1337"/>
      <c r="E55" s="1369"/>
      <c r="F55" s="1343"/>
      <c r="G55" s="48"/>
      <c r="H55" s="107"/>
      <c r="I55" s="107"/>
      <c r="J55" s="104"/>
      <c r="K55" s="1361" t="s">
        <v>105</v>
      </c>
      <c r="L55" s="228">
        <v>2</v>
      </c>
      <c r="M55" s="249">
        <v>1</v>
      </c>
      <c r="N55" s="238">
        <v>1</v>
      </c>
      <c r="P55" s="1365"/>
      <c r="Q55" s="1366"/>
    </row>
    <row r="56" spans="1:17" s="1" customFormat="1" ht="15.75" customHeight="1" thickBot="1" x14ac:dyDescent="0.3">
      <c r="A56" s="26"/>
      <c r="B56" s="603"/>
      <c r="C56" s="27"/>
      <c r="D56" s="1368"/>
      <c r="E56" s="1370"/>
      <c r="F56" s="1370"/>
      <c r="G56" s="132" t="s">
        <v>30</v>
      </c>
      <c r="H56" s="101">
        <f>H52</f>
        <v>79.2</v>
      </c>
      <c r="I56" s="101">
        <f t="shared" ref="I56:J56" si="6">I52</f>
        <v>79.2</v>
      </c>
      <c r="J56" s="101">
        <f t="shared" si="6"/>
        <v>54.2</v>
      </c>
      <c r="K56" s="1362"/>
      <c r="L56" s="632"/>
      <c r="M56" s="633"/>
      <c r="N56" s="634"/>
    </row>
    <row r="57" spans="1:17" s="1" customFormat="1" ht="25.5" customHeight="1" x14ac:dyDescent="0.2">
      <c r="A57" s="600" t="s">
        <v>16</v>
      </c>
      <c r="B57" s="602" t="s">
        <v>40</v>
      </c>
      <c r="C57" s="604" t="s">
        <v>31</v>
      </c>
      <c r="D57" s="51" t="s">
        <v>64</v>
      </c>
      <c r="E57" s="52"/>
      <c r="F57" s="28">
        <v>6</v>
      </c>
      <c r="G57" s="53"/>
      <c r="H57" s="208"/>
      <c r="I57" s="193"/>
      <c r="J57" s="144"/>
      <c r="K57" s="374"/>
      <c r="L57" s="247"/>
      <c r="M57" s="247"/>
      <c r="N57" s="237"/>
    </row>
    <row r="58" spans="1:17" s="1" customFormat="1" ht="52.5" customHeight="1" x14ac:dyDescent="0.25">
      <c r="A58" s="601"/>
      <c r="B58" s="607"/>
      <c r="C58" s="608"/>
      <c r="D58" s="1265" t="s">
        <v>65</v>
      </c>
      <c r="E58" s="1350" t="s">
        <v>66</v>
      </c>
      <c r="F58" s="608"/>
      <c r="G58" s="35" t="s">
        <v>33</v>
      </c>
      <c r="H58" s="105">
        <v>95.3</v>
      </c>
      <c r="I58" s="100">
        <v>107.7</v>
      </c>
      <c r="J58" s="145">
        <v>60</v>
      </c>
      <c r="K58" s="220" t="s">
        <v>237</v>
      </c>
      <c r="L58" s="354">
        <v>160</v>
      </c>
      <c r="M58" s="425"/>
      <c r="N58" s="426"/>
      <c r="O58" s="544"/>
      <c r="P58" s="544"/>
      <c r="Q58" s="13"/>
    </row>
    <row r="59" spans="1:17" s="1" customFormat="1" ht="40.5" customHeight="1" x14ac:dyDescent="0.25">
      <c r="A59" s="9"/>
      <c r="B59" s="10"/>
      <c r="C59" s="571"/>
      <c r="D59" s="1348"/>
      <c r="E59" s="1351"/>
      <c r="F59" s="608"/>
      <c r="G59" s="56"/>
      <c r="H59" s="105"/>
      <c r="I59" s="100"/>
      <c r="J59" s="145"/>
      <c r="K59" s="521" t="s">
        <v>203</v>
      </c>
      <c r="L59" s="293">
        <v>162</v>
      </c>
      <c r="M59" s="356">
        <v>338</v>
      </c>
      <c r="N59" s="351"/>
      <c r="O59" s="13"/>
      <c r="P59" s="13"/>
      <c r="Q59" s="13"/>
    </row>
    <row r="60" spans="1:17" s="1" customFormat="1" ht="42" customHeight="1" x14ac:dyDescent="0.25">
      <c r="A60" s="9"/>
      <c r="B60" s="10"/>
      <c r="C60" s="571"/>
      <c r="D60" s="1349"/>
      <c r="E60" s="1352"/>
      <c r="F60" s="608"/>
      <c r="G60" s="56"/>
      <c r="H60" s="105"/>
      <c r="I60" s="100"/>
      <c r="J60" s="145"/>
      <c r="K60" s="521" t="s">
        <v>223</v>
      </c>
      <c r="L60" s="293">
        <v>250</v>
      </c>
      <c r="M60" s="356">
        <v>250</v>
      </c>
      <c r="N60" s="351">
        <v>250</v>
      </c>
      <c r="O60" s="35"/>
      <c r="P60" s="545"/>
      <c r="Q60" s="13"/>
    </row>
    <row r="61" spans="1:17" s="1" customFormat="1" ht="66" customHeight="1" x14ac:dyDescent="0.25">
      <c r="A61" s="9"/>
      <c r="B61" s="10"/>
      <c r="C61" s="571"/>
      <c r="D61" s="735"/>
      <c r="E61" s="125"/>
      <c r="F61" s="608"/>
      <c r="G61" s="522"/>
      <c r="H61" s="464"/>
      <c r="I61" s="467"/>
      <c r="J61" s="463"/>
      <c r="K61" s="584" t="s">
        <v>204</v>
      </c>
      <c r="L61" s="294"/>
      <c r="M61" s="434">
        <v>185</v>
      </c>
      <c r="N61" s="357"/>
      <c r="O61" s="35"/>
      <c r="P61" s="13"/>
      <c r="Q61" s="13"/>
    </row>
    <row r="62" spans="1:17" s="1" customFormat="1" ht="27" customHeight="1" x14ac:dyDescent="0.25">
      <c r="A62" s="9"/>
      <c r="B62" s="10"/>
      <c r="C62" s="571"/>
      <c r="D62" s="1265" t="s">
        <v>113</v>
      </c>
      <c r="E62" s="585" t="s">
        <v>43</v>
      </c>
      <c r="F62" s="44">
        <v>5</v>
      </c>
      <c r="G62" s="435" t="s">
        <v>47</v>
      </c>
      <c r="H62" s="182">
        <v>0</v>
      </c>
      <c r="I62" s="103">
        <v>500</v>
      </c>
      <c r="J62" s="428"/>
      <c r="K62" s="473" t="s">
        <v>114</v>
      </c>
      <c r="L62" s="474">
        <v>1</v>
      </c>
      <c r="M62" s="475"/>
      <c r="N62" s="476"/>
    </row>
    <row r="63" spans="1:17" s="991" customFormat="1" ht="22.5" customHeight="1" x14ac:dyDescent="0.25">
      <c r="A63" s="9"/>
      <c r="B63" s="10"/>
      <c r="C63" s="571"/>
      <c r="D63" s="1348"/>
      <c r="E63" s="1388" t="s">
        <v>66</v>
      </c>
      <c r="F63" s="990"/>
      <c r="G63" s="999" t="s">
        <v>250</v>
      </c>
      <c r="H63" s="105">
        <v>705</v>
      </c>
      <c r="I63" s="100"/>
      <c r="J63" s="145"/>
      <c r="K63" s="1228" t="s">
        <v>238</v>
      </c>
      <c r="L63" s="1230">
        <v>60</v>
      </c>
      <c r="M63" s="1230">
        <v>100</v>
      </c>
      <c r="N63" s="353"/>
    </row>
    <row r="64" spans="1:17" s="1" customFormat="1" ht="36" customHeight="1" x14ac:dyDescent="0.25">
      <c r="A64" s="9"/>
      <c r="B64" s="10"/>
      <c r="C64" s="571"/>
      <c r="D64" s="1384"/>
      <c r="E64" s="1333"/>
      <c r="F64" s="608"/>
      <c r="G64" s="472" t="s">
        <v>39</v>
      </c>
      <c r="H64" s="464"/>
      <c r="I64" s="467">
        <v>45</v>
      </c>
      <c r="J64" s="463"/>
      <c r="K64" s="1229"/>
      <c r="L64" s="1231"/>
      <c r="M64" s="1231"/>
      <c r="N64" s="352"/>
    </row>
    <row r="65" spans="1:14" s="1" customFormat="1" ht="20.25" customHeight="1" x14ac:dyDescent="0.25">
      <c r="A65" s="9"/>
      <c r="B65" s="10"/>
      <c r="C65" s="571"/>
      <c r="D65" s="1348" t="s">
        <v>232</v>
      </c>
      <c r="E65" s="585" t="s">
        <v>43</v>
      </c>
      <c r="F65" s="527">
        <v>4</v>
      </c>
      <c r="G65" s="529" t="s">
        <v>39</v>
      </c>
      <c r="H65" s="734">
        <v>15</v>
      </c>
      <c r="I65" s="531"/>
      <c r="J65" s="549"/>
      <c r="K65" s="776" t="s">
        <v>149</v>
      </c>
      <c r="L65" s="294">
        <v>1</v>
      </c>
      <c r="M65" s="434"/>
      <c r="N65" s="357"/>
    </row>
    <row r="66" spans="1:14" s="1" customFormat="1" ht="18" customHeight="1" x14ac:dyDescent="0.25">
      <c r="A66" s="9"/>
      <c r="B66" s="10"/>
      <c r="C66" s="571"/>
      <c r="D66" s="1348"/>
      <c r="E66" s="1385" t="s">
        <v>66</v>
      </c>
      <c r="F66" s="608">
        <v>6</v>
      </c>
      <c r="G66" s="523" t="s">
        <v>47</v>
      </c>
      <c r="H66" s="550"/>
      <c r="I66" s="551">
        <v>84</v>
      </c>
      <c r="J66" s="145"/>
      <c r="K66" s="1470" t="s">
        <v>227</v>
      </c>
      <c r="L66" s="354">
        <v>50</v>
      </c>
      <c r="M66" s="355">
        <v>100</v>
      </c>
      <c r="N66" s="353"/>
    </row>
    <row r="67" spans="1:14" s="1" customFormat="1" ht="19.5" customHeight="1" x14ac:dyDescent="0.25">
      <c r="A67" s="9"/>
      <c r="B67" s="10"/>
      <c r="C67" s="571"/>
      <c r="D67" s="1348"/>
      <c r="E67" s="1386"/>
      <c r="F67" s="608"/>
      <c r="G67" s="348" t="s">
        <v>197</v>
      </c>
      <c r="H67" s="552">
        <v>20</v>
      </c>
      <c r="I67" s="551">
        <v>46</v>
      </c>
      <c r="J67" s="145"/>
      <c r="K67" s="1470"/>
      <c r="L67" s="249"/>
      <c r="M67" s="423"/>
      <c r="N67" s="424"/>
    </row>
    <row r="68" spans="1:14" s="1" customFormat="1" ht="16.5" customHeight="1" x14ac:dyDescent="0.25">
      <c r="A68" s="9"/>
      <c r="B68" s="10"/>
      <c r="C68" s="571"/>
      <c r="D68" s="1384"/>
      <c r="E68" s="1387"/>
      <c r="F68" s="71"/>
      <c r="G68" s="524" t="s">
        <v>33</v>
      </c>
      <c r="H68" s="107"/>
      <c r="I68" s="526">
        <v>55</v>
      </c>
      <c r="J68" s="146"/>
      <c r="K68" s="1471"/>
      <c r="L68" s="295"/>
      <c r="M68" s="278"/>
      <c r="N68" s="352"/>
    </row>
    <row r="69" spans="1:14" s="1" customFormat="1" ht="15.75" customHeight="1" x14ac:dyDescent="0.25">
      <c r="A69" s="1371"/>
      <c r="B69" s="1374"/>
      <c r="C69" s="1377"/>
      <c r="D69" s="1380" t="s">
        <v>233</v>
      </c>
      <c r="E69" s="1381" t="s">
        <v>43</v>
      </c>
      <c r="F69" s="1383">
        <v>5</v>
      </c>
      <c r="G69" s="484" t="s">
        <v>47</v>
      </c>
      <c r="H69" s="485">
        <v>16.7</v>
      </c>
      <c r="I69" s="403">
        <v>31.7</v>
      </c>
      <c r="J69" s="199"/>
      <c r="K69" s="410" t="s">
        <v>229</v>
      </c>
      <c r="L69" s="411" t="s">
        <v>146</v>
      </c>
      <c r="M69" s="412"/>
      <c r="N69" s="371"/>
    </row>
    <row r="70" spans="1:14" s="1" customFormat="1" ht="25.5" customHeight="1" x14ac:dyDescent="0.25">
      <c r="A70" s="1372"/>
      <c r="B70" s="1375"/>
      <c r="C70" s="1378"/>
      <c r="D70" s="1380"/>
      <c r="E70" s="1382"/>
      <c r="F70" s="1383"/>
      <c r="G70" s="407" t="s">
        <v>45</v>
      </c>
      <c r="H70" s="388">
        <v>94.2</v>
      </c>
      <c r="I70" s="387">
        <v>179.2</v>
      </c>
      <c r="J70" s="99"/>
      <c r="K70" s="413" t="s">
        <v>228</v>
      </c>
      <c r="L70" s="414">
        <v>30</v>
      </c>
      <c r="M70" s="415">
        <v>100</v>
      </c>
      <c r="N70" s="409"/>
    </row>
    <row r="71" spans="1:14" s="1" customFormat="1" ht="27.75" customHeight="1" x14ac:dyDescent="0.25">
      <c r="A71" s="1373"/>
      <c r="B71" s="1376"/>
      <c r="C71" s="1379"/>
      <c r="D71" s="1380"/>
      <c r="E71" s="1390" t="s">
        <v>75</v>
      </c>
      <c r="F71" s="1383"/>
      <c r="G71" s="641"/>
      <c r="H71" s="642"/>
      <c r="I71" s="643"/>
      <c r="J71" s="644"/>
      <c r="K71" s="1432" t="s">
        <v>172</v>
      </c>
      <c r="L71" s="481" t="s">
        <v>167</v>
      </c>
      <c r="M71" s="482"/>
      <c r="N71" s="483"/>
    </row>
    <row r="72" spans="1:14" s="1" customFormat="1" ht="17.25" customHeight="1" thickBot="1" x14ac:dyDescent="0.3">
      <c r="A72" s="1373"/>
      <c r="B72" s="1376"/>
      <c r="C72" s="1379"/>
      <c r="D72" s="1380"/>
      <c r="E72" s="1436"/>
      <c r="F72" s="1383"/>
      <c r="G72" s="132" t="s">
        <v>30</v>
      </c>
      <c r="H72" s="640">
        <f>SUM(H57:H71)</f>
        <v>946.2</v>
      </c>
      <c r="I72" s="640">
        <f>SUM(I57:I71)</f>
        <v>1048.6000000000001</v>
      </c>
      <c r="J72" s="640">
        <f>SUM(J57:J71)</f>
        <v>60</v>
      </c>
      <c r="K72" s="1433"/>
      <c r="L72" s="308"/>
      <c r="M72" s="416"/>
      <c r="N72" s="372"/>
    </row>
    <row r="73" spans="1:14" s="1" customFormat="1" ht="15.75" customHeight="1" x14ac:dyDescent="0.25">
      <c r="A73" s="60" t="s">
        <v>16</v>
      </c>
      <c r="B73" s="61" t="s">
        <v>40</v>
      </c>
      <c r="C73" s="616" t="s">
        <v>40</v>
      </c>
      <c r="D73" s="64" t="s">
        <v>67</v>
      </c>
      <c r="E73" s="65" t="s">
        <v>43</v>
      </c>
      <c r="F73" s="66">
        <v>5</v>
      </c>
      <c r="G73" s="68"/>
      <c r="H73" s="338"/>
      <c r="I73" s="160"/>
      <c r="J73" s="160"/>
      <c r="K73" s="158"/>
      <c r="L73" s="296"/>
      <c r="M73" s="296"/>
      <c r="N73" s="280"/>
    </row>
    <row r="74" spans="1:14" s="1" customFormat="1" ht="15.75" customHeight="1" x14ac:dyDescent="0.25">
      <c r="A74" s="601"/>
      <c r="B74" s="607"/>
      <c r="C74" s="617"/>
      <c r="D74" s="1367" t="s">
        <v>205</v>
      </c>
      <c r="E74" s="1437" t="s">
        <v>68</v>
      </c>
      <c r="F74" s="608"/>
      <c r="G74" s="533" t="s">
        <v>47</v>
      </c>
      <c r="H74" s="182">
        <v>78.8</v>
      </c>
      <c r="I74" s="103"/>
      <c r="J74" s="103"/>
      <c r="K74" s="1434" t="s">
        <v>176</v>
      </c>
      <c r="L74" s="926">
        <v>100</v>
      </c>
      <c r="M74" s="926"/>
      <c r="N74" s="478"/>
    </row>
    <row r="75" spans="1:14" s="1037" customFormat="1" ht="15.75" customHeight="1" x14ac:dyDescent="0.25">
      <c r="A75" s="1035"/>
      <c r="B75" s="1038"/>
      <c r="C75" s="1036"/>
      <c r="D75" s="1337"/>
      <c r="E75" s="1437"/>
      <c r="F75" s="1039"/>
      <c r="G75" s="517" t="s">
        <v>250</v>
      </c>
      <c r="H75" s="105">
        <v>6.4</v>
      </c>
      <c r="I75" s="100"/>
      <c r="J75" s="100"/>
      <c r="K75" s="1363"/>
      <c r="L75" s="477"/>
      <c r="M75" s="477"/>
      <c r="N75" s="479"/>
    </row>
    <row r="76" spans="1:14" s="1" customFormat="1" ht="27" customHeight="1" x14ac:dyDescent="0.25">
      <c r="A76" s="601"/>
      <c r="B76" s="607"/>
      <c r="C76" s="617"/>
      <c r="D76" s="1337"/>
      <c r="E76" s="1438"/>
      <c r="F76" s="608"/>
      <c r="G76" s="48" t="s">
        <v>45</v>
      </c>
      <c r="H76" s="107">
        <v>413.1</v>
      </c>
      <c r="I76" s="104"/>
      <c r="J76" s="104"/>
      <c r="K76" s="1435"/>
      <c r="L76" s="927"/>
      <c r="M76" s="927"/>
      <c r="N76" s="928"/>
    </row>
    <row r="77" spans="1:14" s="1" customFormat="1" ht="15" customHeight="1" x14ac:dyDescent="0.25">
      <c r="A77" s="601"/>
      <c r="B77" s="607"/>
      <c r="C77" s="617"/>
      <c r="D77" s="1405" t="s">
        <v>184</v>
      </c>
      <c r="E77" s="119"/>
      <c r="F77" s="608"/>
      <c r="G77" s="163" t="s">
        <v>47</v>
      </c>
      <c r="H77" s="105"/>
      <c r="I77" s="100">
        <v>608.5</v>
      </c>
      <c r="J77" s="100">
        <v>602.70000000000005</v>
      </c>
      <c r="K77" s="94" t="s">
        <v>71</v>
      </c>
      <c r="L77" s="299">
        <v>1</v>
      </c>
      <c r="M77" s="299"/>
      <c r="N77" s="283"/>
    </row>
    <row r="78" spans="1:14" s="1" customFormat="1" ht="16.5" customHeight="1" x14ac:dyDescent="0.25">
      <c r="A78" s="601"/>
      <c r="B78" s="607"/>
      <c r="C78" s="617"/>
      <c r="D78" s="1300"/>
      <c r="E78" s="119"/>
      <c r="F78" s="608"/>
      <c r="G78" s="163" t="s">
        <v>39</v>
      </c>
      <c r="H78" s="105"/>
      <c r="I78" s="100">
        <v>1.6</v>
      </c>
      <c r="J78" s="100"/>
      <c r="K78" s="94"/>
      <c r="L78" s="299"/>
      <c r="M78" s="299"/>
      <c r="N78" s="283"/>
    </row>
    <row r="79" spans="1:14" s="1" customFormat="1" ht="17.25" customHeight="1" x14ac:dyDescent="0.25">
      <c r="A79" s="601"/>
      <c r="B79" s="607"/>
      <c r="C79" s="617"/>
      <c r="D79" s="1300"/>
      <c r="E79" s="1503"/>
      <c r="F79" s="1343"/>
      <c r="G79" s="48" t="s">
        <v>33</v>
      </c>
      <c r="H79" s="107">
        <v>15.2</v>
      </c>
      <c r="I79" s="104"/>
      <c r="J79" s="104"/>
      <c r="K79" s="1363" t="s">
        <v>104</v>
      </c>
      <c r="L79" s="299"/>
      <c r="M79" s="299">
        <v>50</v>
      </c>
      <c r="N79" s="283">
        <v>100</v>
      </c>
    </row>
    <row r="80" spans="1:14" s="1" customFormat="1" ht="17.25" customHeight="1" thickBot="1" x14ac:dyDescent="0.3">
      <c r="A80" s="26"/>
      <c r="B80" s="603"/>
      <c r="C80" s="645"/>
      <c r="D80" s="1370"/>
      <c r="E80" s="1370"/>
      <c r="F80" s="1370"/>
      <c r="G80" s="132" t="s">
        <v>30</v>
      </c>
      <c r="H80" s="190">
        <f>SUM(H74:H79)</f>
        <v>513.5</v>
      </c>
      <c r="I80" s="101">
        <f>SUM(I74:I79)</f>
        <v>610.1</v>
      </c>
      <c r="J80" s="101">
        <f>SUM(J74:J79)</f>
        <v>602.70000000000005</v>
      </c>
      <c r="K80" s="1408"/>
      <c r="L80" s="633"/>
      <c r="M80" s="633"/>
      <c r="N80" s="634"/>
    </row>
    <row r="81" spans="1:14" s="1" customFormat="1" ht="17.25" customHeight="1" x14ac:dyDescent="0.25">
      <c r="A81" s="60" t="s">
        <v>16</v>
      </c>
      <c r="B81" s="61" t="s">
        <v>40</v>
      </c>
      <c r="C81" s="616" t="s">
        <v>42</v>
      </c>
      <c r="D81" s="64" t="s">
        <v>74</v>
      </c>
      <c r="E81" s="65"/>
      <c r="F81" s="50"/>
      <c r="G81" s="68"/>
      <c r="H81" s="179"/>
      <c r="I81" s="160"/>
      <c r="J81" s="179"/>
      <c r="K81" s="69"/>
      <c r="L81" s="296"/>
      <c r="M81" s="296"/>
      <c r="N81" s="280"/>
    </row>
    <row r="82" spans="1:14" s="1" customFormat="1" ht="18.75" customHeight="1" x14ac:dyDescent="0.25">
      <c r="A82" s="1402"/>
      <c r="B82" s="1403"/>
      <c r="C82" s="1404"/>
      <c r="D82" s="1405" t="s">
        <v>117</v>
      </c>
      <c r="E82" s="1390" t="s">
        <v>75</v>
      </c>
      <c r="F82" s="1394" t="s">
        <v>22</v>
      </c>
      <c r="G82" s="148" t="s">
        <v>33</v>
      </c>
      <c r="H82" s="108">
        <v>30</v>
      </c>
      <c r="I82" s="200">
        <v>30</v>
      </c>
      <c r="J82" s="397">
        <v>30</v>
      </c>
      <c r="K82" s="1397" t="s">
        <v>239</v>
      </c>
      <c r="L82" s="301">
        <v>2.2999999999999998</v>
      </c>
      <c r="M82" s="301">
        <v>2.2999999999999998</v>
      </c>
      <c r="N82" s="285">
        <v>2.2999999999999998</v>
      </c>
    </row>
    <row r="83" spans="1:14" s="1" customFormat="1" ht="13.5" customHeight="1" x14ac:dyDescent="0.25">
      <c r="A83" s="1402"/>
      <c r="B83" s="1403"/>
      <c r="C83" s="1404"/>
      <c r="D83" s="1300"/>
      <c r="E83" s="1392"/>
      <c r="F83" s="1395"/>
      <c r="G83" s="650" t="s">
        <v>78</v>
      </c>
      <c r="H83" s="340">
        <v>34.9</v>
      </c>
      <c r="I83" s="204">
        <v>32.799999999999997</v>
      </c>
      <c r="J83" s="651">
        <v>32.799999999999997</v>
      </c>
      <c r="K83" s="1398"/>
      <c r="L83" s="302"/>
      <c r="M83" s="302"/>
      <c r="N83" s="286"/>
    </row>
    <row r="84" spans="1:14" s="1" customFormat="1" ht="16.5" customHeight="1" x14ac:dyDescent="0.25">
      <c r="A84" s="1402"/>
      <c r="B84" s="1403"/>
      <c r="C84" s="1404"/>
      <c r="D84" s="1406"/>
      <c r="E84" s="1393"/>
      <c r="F84" s="1396"/>
      <c r="G84" s="198"/>
      <c r="H84" s="326"/>
      <c r="I84" s="104"/>
      <c r="J84" s="181"/>
      <c r="K84" s="1399"/>
      <c r="L84" s="303"/>
      <c r="M84" s="303"/>
      <c r="N84" s="287"/>
    </row>
    <row r="85" spans="1:14" s="1" customFormat="1" ht="18.75" customHeight="1" x14ac:dyDescent="0.25">
      <c r="A85" s="1371"/>
      <c r="B85" s="1374"/>
      <c r="C85" s="1377"/>
      <c r="D85" s="1380" t="s">
        <v>77</v>
      </c>
      <c r="E85" s="1352"/>
      <c r="F85" s="1383" t="s">
        <v>22</v>
      </c>
      <c r="G85" s="149" t="s">
        <v>33</v>
      </c>
      <c r="H85" s="334">
        <v>10</v>
      </c>
      <c r="I85" s="200">
        <v>10</v>
      </c>
      <c r="J85" s="180">
        <v>10</v>
      </c>
      <c r="K85" s="375" t="s">
        <v>115</v>
      </c>
      <c r="L85" s="304">
        <v>1</v>
      </c>
      <c r="M85" s="304">
        <v>1</v>
      </c>
      <c r="N85" s="288">
        <v>1</v>
      </c>
    </row>
    <row r="86" spans="1:14" s="1" customFormat="1" ht="24.75" customHeight="1" x14ac:dyDescent="0.25">
      <c r="A86" s="1372"/>
      <c r="B86" s="1375"/>
      <c r="C86" s="1378"/>
      <c r="D86" s="1380"/>
      <c r="E86" s="1352"/>
      <c r="F86" s="1383"/>
      <c r="G86" s="205" t="s">
        <v>78</v>
      </c>
      <c r="H86" s="340">
        <v>15.1</v>
      </c>
      <c r="I86" s="204">
        <v>15.4</v>
      </c>
      <c r="J86" s="203">
        <v>15.4</v>
      </c>
      <c r="K86" s="220" t="s">
        <v>224</v>
      </c>
      <c r="L86" s="305">
        <v>750</v>
      </c>
      <c r="M86" s="305">
        <v>750</v>
      </c>
      <c r="N86" s="289">
        <v>750</v>
      </c>
    </row>
    <row r="87" spans="1:14" s="1" customFormat="1" ht="28.5" customHeight="1" x14ac:dyDescent="0.25">
      <c r="A87" s="1373"/>
      <c r="B87" s="1376"/>
      <c r="C87" s="1379"/>
      <c r="D87" s="1380"/>
      <c r="E87" s="599"/>
      <c r="F87" s="1383"/>
      <c r="G87" s="202"/>
      <c r="H87" s="181"/>
      <c r="I87" s="104"/>
      <c r="J87" s="181"/>
      <c r="K87" s="376" t="s">
        <v>225</v>
      </c>
      <c r="L87" s="306">
        <v>5</v>
      </c>
      <c r="M87" s="306">
        <v>5</v>
      </c>
      <c r="N87" s="290">
        <v>5</v>
      </c>
    </row>
    <row r="88" spans="1:14" s="42" customFormat="1" ht="16.5" customHeight="1" x14ac:dyDescent="0.25">
      <c r="A88" s="73"/>
      <c r="B88" s="74"/>
      <c r="C88" s="646"/>
      <c r="D88" s="1400" t="s">
        <v>201</v>
      </c>
      <c r="E88" s="1390" t="s">
        <v>75</v>
      </c>
      <c r="F88" s="172" t="s">
        <v>81</v>
      </c>
      <c r="G88" s="173" t="s">
        <v>33</v>
      </c>
      <c r="H88" s="180">
        <v>50</v>
      </c>
      <c r="I88" s="103"/>
      <c r="J88" s="180"/>
      <c r="K88" s="174" t="s">
        <v>177</v>
      </c>
      <c r="L88" s="307" t="s">
        <v>146</v>
      </c>
      <c r="M88" s="307"/>
      <c r="N88" s="291"/>
    </row>
    <row r="89" spans="1:14" s="42" customFormat="1" ht="21" customHeight="1" x14ac:dyDescent="0.25">
      <c r="A89" s="73"/>
      <c r="B89" s="74"/>
      <c r="C89" s="646"/>
      <c r="D89" s="1401"/>
      <c r="E89" s="1352"/>
      <c r="F89" s="1389"/>
      <c r="G89" s="170" t="s">
        <v>39</v>
      </c>
      <c r="H89" s="181">
        <v>50</v>
      </c>
      <c r="I89" s="104"/>
      <c r="J89" s="181"/>
      <c r="K89" s="1407"/>
      <c r="L89" s="648"/>
      <c r="M89" s="648"/>
      <c r="N89" s="649"/>
    </row>
    <row r="90" spans="1:14" s="1" customFormat="1" ht="17.25" customHeight="1" thickBot="1" x14ac:dyDescent="0.3">
      <c r="A90" s="26"/>
      <c r="B90" s="603"/>
      <c r="C90" s="645"/>
      <c r="D90" s="1370"/>
      <c r="E90" s="1391"/>
      <c r="F90" s="1370"/>
      <c r="G90" s="132" t="s">
        <v>30</v>
      </c>
      <c r="H90" s="647">
        <f>SUM(H82:H89)</f>
        <v>190</v>
      </c>
      <c r="I90" s="647">
        <f>SUM(I82:I89)</f>
        <v>88.2</v>
      </c>
      <c r="J90" s="647">
        <f>SUM(J82:J89)</f>
        <v>88.2</v>
      </c>
      <c r="K90" s="1408"/>
      <c r="L90" s="633"/>
      <c r="M90" s="633"/>
      <c r="N90" s="634"/>
    </row>
    <row r="91" spans="1:14" s="1" customFormat="1" ht="13.5" thickBot="1" x14ac:dyDescent="0.3">
      <c r="A91" s="43" t="s">
        <v>16</v>
      </c>
      <c r="B91" s="31" t="s">
        <v>40</v>
      </c>
      <c r="C91" s="1309" t="s">
        <v>50</v>
      </c>
      <c r="D91" s="1309"/>
      <c r="E91" s="1309"/>
      <c r="F91" s="1309"/>
      <c r="G91" s="1309"/>
      <c r="H91" s="168">
        <f>H90+H80+H72+H56</f>
        <v>1728.9</v>
      </c>
      <c r="I91" s="168">
        <f>I90+I80+I72+I56</f>
        <v>1826.1000000000001</v>
      </c>
      <c r="J91" s="168">
        <f>J90+J80+J72+J56</f>
        <v>805.10000000000014</v>
      </c>
      <c r="K91" s="1358"/>
      <c r="L91" s="1359"/>
      <c r="M91" s="1359"/>
      <c r="N91" s="1360"/>
    </row>
    <row r="92" spans="1:14" s="1" customFormat="1" ht="16.5" customHeight="1" thickBot="1" x14ac:dyDescent="0.3">
      <c r="A92" s="30" t="s">
        <v>16</v>
      </c>
      <c r="B92" s="31" t="s">
        <v>42</v>
      </c>
      <c r="C92" s="1409" t="s">
        <v>206</v>
      </c>
      <c r="D92" s="1410"/>
      <c r="E92" s="1410"/>
      <c r="F92" s="1410"/>
      <c r="G92" s="1410"/>
      <c r="H92" s="1411"/>
      <c r="I92" s="1411"/>
      <c r="J92" s="1411"/>
      <c r="K92" s="1410"/>
      <c r="L92" s="1410"/>
      <c r="M92" s="1410"/>
      <c r="N92" s="1412"/>
    </row>
    <row r="93" spans="1:14" s="1" customFormat="1" ht="14.25" customHeight="1" x14ac:dyDescent="0.25">
      <c r="A93" s="1415" t="s">
        <v>16</v>
      </c>
      <c r="B93" s="1419" t="s">
        <v>42</v>
      </c>
      <c r="C93" s="1423" t="s">
        <v>16</v>
      </c>
      <c r="D93" s="1427" t="s">
        <v>234</v>
      </c>
      <c r="E93" s="1429" t="s">
        <v>43</v>
      </c>
      <c r="F93" s="1460" t="s">
        <v>48</v>
      </c>
      <c r="G93" s="377" t="s">
        <v>33</v>
      </c>
      <c r="H93" s="766">
        <v>19</v>
      </c>
      <c r="I93" s="109"/>
      <c r="J93" s="109"/>
      <c r="K93" s="1464" t="s">
        <v>114</v>
      </c>
      <c r="L93" s="315">
        <v>1</v>
      </c>
      <c r="M93" s="315"/>
      <c r="N93" s="312"/>
    </row>
    <row r="94" spans="1:14" s="1" customFormat="1" ht="15.75" customHeight="1" x14ac:dyDescent="0.25">
      <c r="A94" s="1416"/>
      <c r="B94" s="1420"/>
      <c r="C94" s="1424"/>
      <c r="D94" s="1300"/>
      <c r="E94" s="1404"/>
      <c r="F94" s="1461"/>
      <c r="G94" s="1042" t="s">
        <v>47</v>
      </c>
      <c r="H94" s="212">
        <v>273.2</v>
      </c>
      <c r="I94" s="110">
        <v>415.5</v>
      </c>
      <c r="J94" s="110">
        <v>415.5</v>
      </c>
      <c r="K94" s="1465"/>
      <c r="L94" s="618"/>
      <c r="M94" s="618"/>
      <c r="N94" s="36"/>
    </row>
    <row r="95" spans="1:14" s="1" customFormat="1" ht="18" customHeight="1" x14ac:dyDescent="0.25">
      <c r="A95" s="1416"/>
      <c r="B95" s="1420"/>
      <c r="C95" s="1424"/>
      <c r="D95" s="1300"/>
      <c r="E95" s="1404"/>
      <c r="F95" s="1461"/>
      <c r="G95" s="1042" t="s">
        <v>45</v>
      </c>
      <c r="H95" s="212">
        <v>1548.3</v>
      </c>
      <c r="I95" s="110">
        <v>2143.6</v>
      </c>
      <c r="J95" s="110">
        <v>2143.6</v>
      </c>
      <c r="K95" s="383" t="s">
        <v>168</v>
      </c>
      <c r="L95" s="384">
        <v>3</v>
      </c>
      <c r="M95" s="618">
        <v>3</v>
      </c>
      <c r="N95" s="36"/>
    </row>
    <row r="96" spans="1:14" s="1" customFormat="1" ht="20.25" customHeight="1" x14ac:dyDescent="0.25">
      <c r="A96" s="1417"/>
      <c r="B96" s="1421"/>
      <c r="C96" s="1425"/>
      <c r="D96" s="1405"/>
      <c r="E96" s="1430"/>
      <c r="F96" s="1462"/>
      <c r="G96" s="378"/>
      <c r="H96" s="341"/>
      <c r="I96" s="110"/>
      <c r="J96" s="110"/>
      <c r="K96" s="1466" t="s">
        <v>169</v>
      </c>
      <c r="L96" s="384">
        <v>24</v>
      </c>
      <c r="M96" s="618">
        <v>59</v>
      </c>
      <c r="N96" s="36">
        <v>94</v>
      </c>
    </row>
    <row r="97" spans="1:19" s="1" customFormat="1" ht="15" customHeight="1" thickBot="1" x14ac:dyDescent="0.3">
      <c r="A97" s="1418"/>
      <c r="B97" s="1422"/>
      <c r="C97" s="1426"/>
      <c r="D97" s="1428"/>
      <c r="E97" s="1431"/>
      <c r="F97" s="1463"/>
      <c r="G97" s="167" t="s">
        <v>30</v>
      </c>
      <c r="H97" s="625">
        <f>SUM(H93:H96)</f>
        <v>1840.5</v>
      </c>
      <c r="I97" s="112">
        <f>SUM(I93:I96)</f>
        <v>2559.1</v>
      </c>
      <c r="J97" s="112">
        <f t="shared" ref="J97" si="7">SUM(J93:J96)</f>
        <v>2559.1</v>
      </c>
      <c r="K97" s="1433"/>
      <c r="L97" s="316"/>
      <c r="M97" s="316"/>
      <c r="N97" s="313"/>
    </row>
    <row r="98" spans="1:19" s="1" customFormat="1" ht="17.25" customHeight="1" x14ac:dyDescent="0.25">
      <c r="A98" s="76" t="s">
        <v>16</v>
      </c>
      <c r="B98" s="77" t="s">
        <v>42</v>
      </c>
      <c r="C98" s="559" t="s">
        <v>31</v>
      </c>
      <c r="D98" s="1467" t="s">
        <v>83</v>
      </c>
      <c r="E98" s="78" t="s">
        <v>43</v>
      </c>
      <c r="F98" s="79" t="s">
        <v>48</v>
      </c>
      <c r="G98" s="456" t="s">
        <v>47</v>
      </c>
      <c r="H98" s="212">
        <v>13.1</v>
      </c>
      <c r="I98" s="110"/>
      <c r="J98" s="110"/>
      <c r="K98" s="1464" t="s">
        <v>84</v>
      </c>
      <c r="L98" s="252">
        <v>100</v>
      </c>
      <c r="M98" s="252"/>
      <c r="N98" s="242"/>
    </row>
    <row r="99" spans="1:19" s="1" customFormat="1" ht="16.5" customHeight="1" x14ac:dyDescent="0.25">
      <c r="A99" s="622"/>
      <c r="B99" s="623"/>
      <c r="C99" s="617"/>
      <c r="D99" s="1468"/>
      <c r="E99" s="80"/>
      <c r="F99" s="81"/>
      <c r="G99" s="456" t="s">
        <v>250</v>
      </c>
      <c r="H99" s="212">
        <v>175</v>
      </c>
      <c r="I99" s="110"/>
      <c r="J99" s="110"/>
      <c r="K99" s="1465"/>
      <c r="L99" s="317"/>
      <c r="M99" s="317"/>
      <c r="N99" s="314"/>
    </row>
    <row r="100" spans="1:19" s="1" customFormat="1" ht="14.25" customHeight="1" thickBot="1" x14ac:dyDescent="0.3">
      <c r="A100" s="82"/>
      <c r="B100" s="83"/>
      <c r="C100" s="560"/>
      <c r="D100" s="1469"/>
      <c r="E100" s="84"/>
      <c r="F100" s="85"/>
      <c r="G100" s="16" t="s">
        <v>30</v>
      </c>
      <c r="H100" s="190">
        <f t="shared" ref="H100:J100" si="8">SUM(H98:H99)</f>
        <v>188.1</v>
      </c>
      <c r="I100" s="101">
        <f t="shared" si="8"/>
        <v>0</v>
      </c>
      <c r="J100" s="101">
        <f t="shared" si="8"/>
        <v>0</v>
      </c>
      <c r="K100" s="757"/>
      <c r="L100" s="598"/>
      <c r="M100" s="598"/>
      <c r="N100" s="241"/>
    </row>
    <row r="101" spans="1:19" s="1" customFormat="1" ht="16.5" customHeight="1" x14ac:dyDescent="0.25">
      <c r="A101" s="1291" t="s">
        <v>16</v>
      </c>
      <c r="B101" s="1502" t="s">
        <v>21</v>
      </c>
      <c r="C101" s="1319" t="s">
        <v>40</v>
      </c>
      <c r="D101" s="1297" t="s">
        <v>145</v>
      </c>
      <c r="E101" s="1457" t="s">
        <v>43</v>
      </c>
      <c r="F101" s="1317">
        <v>5</v>
      </c>
      <c r="G101" s="455" t="s">
        <v>47</v>
      </c>
      <c r="H101" s="389">
        <v>235.4</v>
      </c>
      <c r="I101" s="629">
        <v>4.7</v>
      </c>
      <c r="J101" s="210"/>
      <c r="K101" s="1413" t="s">
        <v>273</v>
      </c>
      <c r="L101" s="252">
        <v>50</v>
      </c>
      <c r="M101" s="1218" t="s">
        <v>167</v>
      </c>
      <c r="N101" s="1491"/>
    </row>
    <row r="102" spans="1:19" s="1" customFormat="1" ht="16.5" customHeight="1" x14ac:dyDescent="0.25">
      <c r="A102" s="1292"/>
      <c r="B102" s="1325"/>
      <c r="C102" s="1320"/>
      <c r="D102" s="1300"/>
      <c r="E102" s="1458"/>
      <c r="F102" s="1263"/>
      <c r="G102" s="456" t="s">
        <v>256</v>
      </c>
      <c r="H102" s="99">
        <v>1334</v>
      </c>
      <c r="I102" s="630">
        <v>26.4</v>
      </c>
      <c r="J102" s="450"/>
      <c r="K102" s="1414"/>
      <c r="L102" s="362"/>
      <c r="M102" s="572"/>
      <c r="N102" s="1492"/>
    </row>
    <row r="103" spans="1:19" s="1" customFormat="1" ht="12.75" customHeight="1" x14ac:dyDescent="0.25">
      <c r="A103" s="1292"/>
      <c r="B103" s="1325"/>
      <c r="C103" s="1320"/>
      <c r="D103" s="1300"/>
      <c r="E103" s="1458"/>
      <c r="F103" s="1263"/>
      <c r="G103" s="462"/>
      <c r="H103" s="99"/>
      <c r="I103" s="631"/>
      <c r="J103" s="189"/>
      <c r="K103" s="54" t="s">
        <v>166</v>
      </c>
      <c r="L103" s="362"/>
      <c r="M103" s="572" t="s">
        <v>274</v>
      </c>
      <c r="N103" s="1492"/>
    </row>
    <row r="104" spans="1:19" s="1" customFormat="1" ht="18" customHeight="1" thickBot="1" x14ac:dyDescent="0.3">
      <c r="A104" s="1292"/>
      <c r="B104" s="1326"/>
      <c r="C104" s="1327"/>
      <c r="D104" s="1298"/>
      <c r="E104" s="1459"/>
      <c r="F104" s="1264"/>
      <c r="G104" s="461" t="s">
        <v>30</v>
      </c>
      <c r="H104" s="190">
        <f>SUM(H101:H103)</f>
        <v>1569.4</v>
      </c>
      <c r="I104" s="101">
        <f t="shared" ref="I104:J104" si="9">SUM(I101:I103)</f>
        <v>31.099999999999998</v>
      </c>
      <c r="J104" s="190">
        <f t="shared" si="9"/>
        <v>0</v>
      </c>
      <c r="K104" s="331"/>
      <c r="L104" s="361"/>
      <c r="M104" s="254"/>
      <c r="N104" s="1493"/>
    </row>
    <row r="105" spans="1:19" s="1" customFormat="1" ht="13.5" thickBot="1" x14ac:dyDescent="0.3">
      <c r="A105" s="574" t="s">
        <v>16</v>
      </c>
      <c r="B105" s="609" t="s">
        <v>21</v>
      </c>
      <c r="C105" s="1494" t="s">
        <v>50</v>
      </c>
      <c r="D105" s="1309"/>
      <c r="E105" s="1309"/>
      <c r="F105" s="1309"/>
      <c r="G105" s="1495"/>
      <c r="H105" s="626">
        <f>H104+H100+H97</f>
        <v>3598</v>
      </c>
      <c r="I105" s="113">
        <f>I104+I100+I97</f>
        <v>2590.1999999999998</v>
      </c>
      <c r="J105" s="113">
        <f>J104+J100+J97</f>
        <v>2559.1</v>
      </c>
      <c r="K105" s="1496"/>
      <c r="L105" s="1496"/>
      <c r="M105" s="1496"/>
      <c r="N105" s="1497"/>
    </row>
    <row r="106" spans="1:19" s="1" customFormat="1" ht="12.75" customHeight="1" thickBot="1" x14ac:dyDescent="0.3">
      <c r="A106" s="43" t="s">
        <v>16</v>
      </c>
      <c r="B106" s="1498" t="s">
        <v>85</v>
      </c>
      <c r="C106" s="1499"/>
      <c r="D106" s="1499"/>
      <c r="E106" s="1499"/>
      <c r="F106" s="1499"/>
      <c r="G106" s="1499"/>
      <c r="H106" s="627">
        <f>H91+H49+H33+H105</f>
        <v>10619.5</v>
      </c>
      <c r="I106" s="114">
        <f>I91+I49+I33+I105</f>
        <v>10516.6</v>
      </c>
      <c r="J106" s="114">
        <f>J91+J49+J33+J105</f>
        <v>8564.9</v>
      </c>
      <c r="K106" s="1500"/>
      <c r="L106" s="1500"/>
      <c r="M106" s="1500"/>
      <c r="N106" s="1501"/>
    </row>
    <row r="107" spans="1:19" s="1" customFormat="1" ht="13.5" thickBot="1" x14ac:dyDescent="0.3">
      <c r="A107" s="86" t="s">
        <v>21</v>
      </c>
      <c r="B107" s="1482" t="s">
        <v>86</v>
      </c>
      <c r="C107" s="1483"/>
      <c r="D107" s="1483"/>
      <c r="E107" s="1483"/>
      <c r="F107" s="1483"/>
      <c r="G107" s="1483"/>
      <c r="H107" s="628">
        <f t="shared" ref="H107:J107" si="10">H106</f>
        <v>10619.5</v>
      </c>
      <c r="I107" s="115">
        <f>I106</f>
        <v>10516.6</v>
      </c>
      <c r="J107" s="115">
        <f t="shared" si="10"/>
        <v>8564.9</v>
      </c>
      <c r="K107" s="1484"/>
      <c r="L107" s="1484"/>
      <c r="M107" s="1484"/>
      <c r="N107" s="1485"/>
      <c r="O107" s="13"/>
      <c r="P107" s="13"/>
      <c r="Q107" s="13"/>
      <c r="R107" s="13"/>
      <c r="S107" s="13"/>
    </row>
    <row r="108" spans="1:19" s="87" customFormat="1" ht="16.5" customHeight="1" x14ac:dyDescent="0.25">
      <c r="A108" s="1486"/>
      <c r="B108" s="1486"/>
      <c r="C108" s="1486"/>
      <c r="D108" s="1486"/>
      <c r="E108" s="1486"/>
      <c r="F108" s="1486"/>
      <c r="G108" s="1486"/>
      <c r="H108" s="1486"/>
      <c r="I108" s="1486"/>
      <c r="J108" s="1486"/>
      <c r="K108" s="1486"/>
      <c r="L108" s="1486"/>
      <c r="M108" s="1486"/>
      <c r="N108" s="1486"/>
      <c r="O108" s="13"/>
      <c r="P108" s="13"/>
      <c r="Q108" s="13"/>
      <c r="R108" s="13"/>
      <c r="S108" s="13"/>
    </row>
    <row r="109" spans="1:19" s="87" customFormat="1" ht="16.5" customHeight="1" thickBot="1" x14ac:dyDescent="0.3">
      <c r="A109" s="1487" t="s">
        <v>87</v>
      </c>
      <c r="B109" s="1487"/>
      <c r="C109" s="1487"/>
      <c r="D109" s="1487"/>
      <c r="E109" s="1487"/>
      <c r="F109" s="1487"/>
      <c r="G109" s="1487"/>
      <c r="H109" s="88"/>
      <c r="I109" s="88"/>
      <c r="J109" s="88"/>
      <c r="K109" s="12"/>
      <c r="L109" s="12"/>
      <c r="M109" s="12"/>
      <c r="N109" s="12"/>
      <c r="O109" s="13"/>
      <c r="P109" s="13"/>
      <c r="Q109" s="13"/>
      <c r="R109" s="13"/>
      <c r="S109" s="13"/>
    </row>
    <row r="110" spans="1:19" s="1" customFormat="1" ht="63" customHeight="1" thickBot="1" x14ac:dyDescent="0.3">
      <c r="A110" s="1488" t="s">
        <v>88</v>
      </c>
      <c r="B110" s="1489"/>
      <c r="C110" s="1489"/>
      <c r="D110" s="1489"/>
      <c r="E110" s="1489"/>
      <c r="F110" s="1489"/>
      <c r="G110" s="1490"/>
      <c r="H110" s="982" t="s">
        <v>208</v>
      </c>
      <c r="I110" s="1063" t="s">
        <v>261</v>
      </c>
      <c r="J110" s="981" t="s">
        <v>262</v>
      </c>
      <c r="K110" s="2"/>
      <c r="L110" s="2"/>
      <c r="M110" s="2"/>
      <c r="N110" s="2"/>
    </row>
    <row r="111" spans="1:19" s="1" customFormat="1" ht="12.75" x14ac:dyDescent="0.25">
      <c r="A111" s="1473" t="s">
        <v>89</v>
      </c>
      <c r="B111" s="1474"/>
      <c r="C111" s="1474"/>
      <c r="D111" s="1474"/>
      <c r="E111" s="1474"/>
      <c r="F111" s="1474"/>
      <c r="G111" s="1475"/>
      <c r="H111" s="831">
        <f>H112+H122+H123+H121</f>
        <v>8543.9</v>
      </c>
      <c r="I111" s="831">
        <f t="shared" ref="I111:J111" si="11">I112+I122+I123+I121</f>
        <v>8147.7999999999993</v>
      </c>
      <c r="J111" s="385">
        <f t="shared" si="11"/>
        <v>6421.2999999999993</v>
      </c>
      <c r="K111" s="89"/>
      <c r="L111" s="2"/>
      <c r="M111" s="2"/>
      <c r="N111" s="2"/>
    </row>
    <row r="112" spans="1:19" s="1" customFormat="1" ht="12.75" customHeight="1" x14ac:dyDescent="0.25">
      <c r="A112" s="1476" t="s">
        <v>90</v>
      </c>
      <c r="B112" s="1477"/>
      <c r="C112" s="1477"/>
      <c r="D112" s="1477"/>
      <c r="E112" s="1477"/>
      <c r="F112" s="1477"/>
      <c r="G112" s="1478"/>
      <c r="H112" s="615">
        <f>SUM(H113:H120)</f>
        <v>7162.2</v>
      </c>
      <c r="I112" s="154">
        <f>SUM(I113:I120)</f>
        <v>7943.3999999999987</v>
      </c>
      <c r="J112" s="154">
        <f>SUM(J113:J120)</f>
        <v>6263.4999999999991</v>
      </c>
      <c r="K112" s="89"/>
      <c r="L112" s="2"/>
      <c r="M112" s="2"/>
      <c r="N112" s="2"/>
    </row>
    <row r="113" spans="1:14" s="1" customFormat="1" ht="12.75" x14ac:dyDescent="0.25">
      <c r="A113" s="1479" t="s">
        <v>91</v>
      </c>
      <c r="B113" s="1480"/>
      <c r="C113" s="1480"/>
      <c r="D113" s="1480"/>
      <c r="E113" s="1480"/>
      <c r="F113" s="1480"/>
      <c r="G113" s="1481"/>
      <c r="H113" s="613">
        <f>SUMIF(G15:G107,"SB",H15:H107)</f>
        <v>632.4</v>
      </c>
      <c r="I113" s="155">
        <f>SUMIF(G15:G107,"SB",I15:I107)</f>
        <v>2567</v>
      </c>
      <c r="J113" s="155">
        <f>SUMIF(G15:G107,"SB",J15:J107)</f>
        <v>1018.2</v>
      </c>
      <c r="K113" s="89"/>
      <c r="L113" s="2"/>
      <c r="M113" s="2"/>
      <c r="N113" s="2"/>
    </row>
    <row r="114" spans="1:14" s="1" customFormat="1" ht="25.5" customHeight="1" x14ac:dyDescent="0.25">
      <c r="A114" s="1451" t="s">
        <v>92</v>
      </c>
      <c r="B114" s="1452"/>
      <c r="C114" s="1452"/>
      <c r="D114" s="1452"/>
      <c r="E114" s="1452"/>
      <c r="F114" s="1452"/>
      <c r="G114" s="1453"/>
      <c r="H114" s="612">
        <f>SUMIF(G15:G107,"SB(AA)",H15:H107)</f>
        <v>436.4</v>
      </c>
      <c r="I114" s="156">
        <f>SUMIF(G15:G107,"SB(AA)",I15:I107)</f>
        <v>384.1</v>
      </c>
      <c r="J114" s="156">
        <f>SUMIF(G15:G107,"SB(AA)",J15:J107)</f>
        <v>279.39999999999998</v>
      </c>
      <c r="K114" s="89"/>
      <c r="L114" s="2"/>
      <c r="M114" s="2"/>
      <c r="N114" s="2"/>
    </row>
    <row r="115" spans="1:14" s="1" customFormat="1" ht="12.75" x14ac:dyDescent="0.25">
      <c r="A115" s="1451" t="s">
        <v>93</v>
      </c>
      <c r="B115" s="1452"/>
      <c r="C115" s="1452"/>
      <c r="D115" s="1452"/>
      <c r="E115" s="1452"/>
      <c r="F115" s="1452"/>
      <c r="G115" s="1453"/>
      <c r="H115" s="613">
        <f>SUMIF(G15:G107,"SB(VR)",H15:H107)</f>
        <v>4700</v>
      </c>
      <c r="I115" s="155">
        <f>SUMIF(G15:G107,"SB(VR)",I15:I107)</f>
        <v>4917.7</v>
      </c>
      <c r="J115" s="155">
        <f>SUMIF(G15:G107,"SB(VR)",J15:J107)</f>
        <v>4917.7</v>
      </c>
      <c r="K115" s="89"/>
      <c r="L115" s="2"/>
      <c r="M115" s="2"/>
      <c r="N115" s="2"/>
    </row>
    <row r="116" spans="1:14" s="1" customFormat="1" ht="12.75" x14ac:dyDescent="0.25">
      <c r="A116" s="1451" t="s">
        <v>94</v>
      </c>
      <c r="B116" s="1452"/>
      <c r="C116" s="1452"/>
      <c r="D116" s="1452"/>
      <c r="E116" s="1452"/>
      <c r="F116" s="1452"/>
      <c r="G116" s="1453"/>
      <c r="H116" s="613">
        <f>SUMIF(G15:G107,"SB(P)",H15:H107)</f>
        <v>0</v>
      </c>
      <c r="I116" s="155">
        <f>SUMIF(G15:G107,"SB(P)",I15:I107)</f>
        <v>0</v>
      </c>
      <c r="J116" s="155">
        <f>SUMIF(G15:G107,"SB(P)",J15:J107)</f>
        <v>0</v>
      </c>
      <c r="K116" s="89"/>
      <c r="L116" s="2"/>
      <c r="M116" s="2"/>
      <c r="N116" s="2"/>
    </row>
    <row r="117" spans="1:14" s="1" customFormat="1" ht="12.75" x14ac:dyDescent="0.25">
      <c r="A117" s="1451" t="s">
        <v>95</v>
      </c>
      <c r="B117" s="1452"/>
      <c r="C117" s="1452"/>
      <c r="D117" s="1452"/>
      <c r="E117" s="1452"/>
      <c r="F117" s="1452"/>
      <c r="G117" s="1453"/>
      <c r="H117" s="613">
        <f>SUMIF(G15:G107,"SB(VB)",H15:H107)</f>
        <v>50</v>
      </c>
      <c r="I117" s="155">
        <f>SUMIF(G15:G107,"SB(VB)",I15:I107)</f>
        <v>48.199999999999996</v>
      </c>
      <c r="J117" s="155">
        <f>SUMIF(G15:G107,"SB(VB)",J15:J107)</f>
        <v>48.199999999999996</v>
      </c>
      <c r="K117" s="89"/>
      <c r="L117" s="2"/>
      <c r="M117" s="2"/>
      <c r="N117" s="2"/>
    </row>
    <row r="118" spans="1:14" s="1" customFormat="1" ht="12.75" x14ac:dyDescent="0.25">
      <c r="A118" s="1451" t="s">
        <v>96</v>
      </c>
      <c r="B118" s="1452"/>
      <c r="C118" s="1452"/>
      <c r="D118" s="1452"/>
      <c r="E118" s="1452"/>
      <c r="F118" s="1452"/>
      <c r="G118" s="1453"/>
      <c r="H118" s="613">
        <f>SUMIF(G15:G107,"SB(KPP)",H15:H107)</f>
        <v>0</v>
      </c>
      <c r="I118" s="155">
        <f>SUMIF(G16:G107,"SB(KPP)",I16:I107)</f>
        <v>0</v>
      </c>
      <c r="J118" s="155">
        <f>SUMIF(G16:G107,"SB(KPP)",J16:J107)</f>
        <v>0</v>
      </c>
      <c r="K118" s="89"/>
      <c r="L118" s="2"/>
      <c r="M118" s="2"/>
      <c r="N118" s="2"/>
    </row>
    <row r="119" spans="1:14" s="1" customFormat="1" ht="27.75" customHeight="1" x14ac:dyDescent="0.25">
      <c r="A119" s="1451" t="s">
        <v>258</v>
      </c>
      <c r="B119" s="1452"/>
      <c r="C119" s="1452"/>
      <c r="D119" s="1452"/>
      <c r="E119" s="1452"/>
      <c r="F119" s="1452"/>
      <c r="G119" s="1453"/>
      <c r="H119" s="613">
        <f>SUMIF(G15:G108,"SB(ESA)",H15:H108)</f>
        <v>9.4</v>
      </c>
      <c r="I119" s="155">
        <f>SUMIF(G17:G107,"SB(ESA)",I17:I107)</f>
        <v>0</v>
      </c>
      <c r="J119" s="155">
        <f>SUMIF(G17:G107,"SB(ESA)",J17:J107)</f>
        <v>0</v>
      </c>
      <c r="K119" s="89"/>
      <c r="L119" s="2"/>
      <c r="M119" s="2"/>
      <c r="N119" s="2"/>
    </row>
    <row r="120" spans="1:14" s="1" customFormat="1" ht="24" customHeight="1" x14ac:dyDescent="0.25">
      <c r="A120" s="1448" t="s">
        <v>257</v>
      </c>
      <c r="B120" s="1449"/>
      <c r="C120" s="1449"/>
      <c r="D120" s="1449"/>
      <c r="E120" s="1449"/>
      <c r="F120" s="1449"/>
      <c r="G120" s="1450"/>
      <c r="H120" s="613">
        <f>SUMIF(G16:G109,"SB(ES)",H16:H109)</f>
        <v>1334</v>
      </c>
      <c r="I120" s="155">
        <f>SUMIF(G18:G109,"SB(ES)",I18:I109)</f>
        <v>26.4</v>
      </c>
      <c r="J120" s="155">
        <f>SUMIF(G18:G109,"SB(ES)",J18:J109)</f>
        <v>0</v>
      </c>
      <c r="K120" s="89"/>
      <c r="L120" s="2"/>
      <c r="M120" s="2"/>
      <c r="N120" s="2"/>
    </row>
    <row r="121" spans="1:14" s="991" customFormat="1" ht="15.75" customHeight="1" x14ac:dyDescent="0.25">
      <c r="A121" s="1232" t="s">
        <v>251</v>
      </c>
      <c r="B121" s="1233"/>
      <c r="C121" s="1233"/>
      <c r="D121" s="1233"/>
      <c r="E121" s="1233"/>
      <c r="F121" s="1233"/>
      <c r="G121" s="1234"/>
      <c r="H121" s="992">
        <f>SUMIF(G14:G106,"SB(L)",H14:H106)</f>
        <v>886.4</v>
      </c>
      <c r="I121" s="157">
        <f>SUMIF(G15:G106,"SB(L)",I15:I106)</f>
        <v>0</v>
      </c>
      <c r="J121" s="157">
        <f>SUMIF(G15:G106,"SB(L)",J15:J106)</f>
        <v>0</v>
      </c>
      <c r="K121" s="89"/>
      <c r="L121" s="2"/>
      <c r="M121" s="2"/>
      <c r="N121" s="2"/>
    </row>
    <row r="122" spans="1:14" s="1" customFormat="1" ht="25.5" customHeight="1" x14ac:dyDescent="0.25">
      <c r="A122" s="1232" t="s">
        <v>97</v>
      </c>
      <c r="B122" s="1233"/>
      <c r="C122" s="1233"/>
      <c r="D122" s="1233"/>
      <c r="E122" s="1233"/>
      <c r="F122" s="1233"/>
      <c r="G122" s="1234"/>
      <c r="H122" s="614">
        <f>SUMIF(G15:G107,"SB(AAL)",H15:H107)</f>
        <v>65</v>
      </c>
      <c r="I122" s="157">
        <f>SUMIF(G16:G107,"SB(AAL)",I16:I107)</f>
        <v>46.6</v>
      </c>
      <c r="J122" s="157">
        <f>SUMIF(G16:G107,"SB(AAL)",J16:J107)</f>
        <v>0</v>
      </c>
      <c r="K122" s="89"/>
      <c r="L122" s="2"/>
      <c r="M122" s="2"/>
      <c r="N122" s="2"/>
    </row>
    <row r="123" spans="1:14" s="1" customFormat="1" ht="13.5" customHeight="1" x14ac:dyDescent="0.25">
      <c r="A123" s="1232" t="s">
        <v>98</v>
      </c>
      <c r="B123" s="1233"/>
      <c r="C123" s="1233"/>
      <c r="D123" s="1233"/>
      <c r="E123" s="1233"/>
      <c r="F123" s="1233"/>
      <c r="G123" s="1234"/>
      <c r="H123" s="1060">
        <f>SUMIF(G15:G107,"SB(VRL)",H15:H107)</f>
        <v>430.3</v>
      </c>
      <c r="I123" s="157">
        <f>SUMIF(G16:G107,"SB(VRL)",I16:I107)</f>
        <v>157.80000000000001</v>
      </c>
      <c r="J123" s="157">
        <f>SUMIF(G16:G107,"SB(VRL)",J16:J107)</f>
        <v>157.80000000000001</v>
      </c>
      <c r="K123" s="89"/>
      <c r="L123" s="2"/>
      <c r="M123" s="2"/>
      <c r="N123" s="2"/>
    </row>
    <row r="124" spans="1:14" s="1" customFormat="1" ht="12.75" x14ac:dyDescent="0.25">
      <c r="A124" s="1445" t="s">
        <v>99</v>
      </c>
      <c r="B124" s="1446"/>
      <c r="C124" s="1446"/>
      <c r="D124" s="1446"/>
      <c r="E124" s="1446"/>
      <c r="F124" s="1446"/>
      <c r="G124" s="1447"/>
      <c r="H124" s="831">
        <f>SUM(H125:H127)</f>
        <v>2075.6</v>
      </c>
      <c r="I124" s="831">
        <f t="shared" ref="I124:J124" si="12">SUM(I125:I127)</f>
        <v>2368.7999999999997</v>
      </c>
      <c r="J124" s="385">
        <f t="shared" si="12"/>
        <v>2143.6</v>
      </c>
      <c r="K124" s="89"/>
      <c r="L124" s="2"/>
      <c r="M124" s="2"/>
      <c r="N124" s="2"/>
    </row>
    <row r="125" spans="1:14" s="1050" customFormat="1" ht="16.5" customHeight="1" x14ac:dyDescent="0.25">
      <c r="A125" s="1454" t="s">
        <v>100</v>
      </c>
      <c r="B125" s="1455"/>
      <c r="C125" s="1455"/>
      <c r="D125" s="1455"/>
      <c r="E125" s="1455"/>
      <c r="F125" s="1455"/>
      <c r="G125" s="1456"/>
      <c r="H125" s="1058">
        <f>SUMIF(G22:G104,"ES",H22:H104)</f>
        <v>2055.6</v>
      </c>
      <c r="I125" s="1058">
        <f>SUMIF(G22:G104,"ES",I22:I104)</f>
        <v>2322.7999999999997</v>
      </c>
      <c r="J125" s="156">
        <f>SUMIF(G22:G104,"ES",J22:J104)</f>
        <v>2143.6</v>
      </c>
      <c r="K125" s="89"/>
      <c r="L125" s="2"/>
      <c r="M125" s="2"/>
      <c r="N125" s="2"/>
    </row>
    <row r="126" spans="1:14" s="1" customFormat="1" ht="12.75" x14ac:dyDescent="0.25">
      <c r="A126" s="1439" t="s">
        <v>101</v>
      </c>
      <c r="B126" s="1440"/>
      <c r="C126" s="1440"/>
      <c r="D126" s="1440"/>
      <c r="E126" s="1440"/>
      <c r="F126" s="1440"/>
      <c r="G126" s="1441"/>
      <c r="H126" s="1054">
        <f>SUMIF(G15:G107,"LRVB",H15:H107)</f>
        <v>0</v>
      </c>
      <c r="I126" s="155">
        <f>SUMIF(G16:G107,"LRVB",I16:I107)</f>
        <v>0</v>
      </c>
      <c r="J126" s="155">
        <f>SUMIF(G16:G107,"LRVB",J16:J107)</f>
        <v>0</v>
      </c>
      <c r="K126" s="89"/>
      <c r="L126" s="2"/>
      <c r="M126" s="2"/>
      <c r="N126" s="2"/>
    </row>
    <row r="127" spans="1:14" s="1" customFormat="1" ht="12.75" x14ac:dyDescent="0.25">
      <c r="A127" s="1439" t="s">
        <v>102</v>
      </c>
      <c r="B127" s="1440"/>
      <c r="C127" s="1440"/>
      <c r="D127" s="1440"/>
      <c r="E127" s="1440"/>
      <c r="F127" s="1440"/>
      <c r="G127" s="1441"/>
      <c r="H127" s="1054">
        <f>SUMIF(G15:G107,"Kt",H15:H107)</f>
        <v>20</v>
      </c>
      <c r="I127" s="155">
        <f>SUMIF(G15:G107,"Kt",I15:I107)</f>
        <v>46</v>
      </c>
      <c r="J127" s="155">
        <f>SUMIF(G15:G107,"Kt",J15:J107)</f>
        <v>0</v>
      </c>
      <c r="K127" s="89"/>
      <c r="L127" s="2"/>
      <c r="M127" s="2"/>
      <c r="N127" s="2"/>
    </row>
    <row r="128" spans="1:14" s="1" customFormat="1" ht="13.5" thickBot="1" x14ac:dyDescent="0.3">
      <c r="A128" s="1442" t="s">
        <v>103</v>
      </c>
      <c r="B128" s="1443"/>
      <c r="C128" s="1443"/>
      <c r="D128" s="1443"/>
      <c r="E128" s="1443"/>
      <c r="F128" s="1443"/>
      <c r="G128" s="1444"/>
      <c r="H128" s="1056">
        <f>H124+H111</f>
        <v>10619.5</v>
      </c>
      <c r="I128" s="117">
        <f>SUM(I111,I124)</f>
        <v>10516.599999999999</v>
      </c>
      <c r="J128" s="117">
        <f>SUM(J111,J124)</f>
        <v>8564.9</v>
      </c>
      <c r="K128" s="13"/>
    </row>
    <row r="129" spans="1:14" s="1" customFormat="1" ht="12.75" x14ac:dyDescent="0.25">
      <c r="A129" s="2"/>
      <c r="B129" s="2"/>
      <c r="C129" s="2"/>
      <c r="D129" s="2"/>
      <c r="E129" s="2"/>
      <c r="F129" s="3"/>
      <c r="G129" s="4"/>
      <c r="H129" s="127"/>
      <c r="I129" s="127"/>
      <c r="J129" s="127"/>
      <c r="K129" s="2"/>
      <c r="L129" s="2"/>
      <c r="M129" s="2"/>
      <c r="N129" s="2"/>
    </row>
    <row r="131" spans="1:14" x14ac:dyDescent="0.25">
      <c r="I131" s="386"/>
      <c r="J131" s="386"/>
    </row>
  </sheetData>
  <mergeCells count="170">
    <mergeCell ref="K66:K68"/>
    <mergeCell ref="K1:N1"/>
    <mergeCell ref="A114:G114"/>
    <mergeCell ref="A115:G115"/>
    <mergeCell ref="A116:G116"/>
    <mergeCell ref="A111:G111"/>
    <mergeCell ref="A112:G112"/>
    <mergeCell ref="A113:G113"/>
    <mergeCell ref="B107:G107"/>
    <mergeCell ref="K107:N107"/>
    <mergeCell ref="A108:N108"/>
    <mergeCell ref="A109:G109"/>
    <mergeCell ref="A110:G110"/>
    <mergeCell ref="F101:F104"/>
    <mergeCell ref="N101:N104"/>
    <mergeCell ref="C105:G105"/>
    <mergeCell ref="K105:N105"/>
    <mergeCell ref="B106:G106"/>
    <mergeCell ref="K106:N106"/>
    <mergeCell ref="A101:A104"/>
    <mergeCell ref="B101:B104"/>
    <mergeCell ref="D77:D80"/>
    <mergeCell ref="E79:E80"/>
    <mergeCell ref="F79:F80"/>
    <mergeCell ref="K79:K80"/>
    <mergeCell ref="K71:K72"/>
    <mergeCell ref="K74:K76"/>
    <mergeCell ref="E71:E72"/>
    <mergeCell ref="D74:D76"/>
    <mergeCell ref="E74:E76"/>
    <mergeCell ref="A127:G127"/>
    <mergeCell ref="A128:G128"/>
    <mergeCell ref="A124:G124"/>
    <mergeCell ref="A126:G126"/>
    <mergeCell ref="A120:G120"/>
    <mergeCell ref="A122:G122"/>
    <mergeCell ref="A123:G123"/>
    <mergeCell ref="A117:G117"/>
    <mergeCell ref="A118:G118"/>
    <mergeCell ref="A119:G119"/>
    <mergeCell ref="A125:G125"/>
    <mergeCell ref="D101:D104"/>
    <mergeCell ref="E101:E104"/>
    <mergeCell ref="F93:F97"/>
    <mergeCell ref="K93:K94"/>
    <mergeCell ref="K96:K97"/>
    <mergeCell ref="D98:D100"/>
    <mergeCell ref="K98:K99"/>
    <mergeCell ref="C91:G91"/>
    <mergeCell ref="K91:N91"/>
    <mergeCell ref="C92:N92"/>
    <mergeCell ref="C101:C104"/>
    <mergeCell ref="K101:K102"/>
    <mergeCell ref="A93:A97"/>
    <mergeCell ref="B93:B97"/>
    <mergeCell ref="C93:C97"/>
    <mergeCell ref="D93:D97"/>
    <mergeCell ref="E93:E97"/>
    <mergeCell ref="F85:F87"/>
    <mergeCell ref="F89:F90"/>
    <mergeCell ref="E88:E90"/>
    <mergeCell ref="E82:E86"/>
    <mergeCell ref="F82:F84"/>
    <mergeCell ref="K82:K84"/>
    <mergeCell ref="A85:A87"/>
    <mergeCell ref="B85:B87"/>
    <mergeCell ref="C85:C87"/>
    <mergeCell ref="D88:D90"/>
    <mergeCell ref="D85:D87"/>
    <mergeCell ref="A82:A84"/>
    <mergeCell ref="B82:B84"/>
    <mergeCell ref="C82:C84"/>
    <mergeCell ref="D82:D84"/>
    <mergeCell ref="K89:K90"/>
    <mergeCell ref="A69:A72"/>
    <mergeCell ref="B69:B72"/>
    <mergeCell ref="C69:C72"/>
    <mergeCell ref="D69:D72"/>
    <mergeCell ref="E69:E70"/>
    <mergeCell ref="F69:F72"/>
    <mergeCell ref="D62:D64"/>
    <mergeCell ref="D65:D68"/>
    <mergeCell ref="E66:E68"/>
    <mergeCell ref="E63:E64"/>
    <mergeCell ref="E52:E53"/>
    <mergeCell ref="D58:D60"/>
    <mergeCell ref="E58:E60"/>
    <mergeCell ref="K43:K45"/>
    <mergeCell ref="O46:R48"/>
    <mergeCell ref="C49:G49"/>
    <mergeCell ref="K49:N49"/>
    <mergeCell ref="C50:N50"/>
    <mergeCell ref="K55:K56"/>
    <mergeCell ref="K46:K48"/>
    <mergeCell ref="P55:Q55"/>
    <mergeCell ref="D54:D56"/>
    <mergeCell ref="E55:E56"/>
    <mergeCell ref="F55:F56"/>
    <mergeCell ref="A43:A48"/>
    <mergeCell ref="B43:B48"/>
    <mergeCell ref="C43:C48"/>
    <mergeCell ref="D43:D48"/>
    <mergeCell ref="E43:E48"/>
    <mergeCell ref="F43:F48"/>
    <mergeCell ref="E38:E40"/>
    <mergeCell ref="O40:R40"/>
    <mergeCell ref="A35:A37"/>
    <mergeCell ref="B35:B37"/>
    <mergeCell ref="C35:C37"/>
    <mergeCell ref="F35:F37"/>
    <mergeCell ref="D36:D37"/>
    <mergeCell ref="E36:E37"/>
    <mergeCell ref="D41:D42"/>
    <mergeCell ref="E41:E42"/>
    <mergeCell ref="F41:F42"/>
    <mergeCell ref="K41:K42"/>
    <mergeCell ref="C33:G33"/>
    <mergeCell ref="C34:N34"/>
    <mergeCell ref="E29:E32"/>
    <mergeCell ref="K29:K30"/>
    <mergeCell ref="F26:F27"/>
    <mergeCell ref="K26:K27"/>
    <mergeCell ref="A28:A32"/>
    <mergeCell ref="B28:B32"/>
    <mergeCell ref="C28:C32"/>
    <mergeCell ref="D28:D31"/>
    <mergeCell ref="F28:F32"/>
    <mergeCell ref="L9:N9"/>
    <mergeCell ref="E8:E10"/>
    <mergeCell ref="F8:F10"/>
    <mergeCell ref="G8:G10"/>
    <mergeCell ref="H8:H10"/>
    <mergeCell ref="F21:F23"/>
    <mergeCell ref="A26:A27"/>
    <mergeCell ref="B26:B27"/>
    <mergeCell ref="C26:C27"/>
    <mergeCell ref="D26:D27"/>
    <mergeCell ref="E26:E27"/>
    <mergeCell ref="D18:D19"/>
    <mergeCell ref="K18:K19"/>
    <mergeCell ref="A21:A23"/>
    <mergeCell ref="B21:B23"/>
    <mergeCell ref="C21:C23"/>
    <mergeCell ref="D21:D22"/>
    <mergeCell ref="E21:E23"/>
    <mergeCell ref="D24:D25"/>
    <mergeCell ref="K63:K64"/>
    <mergeCell ref="L63:L64"/>
    <mergeCell ref="M63:M64"/>
    <mergeCell ref="A121:G121"/>
    <mergeCell ref="A4:N4"/>
    <mergeCell ref="A5:N5"/>
    <mergeCell ref="A6:N6"/>
    <mergeCell ref="K7:N7"/>
    <mergeCell ref="A8:A10"/>
    <mergeCell ref="B8:B10"/>
    <mergeCell ref="C8:C10"/>
    <mergeCell ref="D8:D10"/>
    <mergeCell ref="A11:N11"/>
    <mergeCell ref="A12:N12"/>
    <mergeCell ref="B13:N13"/>
    <mergeCell ref="C14:N14"/>
    <mergeCell ref="E15:E19"/>
    <mergeCell ref="F15:F19"/>
    <mergeCell ref="D16:D17"/>
    <mergeCell ref="K16:K17"/>
    <mergeCell ref="I8:I10"/>
    <mergeCell ref="J8:J10"/>
    <mergeCell ref="K8:N8"/>
    <mergeCell ref="K9:K10"/>
  </mergeCells>
  <printOptions horizontalCentered="1"/>
  <pageMargins left="0.59055118110236227" right="0" top="0.59055118110236227" bottom="0" header="0.31496062992125984" footer="0.31496062992125984"/>
  <pageSetup paperSize="9" scale="72" orientation="portrait" r:id="rId1"/>
  <rowBreaks count="2" manualBreakCount="2">
    <brk id="49" max="13" man="1"/>
    <brk id="91"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8"/>
  <sheetViews>
    <sheetView zoomScaleNormal="100" zoomScaleSheetLayoutView="90" workbookViewId="0"/>
  </sheetViews>
  <sheetFormatPr defaultColWidth="9.140625" defaultRowHeight="15" x14ac:dyDescent="0.25"/>
  <cols>
    <col min="1" max="1" width="2.85546875" style="121" customWidth="1"/>
    <col min="2" max="2" width="3.140625" style="121" customWidth="1"/>
    <col min="3" max="3" width="2.85546875" style="121" customWidth="1"/>
    <col min="4" max="4" width="32.85546875" style="121" customWidth="1"/>
    <col min="5" max="5" width="3.5703125" style="121" customWidth="1"/>
    <col min="6" max="6" width="4.140625" style="121" customWidth="1"/>
    <col min="7" max="7" width="8.5703125" style="121" customWidth="1"/>
    <col min="8" max="8" width="9.5703125" style="121" customWidth="1"/>
    <col min="9" max="9" width="9.28515625" style="121" customWidth="1"/>
    <col min="10" max="10" width="8.7109375" style="121" customWidth="1"/>
    <col min="11" max="12" width="8.5703125" style="121" customWidth="1"/>
    <col min="13" max="13" width="6.85546875" style="121" customWidth="1"/>
    <col min="14" max="15" width="8.28515625" style="121" customWidth="1"/>
    <col min="16" max="16" width="6.42578125" style="121" customWidth="1"/>
    <col min="17" max="17" width="28.5703125" style="121" customWidth="1"/>
    <col min="18" max="18" width="3.7109375" style="121" customWidth="1"/>
    <col min="19" max="19" width="4.85546875" style="121" customWidth="1"/>
    <col min="20" max="20" width="5" style="121" customWidth="1"/>
    <col min="21" max="21" width="35.7109375" style="121" customWidth="1"/>
    <col min="22" max="22" width="9.140625" style="121"/>
    <col min="23" max="23" width="22.28515625" style="121" customWidth="1"/>
    <col min="24" max="16384" width="9.140625" style="121"/>
  </cols>
  <sheetData>
    <row r="1" spans="1:21" s="2" customFormat="1" ht="15" customHeight="1" x14ac:dyDescent="0.25">
      <c r="A1" s="777"/>
      <c r="B1" s="778"/>
      <c r="C1" s="777"/>
      <c r="E1" s="779"/>
      <c r="F1" s="780"/>
      <c r="G1" s="780"/>
      <c r="H1" s="781"/>
      <c r="I1" s="781"/>
      <c r="J1" s="781"/>
      <c r="K1" s="782"/>
      <c r="L1" s="782"/>
      <c r="M1" s="782"/>
      <c r="N1" s="782"/>
      <c r="O1" s="782"/>
      <c r="P1" s="782"/>
      <c r="Q1" s="1472"/>
      <c r="R1" s="1472"/>
      <c r="S1" s="1472"/>
      <c r="T1" s="1472"/>
      <c r="U1" s="929" t="s">
        <v>244</v>
      </c>
    </row>
    <row r="2" spans="1:21" s="784" customFormat="1" x14ac:dyDescent="0.25">
      <c r="A2" s="1235" t="s">
        <v>230</v>
      </c>
      <c r="B2" s="1235"/>
      <c r="C2" s="1235"/>
      <c r="D2" s="1235"/>
      <c r="E2" s="1235"/>
      <c r="F2" s="1235"/>
      <c r="G2" s="1235"/>
      <c r="H2" s="1235"/>
      <c r="I2" s="1235"/>
      <c r="J2" s="1235"/>
      <c r="K2" s="1235"/>
      <c r="L2" s="1235"/>
      <c r="M2" s="1235"/>
      <c r="N2" s="1235"/>
      <c r="O2" s="1235"/>
      <c r="P2" s="1235"/>
      <c r="Q2" s="1235"/>
      <c r="R2" s="1235"/>
      <c r="S2" s="1235"/>
      <c r="T2" s="1235"/>
    </row>
    <row r="3" spans="1:21" s="784" customFormat="1" ht="14.25" x14ac:dyDescent="0.25">
      <c r="A3" s="1236" t="s">
        <v>0</v>
      </c>
      <c r="B3" s="1236"/>
      <c r="C3" s="1236"/>
      <c r="D3" s="1236"/>
      <c r="E3" s="1236"/>
      <c r="F3" s="1236"/>
      <c r="G3" s="1236"/>
      <c r="H3" s="1236"/>
      <c r="I3" s="1236"/>
      <c r="J3" s="1236"/>
      <c r="K3" s="1236"/>
      <c r="L3" s="1236"/>
      <c r="M3" s="1236"/>
      <c r="N3" s="1236"/>
      <c r="O3" s="1236"/>
      <c r="P3" s="1236"/>
      <c r="Q3" s="1236"/>
      <c r="R3" s="1236"/>
      <c r="S3" s="1236"/>
      <c r="T3" s="1236"/>
    </row>
    <row r="4" spans="1:21" s="784" customFormat="1" x14ac:dyDescent="0.25">
      <c r="A4" s="1237" t="s">
        <v>1</v>
      </c>
      <c r="B4" s="1237"/>
      <c r="C4" s="1237"/>
      <c r="D4" s="1237"/>
      <c r="E4" s="1237"/>
      <c r="F4" s="1237"/>
      <c r="G4" s="1237"/>
      <c r="H4" s="1237"/>
      <c r="I4" s="1237"/>
      <c r="J4" s="1237"/>
      <c r="K4" s="1237"/>
      <c r="L4" s="1237"/>
      <c r="M4" s="1237"/>
      <c r="N4" s="1237"/>
      <c r="O4" s="1237"/>
      <c r="P4" s="1237"/>
      <c r="Q4" s="1237"/>
      <c r="R4" s="1237"/>
      <c r="S4" s="1237"/>
      <c r="T4" s="1237"/>
    </row>
    <row r="5" spans="1:21" s="784" customFormat="1" ht="15.75" thickBot="1" x14ac:dyDescent="0.3">
      <c r="A5" s="151"/>
      <c r="B5" s="151"/>
      <c r="C5" s="151"/>
      <c r="D5" s="151"/>
      <c r="E5" s="151"/>
      <c r="F5" s="152"/>
      <c r="G5" s="814"/>
      <c r="H5" s="814"/>
      <c r="I5" s="814"/>
      <c r="J5" s="814"/>
      <c r="K5" s="814"/>
      <c r="L5" s="814"/>
      <c r="M5" s="814"/>
      <c r="N5" s="814"/>
      <c r="O5" s="814"/>
      <c r="P5" s="814"/>
      <c r="Q5" s="1238"/>
      <c r="R5" s="1238"/>
      <c r="S5" s="1238"/>
      <c r="T5" s="1239"/>
      <c r="U5" s="842" t="s">
        <v>107</v>
      </c>
    </row>
    <row r="6" spans="1:21" s="784" customFormat="1" ht="50.25" customHeight="1" x14ac:dyDescent="0.25">
      <c r="A6" s="1240" t="s">
        <v>2</v>
      </c>
      <c r="B6" s="1243" t="s">
        <v>3</v>
      </c>
      <c r="C6" s="1243" t="s">
        <v>4</v>
      </c>
      <c r="D6" s="1246" t="s">
        <v>6</v>
      </c>
      <c r="E6" s="1279" t="s">
        <v>7</v>
      </c>
      <c r="F6" s="1282" t="s">
        <v>8</v>
      </c>
      <c r="G6" s="1285" t="s">
        <v>10</v>
      </c>
      <c r="H6" s="1518" t="s">
        <v>208</v>
      </c>
      <c r="I6" s="1549" t="s">
        <v>242</v>
      </c>
      <c r="J6" s="1552" t="s">
        <v>243</v>
      </c>
      <c r="K6" s="1521" t="s">
        <v>155</v>
      </c>
      <c r="L6" s="1549" t="s">
        <v>265</v>
      </c>
      <c r="M6" s="1527" t="s">
        <v>243</v>
      </c>
      <c r="N6" s="1524" t="s">
        <v>156</v>
      </c>
      <c r="O6" s="1549" t="s">
        <v>266</v>
      </c>
      <c r="P6" s="1527" t="s">
        <v>243</v>
      </c>
      <c r="Q6" s="1272" t="s">
        <v>11</v>
      </c>
      <c r="R6" s="1273"/>
      <c r="S6" s="1273"/>
      <c r="T6" s="1274"/>
      <c r="U6" s="843"/>
    </row>
    <row r="7" spans="1:21" s="784" customFormat="1" ht="18.75" customHeight="1" x14ac:dyDescent="0.25">
      <c r="A7" s="1241"/>
      <c r="B7" s="1244"/>
      <c r="C7" s="1244"/>
      <c r="D7" s="1247"/>
      <c r="E7" s="1280"/>
      <c r="F7" s="1283"/>
      <c r="G7" s="1286"/>
      <c r="H7" s="1519"/>
      <c r="I7" s="1550"/>
      <c r="J7" s="1553"/>
      <c r="K7" s="1522"/>
      <c r="L7" s="1550"/>
      <c r="M7" s="1528"/>
      <c r="N7" s="1525"/>
      <c r="O7" s="1550"/>
      <c r="P7" s="1528"/>
      <c r="Q7" s="1275" t="s">
        <v>6</v>
      </c>
      <c r="R7" s="1277" t="s">
        <v>12</v>
      </c>
      <c r="S7" s="1277"/>
      <c r="T7" s="1278"/>
      <c r="U7" s="844" t="s">
        <v>241</v>
      </c>
    </row>
    <row r="8" spans="1:21" s="784" customFormat="1" ht="57.75" customHeight="1" thickBot="1" x14ac:dyDescent="0.3">
      <c r="A8" s="1242"/>
      <c r="B8" s="1245"/>
      <c r="C8" s="1245"/>
      <c r="D8" s="1248"/>
      <c r="E8" s="1281"/>
      <c r="F8" s="1284"/>
      <c r="G8" s="1287"/>
      <c r="H8" s="1520"/>
      <c r="I8" s="1551"/>
      <c r="J8" s="1554"/>
      <c r="K8" s="1523"/>
      <c r="L8" s="1551"/>
      <c r="M8" s="1529"/>
      <c r="N8" s="1526"/>
      <c r="O8" s="1551"/>
      <c r="P8" s="1529"/>
      <c r="Q8" s="1276"/>
      <c r="R8" s="216" t="s">
        <v>161</v>
      </c>
      <c r="S8" s="217" t="s">
        <v>162</v>
      </c>
      <c r="T8" s="218" t="s">
        <v>163</v>
      </c>
      <c r="U8" s="845"/>
    </row>
    <row r="9" spans="1:21" s="5" customFormat="1" ht="12.75" x14ac:dyDescent="0.2">
      <c r="A9" s="1249" t="s">
        <v>14</v>
      </c>
      <c r="B9" s="1250"/>
      <c r="C9" s="1250"/>
      <c r="D9" s="1250"/>
      <c r="E9" s="1250"/>
      <c r="F9" s="1250"/>
      <c r="G9" s="1250"/>
      <c r="H9" s="1250"/>
      <c r="I9" s="1250"/>
      <c r="J9" s="1250"/>
      <c r="K9" s="1250"/>
      <c r="L9" s="1250"/>
      <c r="M9" s="1250"/>
      <c r="N9" s="1250"/>
      <c r="O9" s="1250"/>
      <c r="P9" s="1250"/>
      <c r="Q9" s="1250"/>
      <c r="R9" s="1250"/>
      <c r="S9" s="1250"/>
      <c r="T9" s="1250"/>
      <c r="U9" s="846"/>
    </row>
    <row r="10" spans="1:21" s="5" customFormat="1" ht="12.75" x14ac:dyDescent="0.2">
      <c r="A10" s="1252" t="s">
        <v>15</v>
      </c>
      <c r="B10" s="1253"/>
      <c r="C10" s="1253"/>
      <c r="D10" s="1253"/>
      <c r="E10" s="1253"/>
      <c r="F10" s="1253"/>
      <c r="G10" s="1253"/>
      <c r="H10" s="1253"/>
      <c r="I10" s="1253"/>
      <c r="J10" s="1253"/>
      <c r="K10" s="1253"/>
      <c r="L10" s="1253"/>
      <c r="M10" s="1253"/>
      <c r="N10" s="1253"/>
      <c r="O10" s="1253"/>
      <c r="P10" s="1253"/>
      <c r="Q10" s="1253"/>
      <c r="R10" s="1253"/>
      <c r="S10" s="1253"/>
      <c r="T10" s="1253"/>
      <c r="U10" s="847"/>
    </row>
    <row r="11" spans="1:21" s="784" customFormat="1" ht="15" customHeight="1" x14ac:dyDescent="0.25">
      <c r="A11" s="6" t="s">
        <v>16</v>
      </c>
      <c r="B11" s="1255" t="s">
        <v>17</v>
      </c>
      <c r="C11" s="1256"/>
      <c r="D11" s="1256"/>
      <c r="E11" s="1256"/>
      <c r="F11" s="1256"/>
      <c r="G11" s="1256"/>
      <c r="H11" s="1256"/>
      <c r="I11" s="1256"/>
      <c r="J11" s="1256"/>
      <c r="K11" s="1256"/>
      <c r="L11" s="1256"/>
      <c r="M11" s="1256"/>
      <c r="N11" s="1256"/>
      <c r="O11" s="1256"/>
      <c r="P11" s="1256"/>
      <c r="Q11" s="1256"/>
      <c r="R11" s="1256"/>
      <c r="S11" s="1256"/>
      <c r="T11" s="1256"/>
      <c r="U11" s="848"/>
    </row>
    <row r="12" spans="1:21" s="784" customFormat="1" ht="12.75" x14ac:dyDescent="0.25">
      <c r="A12" s="7" t="s">
        <v>16</v>
      </c>
      <c r="B12" s="8" t="s">
        <v>16</v>
      </c>
      <c r="C12" s="1258" t="s">
        <v>18</v>
      </c>
      <c r="D12" s="1259"/>
      <c r="E12" s="1259"/>
      <c r="F12" s="1259"/>
      <c r="G12" s="1259"/>
      <c r="H12" s="1259"/>
      <c r="I12" s="1259"/>
      <c r="J12" s="1259"/>
      <c r="K12" s="1259"/>
      <c r="L12" s="1259"/>
      <c r="M12" s="1259"/>
      <c r="N12" s="1259"/>
      <c r="O12" s="1259"/>
      <c r="P12" s="1259"/>
      <c r="Q12" s="1259"/>
      <c r="R12" s="1259"/>
      <c r="S12" s="1259"/>
      <c r="T12" s="1259"/>
      <c r="U12" s="849"/>
    </row>
    <row r="13" spans="1:21" s="784" customFormat="1" ht="25.5" customHeight="1" x14ac:dyDescent="0.25">
      <c r="A13" s="9" t="s">
        <v>16</v>
      </c>
      <c r="B13" s="10" t="s">
        <v>16</v>
      </c>
      <c r="C13" s="11" t="s">
        <v>16</v>
      </c>
      <c r="D13" s="97" t="s">
        <v>19</v>
      </c>
      <c r="E13" s="1261" t="s">
        <v>20</v>
      </c>
      <c r="F13" s="1263" t="s">
        <v>22</v>
      </c>
      <c r="G13" s="131"/>
      <c r="H13" s="207"/>
      <c r="I13" s="750"/>
      <c r="J13" s="29"/>
      <c r="K13" s="207"/>
      <c r="L13" s="750"/>
      <c r="M13" s="861"/>
      <c r="N13" s="29"/>
      <c r="O13" s="750"/>
      <c r="P13" s="29"/>
      <c r="Q13" s="98"/>
      <c r="R13" s="406"/>
      <c r="S13" s="406"/>
      <c r="T13" s="233"/>
      <c r="U13" s="1052"/>
    </row>
    <row r="14" spans="1:21" s="784" customFormat="1" ht="25.5" customHeight="1" x14ac:dyDescent="0.25">
      <c r="A14" s="9"/>
      <c r="B14" s="10"/>
      <c r="C14" s="11"/>
      <c r="D14" s="1265" t="s">
        <v>23</v>
      </c>
      <c r="E14" s="1261"/>
      <c r="F14" s="1263"/>
      <c r="G14" s="713" t="s">
        <v>25</v>
      </c>
      <c r="H14" s="390">
        <f>4829.7+72</f>
        <v>4901.7</v>
      </c>
      <c r="I14" s="995">
        <v>4666.7</v>
      </c>
      <c r="J14" s="996">
        <f>I14-H14</f>
        <v>-235</v>
      </c>
      <c r="K14" s="853">
        <f>4829.7+72</f>
        <v>4901.7</v>
      </c>
      <c r="L14" s="322">
        <f>4829.7+72</f>
        <v>4901.7</v>
      </c>
      <c r="M14" s="729"/>
      <c r="N14" s="129">
        <f>4829.7+72</f>
        <v>4901.7</v>
      </c>
      <c r="O14" s="322">
        <f>4829.7+72</f>
        <v>4901.7</v>
      </c>
      <c r="P14" s="730"/>
      <c r="Q14" s="1267" t="s">
        <v>173</v>
      </c>
      <c r="R14" s="243">
        <v>67</v>
      </c>
      <c r="S14" s="245">
        <v>66.5</v>
      </c>
      <c r="T14" s="235" t="s">
        <v>186</v>
      </c>
      <c r="U14" s="1504" t="s">
        <v>275</v>
      </c>
    </row>
    <row r="15" spans="1:21" s="784" customFormat="1" ht="18" customHeight="1" x14ac:dyDescent="0.25">
      <c r="A15" s="9"/>
      <c r="B15" s="10"/>
      <c r="C15" s="11"/>
      <c r="D15" s="1266"/>
      <c r="E15" s="1261"/>
      <c r="F15" s="1263"/>
      <c r="G15" s="140" t="s">
        <v>26</v>
      </c>
      <c r="H15" s="99">
        <f>123.3+72</f>
        <v>195.3</v>
      </c>
      <c r="I15" s="989">
        <v>430.3</v>
      </c>
      <c r="J15" s="996">
        <f>I15-H15</f>
        <v>235</v>
      </c>
      <c r="K15" s="105">
        <v>157.80000000000001</v>
      </c>
      <c r="L15" s="335">
        <v>157.80000000000001</v>
      </c>
      <c r="M15" s="754"/>
      <c r="N15" s="129">
        <v>157.80000000000001</v>
      </c>
      <c r="O15" s="322">
        <v>157.80000000000001</v>
      </c>
      <c r="P15" s="129"/>
      <c r="Q15" s="1268"/>
      <c r="R15" s="244"/>
      <c r="S15" s="244"/>
      <c r="T15" s="234"/>
      <c r="U15" s="1505"/>
    </row>
    <row r="16" spans="1:21" s="784" customFormat="1" ht="16.5" customHeight="1" x14ac:dyDescent="0.25">
      <c r="A16" s="9"/>
      <c r="B16" s="10"/>
      <c r="C16" s="11"/>
      <c r="D16" s="1300" t="s">
        <v>27</v>
      </c>
      <c r="E16" s="1261"/>
      <c r="F16" s="1263"/>
      <c r="G16" s="96"/>
      <c r="H16" s="181"/>
      <c r="I16" s="984"/>
      <c r="J16" s="985"/>
      <c r="K16" s="107"/>
      <c r="L16" s="326"/>
      <c r="M16" s="644"/>
      <c r="N16" s="181"/>
      <c r="O16" s="326"/>
      <c r="P16" s="644"/>
      <c r="Q16" s="1267" t="s">
        <v>173</v>
      </c>
      <c r="R16" s="245" t="s">
        <v>185</v>
      </c>
      <c r="S16" s="245" t="s">
        <v>185</v>
      </c>
      <c r="T16" s="235" t="s">
        <v>185</v>
      </c>
      <c r="U16" s="1505"/>
    </row>
    <row r="17" spans="1:25" s="784" customFormat="1" ht="18" customHeight="1" thickBot="1" x14ac:dyDescent="0.3">
      <c r="A17" s="14"/>
      <c r="B17" s="15"/>
      <c r="C17" s="570"/>
      <c r="D17" s="1298"/>
      <c r="E17" s="1262"/>
      <c r="F17" s="1264"/>
      <c r="G17" s="132" t="s">
        <v>30</v>
      </c>
      <c r="H17" s="102">
        <f>SUM(H14:H16)</f>
        <v>5097</v>
      </c>
      <c r="I17" s="420">
        <f>SUM(I14:I16)</f>
        <v>5097</v>
      </c>
      <c r="J17" s="420">
        <f>SUM(J14:J16)</f>
        <v>0</v>
      </c>
      <c r="K17" s="190">
        <f>SUM(K13:K16)</f>
        <v>5059.5</v>
      </c>
      <c r="L17" s="420">
        <f>SUM(L13:L16)</f>
        <v>5059.5</v>
      </c>
      <c r="M17" s="401"/>
      <c r="N17" s="102">
        <f t="shared" ref="N17:O17" si="0">SUM(N13:N16)</f>
        <v>5059.5</v>
      </c>
      <c r="O17" s="862">
        <f t="shared" si="0"/>
        <v>5059.5</v>
      </c>
      <c r="P17" s="835"/>
      <c r="Q17" s="1301"/>
      <c r="R17" s="246"/>
      <c r="S17" s="246"/>
      <c r="T17" s="236"/>
      <c r="U17" s="1064"/>
    </row>
    <row r="18" spans="1:25" s="784" customFormat="1" ht="37.5" customHeight="1" x14ac:dyDescent="0.25">
      <c r="A18" s="9" t="s">
        <v>16</v>
      </c>
      <c r="B18" s="10" t="s">
        <v>16</v>
      </c>
      <c r="C18" s="571" t="s">
        <v>31</v>
      </c>
      <c r="D18" s="17" t="s">
        <v>32</v>
      </c>
      <c r="E18" s="18" t="s">
        <v>20</v>
      </c>
      <c r="F18" s="19" t="s">
        <v>22</v>
      </c>
      <c r="G18" s="762"/>
      <c r="H18" s="763"/>
      <c r="I18" s="854"/>
      <c r="J18" s="836"/>
      <c r="K18" s="763"/>
      <c r="L18" s="854"/>
      <c r="M18" s="765"/>
      <c r="N18" s="836"/>
      <c r="O18" s="854"/>
      <c r="P18" s="836"/>
      <c r="Q18" s="22"/>
      <c r="R18" s="247"/>
      <c r="S18" s="225"/>
      <c r="T18" s="358"/>
      <c r="U18" s="1051"/>
    </row>
    <row r="19" spans="1:25" s="784" customFormat="1" ht="26.25" customHeight="1" x14ac:dyDescent="0.25">
      <c r="A19" s="1292"/>
      <c r="B19" s="1302"/>
      <c r="C19" s="1303"/>
      <c r="D19" s="1304" t="s">
        <v>34</v>
      </c>
      <c r="E19" s="1306"/>
      <c r="F19" s="1290"/>
      <c r="G19" s="758" t="s">
        <v>33</v>
      </c>
      <c r="H19" s="759">
        <v>64.5</v>
      </c>
      <c r="I19" s="855">
        <v>64.5</v>
      </c>
      <c r="J19" s="837"/>
      <c r="K19" s="759">
        <v>56.5</v>
      </c>
      <c r="L19" s="855">
        <v>56.5</v>
      </c>
      <c r="M19" s="761"/>
      <c r="N19" s="837">
        <v>56.5</v>
      </c>
      <c r="O19" s="855">
        <v>56.5</v>
      </c>
      <c r="P19" s="837"/>
      <c r="Q19" s="24" t="s">
        <v>187</v>
      </c>
      <c r="R19" s="489" t="s">
        <v>188</v>
      </c>
      <c r="S19" s="490" t="s">
        <v>188</v>
      </c>
      <c r="T19" s="359" t="s">
        <v>188</v>
      </c>
      <c r="U19" s="1513"/>
      <c r="V19" s="804"/>
      <c r="W19" s="804"/>
      <c r="X19" s="804"/>
      <c r="Y19" s="804"/>
    </row>
    <row r="20" spans="1:25" s="784" customFormat="1" ht="16.5" customHeight="1" x14ac:dyDescent="0.25">
      <c r="A20" s="1292"/>
      <c r="B20" s="1302"/>
      <c r="C20" s="1303"/>
      <c r="D20" s="1305"/>
      <c r="E20" s="1306"/>
      <c r="F20" s="1290"/>
      <c r="G20" s="755"/>
      <c r="H20" s="99"/>
      <c r="I20" s="335"/>
      <c r="J20" s="99"/>
      <c r="K20" s="105"/>
      <c r="L20" s="335"/>
      <c r="M20" s="754"/>
      <c r="N20" s="99"/>
      <c r="O20" s="335"/>
      <c r="P20" s="99"/>
      <c r="Q20" s="25" t="s">
        <v>37</v>
      </c>
      <c r="R20" s="248">
        <v>200</v>
      </c>
      <c r="S20" s="227">
        <v>200</v>
      </c>
      <c r="T20" s="360">
        <v>200</v>
      </c>
      <c r="U20" s="1514"/>
      <c r="V20" s="804"/>
      <c r="W20" s="804"/>
      <c r="X20" s="804"/>
      <c r="Y20" s="804"/>
    </row>
    <row r="21" spans="1:25" s="784" customFormat="1" ht="16.5" customHeight="1" x14ac:dyDescent="0.25">
      <c r="A21" s="1292"/>
      <c r="B21" s="1302"/>
      <c r="C21" s="1303"/>
      <c r="D21" s="746" t="s">
        <v>38</v>
      </c>
      <c r="E21" s="1306"/>
      <c r="F21" s="1290"/>
      <c r="G21" s="755"/>
      <c r="H21" s="99"/>
      <c r="I21" s="335"/>
      <c r="J21" s="99"/>
      <c r="K21" s="105"/>
      <c r="L21" s="335"/>
      <c r="M21" s="754"/>
      <c r="N21" s="99"/>
      <c r="O21" s="335"/>
      <c r="P21" s="99"/>
      <c r="Q21" s="748" t="s">
        <v>118</v>
      </c>
      <c r="R21" s="750">
        <v>70</v>
      </c>
      <c r="S21" s="750">
        <v>70</v>
      </c>
      <c r="T21" s="751">
        <v>70</v>
      </c>
      <c r="U21" s="1514"/>
    </row>
    <row r="22" spans="1:25" s="784" customFormat="1" ht="30.75" customHeight="1" x14ac:dyDescent="0.25">
      <c r="A22" s="789"/>
      <c r="B22" s="807"/>
      <c r="C22" s="809"/>
      <c r="D22" s="1307" t="s">
        <v>220</v>
      </c>
      <c r="E22" s="799"/>
      <c r="F22" s="809"/>
      <c r="G22" s="136"/>
      <c r="H22" s="105"/>
      <c r="I22" s="335"/>
      <c r="J22" s="99"/>
      <c r="K22" s="105"/>
      <c r="L22" s="335"/>
      <c r="M22" s="754"/>
      <c r="N22" s="99"/>
      <c r="O22" s="326"/>
      <c r="P22" s="644"/>
      <c r="Q22" s="453" t="s">
        <v>221</v>
      </c>
      <c r="R22" s="249">
        <v>1</v>
      </c>
      <c r="S22" s="249"/>
      <c r="T22" s="238"/>
      <c r="U22" s="1514"/>
    </row>
    <row r="23" spans="1:25" s="784" customFormat="1" ht="14.25" customHeight="1" thickBot="1" x14ac:dyDescent="0.3">
      <c r="A23" s="26"/>
      <c r="B23" s="810"/>
      <c r="C23" s="811"/>
      <c r="D23" s="1308"/>
      <c r="E23" s="800"/>
      <c r="F23" s="811"/>
      <c r="G23" s="137" t="s">
        <v>30</v>
      </c>
      <c r="H23" s="190">
        <f>SUM(H18:H22)</f>
        <v>64.5</v>
      </c>
      <c r="I23" s="420">
        <f>SUM(I18:I22)</f>
        <v>64.5</v>
      </c>
      <c r="J23" s="102"/>
      <c r="K23" s="190">
        <f t="shared" ref="K23:N23" si="1">SUM(K18:K22)</f>
        <v>56.5</v>
      </c>
      <c r="L23" s="420">
        <f t="shared" ref="L23" si="2">SUM(L18:L22)</f>
        <v>56.5</v>
      </c>
      <c r="M23" s="401"/>
      <c r="N23" s="102">
        <f t="shared" si="1"/>
        <v>56.5</v>
      </c>
      <c r="O23" s="862">
        <f t="shared" ref="O23" si="3">SUM(O18:O22)</f>
        <v>56.5</v>
      </c>
      <c r="P23" s="835"/>
      <c r="Q23" s="92"/>
      <c r="R23" s="250"/>
      <c r="S23" s="250"/>
      <c r="T23" s="239"/>
      <c r="U23" s="1514"/>
    </row>
    <row r="24" spans="1:25" s="784" customFormat="1" ht="23.25" customHeight="1" x14ac:dyDescent="0.25">
      <c r="A24" s="1291" t="s">
        <v>16</v>
      </c>
      <c r="B24" s="1293" t="s">
        <v>16</v>
      </c>
      <c r="C24" s="1295" t="s">
        <v>40</v>
      </c>
      <c r="D24" s="1297" t="s">
        <v>41</v>
      </c>
      <c r="E24" s="1299" t="s">
        <v>20</v>
      </c>
      <c r="F24" s="1317" t="s">
        <v>22</v>
      </c>
      <c r="G24" s="138" t="s">
        <v>25</v>
      </c>
      <c r="H24" s="208">
        <v>33.299999999999997</v>
      </c>
      <c r="I24" s="324">
        <v>33.299999999999997</v>
      </c>
      <c r="J24" s="183"/>
      <c r="K24" s="208">
        <v>16</v>
      </c>
      <c r="L24" s="324">
        <v>16</v>
      </c>
      <c r="M24" s="860"/>
      <c r="N24" s="183">
        <v>16</v>
      </c>
      <c r="O24" s="324">
        <v>16</v>
      </c>
      <c r="P24" s="860"/>
      <c r="Q24" s="1318" t="s">
        <v>112</v>
      </c>
      <c r="R24" s="251">
        <v>100</v>
      </c>
      <c r="S24" s="251">
        <v>100</v>
      </c>
      <c r="T24" s="240">
        <v>100</v>
      </c>
      <c r="U24" s="916"/>
    </row>
    <row r="25" spans="1:25" s="784" customFormat="1" ht="15" customHeight="1" thickBot="1" x14ac:dyDescent="0.3">
      <c r="A25" s="1292"/>
      <c r="B25" s="1294"/>
      <c r="C25" s="1296"/>
      <c r="D25" s="1298"/>
      <c r="E25" s="1262"/>
      <c r="F25" s="1264"/>
      <c r="G25" s="132" t="s">
        <v>30</v>
      </c>
      <c r="H25" s="190">
        <f>SUM(H24:H24)</f>
        <v>33.299999999999997</v>
      </c>
      <c r="I25" s="420">
        <f>SUM(I24:I24)</f>
        <v>33.299999999999997</v>
      </c>
      <c r="J25" s="102"/>
      <c r="K25" s="190">
        <f t="shared" ref="K25:N25" si="4">SUM(K24:K24)</f>
        <v>16</v>
      </c>
      <c r="L25" s="420">
        <f t="shared" ref="L25" si="5">SUM(L24:L24)</f>
        <v>16</v>
      </c>
      <c r="M25" s="401"/>
      <c r="N25" s="102">
        <f t="shared" si="4"/>
        <v>16</v>
      </c>
      <c r="O25" s="862">
        <f t="shared" ref="O25" si="6">SUM(O24:O24)</f>
        <v>16</v>
      </c>
      <c r="P25" s="835"/>
      <c r="Q25" s="1301"/>
      <c r="R25" s="813"/>
      <c r="S25" s="813"/>
      <c r="T25" s="241"/>
      <c r="U25" s="916"/>
    </row>
    <row r="26" spans="1:25" s="784" customFormat="1" ht="15.75" customHeight="1" x14ac:dyDescent="0.25">
      <c r="A26" s="1291" t="s">
        <v>16</v>
      </c>
      <c r="B26" s="1293" t="s">
        <v>16</v>
      </c>
      <c r="C26" s="1319" t="s">
        <v>42</v>
      </c>
      <c r="D26" s="1321" t="s">
        <v>180</v>
      </c>
      <c r="E26" s="792" t="s">
        <v>43</v>
      </c>
      <c r="F26" s="1317">
        <v>5</v>
      </c>
      <c r="G26" s="756" t="s">
        <v>47</v>
      </c>
      <c r="H26" s="389">
        <v>13.5</v>
      </c>
      <c r="I26" s="856">
        <v>13.5</v>
      </c>
      <c r="J26" s="389"/>
      <c r="K26" s="732">
        <v>728.1</v>
      </c>
      <c r="L26" s="856">
        <v>728.1</v>
      </c>
      <c r="M26" s="832"/>
      <c r="N26" s="184"/>
      <c r="O26" s="327"/>
      <c r="P26" s="184"/>
      <c r="Q26" s="494" t="s">
        <v>177</v>
      </c>
      <c r="R26" s="496">
        <v>1</v>
      </c>
      <c r="S26" s="252"/>
      <c r="T26" s="242"/>
      <c r="U26" s="916"/>
    </row>
    <row r="27" spans="1:25" s="784" customFormat="1" ht="13.5" customHeight="1" x14ac:dyDescent="0.25">
      <c r="A27" s="1292"/>
      <c r="B27" s="1302"/>
      <c r="C27" s="1320"/>
      <c r="D27" s="1322"/>
      <c r="E27" s="1313" t="s">
        <v>44</v>
      </c>
      <c r="F27" s="1263"/>
      <c r="G27" s="56"/>
      <c r="H27" s="99"/>
      <c r="I27" s="335"/>
      <c r="J27" s="99"/>
      <c r="K27" s="105"/>
      <c r="L27" s="335"/>
      <c r="M27" s="754"/>
      <c r="N27" s="185"/>
      <c r="O27" s="328"/>
      <c r="P27" s="185"/>
      <c r="Q27" s="1315" t="s">
        <v>110</v>
      </c>
      <c r="R27" s="354"/>
      <c r="S27" s="354">
        <v>268</v>
      </c>
      <c r="T27" s="449"/>
      <c r="U27" s="916"/>
    </row>
    <row r="28" spans="1:25" s="784" customFormat="1" ht="13.5" customHeight="1" x14ac:dyDescent="0.25">
      <c r="A28" s="1292"/>
      <c r="B28" s="1302"/>
      <c r="C28" s="1320"/>
      <c r="D28" s="1322"/>
      <c r="E28" s="1313"/>
      <c r="F28" s="1263"/>
      <c r="G28" s="56"/>
      <c r="H28" s="209"/>
      <c r="I28" s="328"/>
      <c r="J28" s="185"/>
      <c r="K28" s="209"/>
      <c r="L28" s="328"/>
      <c r="M28" s="320"/>
      <c r="N28" s="185"/>
      <c r="O28" s="328"/>
      <c r="P28" s="185"/>
      <c r="Q28" s="1316"/>
      <c r="R28" s="294"/>
      <c r="S28" s="294"/>
      <c r="T28" s="448"/>
      <c r="U28" s="916"/>
    </row>
    <row r="29" spans="1:25" s="784" customFormat="1" ht="19.5" customHeight="1" x14ac:dyDescent="0.25">
      <c r="A29" s="1292"/>
      <c r="B29" s="1302"/>
      <c r="C29" s="1320"/>
      <c r="D29" s="1322"/>
      <c r="E29" s="1313"/>
      <c r="F29" s="1263"/>
      <c r="G29" s="140"/>
      <c r="H29" s="209"/>
      <c r="I29" s="328"/>
      <c r="J29" s="185"/>
      <c r="K29" s="209"/>
      <c r="L29" s="328"/>
      <c r="M29" s="320"/>
      <c r="N29" s="185"/>
      <c r="O29" s="863"/>
      <c r="P29" s="864"/>
      <c r="Q29" s="1530" t="s">
        <v>111</v>
      </c>
      <c r="R29" s="354"/>
      <c r="S29" s="354">
        <v>12</v>
      </c>
      <c r="T29" s="449"/>
      <c r="U29" s="916"/>
    </row>
    <row r="30" spans="1:25" s="784" customFormat="1" ht="15" customHeight="1" thickBot="1" x14ac:dyDescent="0.3">
      <c r="A30" s="1292"/>
      <c r="B30" s="1302"/>
      <c r="C30" s="1320"/>
      <c r="D30" s="440"/>
      <c r="E30" s="1314"/>
      <c r="F30" s="1323"/>
      <c r="G30" s="141" t="s">
        <v>30</v>
      </c>
      <c r="H30" s="400">
        <f t="shared" ref="H30:N30" si="7">SUM(H26:H28)</f>
        <v>13.5</v>
      </c>
      <c r="I30" s="857">
        <f t="shared" ref="I30" si="8">SUM(I26:I28)</f>
        <v>13.5</v>
      </c>
      <c r="J30" s="851"/>
      <c r="K30" s="190">
        <f t="shared" si="7"/>
        <v>728.1</v>
      </c>
      <c r="L30" s="420">
        <f t="shared" ref="L30" si="9">SUM(L26:L28)</f>
        <v>728.1</v>
      </c>
      <c r="M30" s="401"/>
      <c r="N30" s="102">
        <f t="shared" si="7"/>
        <v>0</v>
      </c>
      <c r="O30" s="862">
        <f t="shared" ref="O30" si="10">SUM(O26:O28)</f>
        <v>0</v>
      </c>
      <c r="P30" s="835"/>
      <c r="Q30" s="1531"/>
      <c r="R30" s="250"/>
      <c r="S30" s="250"/>
      <c r="T30" s="239"/>
      <c r="U30" s="916"/>
    </row>
    <row r="31" spans="1:25" s="784" customFormat="1" ht="13.5" thickBot="1" x14ac:dyDescent="0.3">
      <c r="A31" s="30" t="s">
        <v>16</v>
      </c>
      <c r="B31" s="31" t="s">
        <v>16</v>
      </c>
      <c r="C31" s="1309" t="s">
        <v>50</v>
      </c>
      <c r="D31" s="1309"/>
      <c r="E31" s="1309"/>
      <c r="F31" s="1309"/>
      <c r="G31" s="1309"/>
      <c r="H31" s="838">
        <f>H30+H25+H23+H17</f>
        <v>5208.3</v>
      </c>
      <c r="I31" s="858">
        <f>I30+I25+I23+I17</f>
        <v>5208.3</v>
      </c>
      <c r="J31" s="858">
        <f>J30+J25+J23+J17</f>
        <v>0</v>
      </c>
      <c r="K31" s="838">
        <f>K30+K25+K23+K17</f>
        <v>5860.1</v>
      </c>
      <c r="L31" s="858">
        <f>L30+L25+L23+L17</f>
        <v>5860.1</v>
      </c>
      <c r="M31" s="852"/>
      <c r="N31" s="106">
        <f>N30+N25+N23+N17</f>
        <v>5132</v>
      </c>
      <c r="O31" s="858">
        <f>O30+O25+O23+O17</f>
        <v>5132</v>
      </c>
      <c r="P31" s="106"/>
      <c r="Q31" s="793"/>
      <c r="R31" s="794"/>
      <c r="S31" s="794"/>
      <c r="T31" s="794"/>
      <c r="U31" s="874"/>
    </row>
    <row r="32" spans="1:25" s="784" customFormat="1" ht="14.25" customHeight="1" thickBot="1" x14ac:dyDescent="0.3">
      <c r="A32" s="30" t="s">
        <v>16</v>
      </c>
      <c r="B32" s="31" t="s">
        <v>31</v>
      </c>
      <c r="C32" s="1310" t="s">
        <v>51</v>
      </c>
      <c r="D32" s="1311"/>
      <c r="E32" s="1311"/>
      <c r="F32" s="1311"/>
      <c r="G32" s="1311"/>
      <c r="H32" s="1311"/>
      <c r="I32" s="1311"/>
      <c r="J32" s="1311"/>
      <c r="K32" s="1311"/>
      <c r="L32" s="1311"/>
      <c r="M32" s="1311"/>
      <c r="N32" s="1311"/>
      <c r="O32" s="1311"/>
      <c r="P32" s="1311"/>
      <c r="Q32" s="1311"/>
      <c r="R32" s="1311"/>
      <c r="S32" s="1311"/>
      <c r="T32" s="1311"/>
      <c r="U32" s="875"/>
    </row>
    <row r="33" spans="1:24" s="784" customFormat="1" ht="26.25" customHeight="1" x14ac:dyDescent="0.25">
      <c r="A33" s="1336" t="s">
        <v>16</v>
      </c>
      <c r="B33" s="1293" t="s">
        <v>31</v>
      </c>
      <c r="C33" s="1295" t="s">
        <v>16</v>
      </c>
      <c r="D33" s="32" t="s">
        <v>132</v>
      </c>
      <c r="E33" s="164"/>
      <c r="F33" s="1317" t="s">
        <v>22</v>
      </c>
      <c r="G33" s="33"/>
      <c r="H33" s="21"/>
      <c r="I33" s="336"/>
      <c r="J33" s="333"/>
      <c r="K33" s="21"/>
      <c r="L33" s="336"/>
      <c r="M33" s="333"/>
      <c r="N33" s="21"/>
      <c r="O33" s="336"/>
      <c r="P33" s="859"/>
      <c r="Q33" s="34"/>
      <c r="R33" s="256"/>
      <c r="S33" s="270"/>
      <c r="T33" s="263"/>
      <c r="U33" s="917"/>
    </row>
    <row r="34" spans="1:24" s="784" customFormat="1" ht="30" customHeight="1" x14ac:dyDescent="0.25">
      <c r="A34" s="1324"/>
      <c r="B34" s="1302"/>
      <c r="C34" s="1303"/>
      <c r="D34" s="1337" t="s">
        <v>53</v>
      </c>
      <c r="E34" s="1338" t="s">
        <v>52</v>
      </c>
      <c r="F34" s="1263"/>
      <c r="G34" s="517" t="s">
        <v>33</v>
      </c>
      <c r="H34" s="105">
        <v>66.5</v>
      </c>
      <c r="I34" s="335">
        <v>66.5</v>
      </c>
      <c r="J34" s="99"/>
      <c r="K34" s="105">
        <v>29</v>
      </c>
      <c r="L34" s="335">
        <v>29</v>
      </c>
      <c r="M34" s="99"/>
      <c r="N34" s="105">
        <v>66.5</v>
      </c>
      <c r="O34" s="335">
        <v>66.5</v>
      </c>
      <c r="P34" s="754"/>
      <c r="Q34" s="775" t="s">
        <v>54</v>
      </c>
      <c r="R34" s="768">
        <v>1</v>
      </c>
      <c r="S34" s="271">
        <v>1</v>
      </c>
      <c r="T34" s="264">
        <v>1</v>
      </c>
      <c r="U34" s="918"/>
    </row>
    <row r="35" spans="1:24" s="784" customFormat="1" ht="21" customHeight="1" x14ac:dyDescent="0.25">
      <c r="A35" s="1532"/>
      <c r="B35" s="1533"/>
      <c r="C35" s="1534"/>
      <c r="D35" s="1535"/>
      <c r="E35" s="1536"/>
      <c r="F35" s="1323"/>
      <c r="G35" s="534"/>
      <c r="H35" s="107"/>
      <c r="I35" s="326"/>
      <c r="J35" s="181"/>
      <c r="K35" s="107"/>
      <c r="L35" s="326"/>
      <c r="M35" s="181"/>
      <c r="N35" s="107"/>
      <c r="O35" s="326"/>
      <c r="P35" s="644"/>
      <c r="Q35" s="931"/>
      <c r="R35" s="932"/>
      <c r="S35" s="933"/>
      <c r="T35" s="934"/>
      <c r="U35" s="935"/>
    </row>
    <row r="36" spans="1:24" s="784" customFormat="1" ht="28.5" customHeight="1" x14ac:dyDescent="0.25">
      <c r="A36" s="789"/>
      <c r="B36" s="807"/>
      <c r="C36" s="809"/>
      <c r="D36" s="206" t="s">
        <v>55</v>
      </c>
      <c r="E36" s="1332" t="s">
        <v>131</v>
      </c>
      <c r="F36" s="809"/>
      <c r="G36" s="444" t="s">
        <v>33</v>
      </c>
      <c r="H36" s="105">
        <v>6.7</v>
      </c>
      <c r="I36" s="335">
        <v>6.7</v>
      </c>
      <c r="J36" s="99"/>
      <c r="K36" s="105">
        <v>2.2000000000000002</v>
      </c>
      <c r="L36" s="335">
        <v>2.2000000000000002</v>
      </c>
      <c r="M36" s="99"/>
      <c r="N36" s="105">
        <v>2.2000000000000002</v>
      </c>
      <c r="O36" s="335">
        <v>2.2000000000000002</v>
      </c>
      <c r="P36" s="754"/>
      <c r="Q36" s="930" t="s">
        <v>178</v>
      </c>
      <c r="R36" s="279">
        <v>1</v>
      </c>
      <c r="S36" s="299">
        <v>1</v>
      </c>
      <c r="T36" s="283">
        <v>1</v>
      </c>
      <c r="U36" s="919"/>
      <c r="V36" s="518"/>
      <c r="W36" s="518"/>
      <c r="X36" s="518"/>
    </row>
    <row r="37" spans="1:24" s="784" customFormat="1" ht="29.25" customHeight="1" x14ac:dyDescent="0.25">
      <c r="A37" s="789"/>
      <c r="B37" s="807"/>
      <c r="C37" s="809"/>
      <c r="D37" s="206"/>
      <c r="E37" s="1332"/>
      <c r="F37" s="809"/>
      <c r="G37" s="517"/>
      <c r="H37" s="105"/>
      <c r="I37" s="335"/>
      <c r="J37" s="99"/>
      <c r="K37" s="105"/>
      <c r="L37" s="335"/>
      <c r="M37" s="99"/>
      <c r="N37" s="105"/>
      <c r="O37" s="335"/>
      <c r="P37" s="754"/>
      <c r="Q37" s="539" t="s">
        <v>196</v>
      </c>
      <c r="R37" s="540">
        <v>30</v>
      </c>
      <c r="S37" s="541"/>
      <c r="T37" s="542"/>
      <c r="U37" s="920"/>
      <c r="V37" s="543"/>
      <c r="W37" s="543"/>
      <c r="X37" s="543"/>
    </row>
    <row r="38" spans="1:24" s="784" customFormat="1" ht="54.75" customHeight="1" x14ac:dyDescent="0.25">
      <c r="A38" s="789"/>
      <c r="B38" s="807"/>
      <c r="C38" s="791"/>
      <c r="D38" s="802"/>
      <c r="E38" s="1333"/>
      <c r="F38" s="809"/>
      <c r="G38" s="39"/>
      <c r="H38" s="107"/>
      <c r="I38" s="326"/>
      <c r="J38" s="181"/>
      <c r="K38" s="107"/>
      <c r="L38" s="326"/>
      <c r="M38" s="181"/>
      <c r="N38" s="107"/>
      <c r="O38" s="326"/>
      <c r="P38" s="644"/>
      <c r="Q38" s="507" t="s">
        <v>179</v>
      </c>
      <c r="R38" s="508">
        <v>5</v>
      </c>
      <c r="S38" s="505"/>
      <c r="T38" s="506"/>
      <c r="U38" s="921"/>
      <c r="V38" s="803"/>
      <c r="W38" s="803"/>
      <c r="X38" s="803"/>
    </row>
    <row r="39" spans="1:24" s="784" customFormat="1" ht="39.75" customHeight="1" x14ac:dyDescent="0.25">
      <c r="A39" s="789"/>
      <c r="B39" s="807"/>
      <c r="C39" s="801"/>
      <c r="D39" s="1265" t="s">
        <v>216</v>
      </c>
      <c r="E39" s="1341"/>
      <c r="F39" s="1343"/>
      <c r="G39" s="595" t="s">
        <v>47</v>
      </c>
      <c r="H39" s="211"/>
      <c r="I39" s="323"/>
      <c r="J39" s="178"/>
      <c r="K39" s="211">
        <v>100</v>
      </c>
      <c r="L39" s="323">
        <v>100</v>
      </c>
      <c r="M39" s="178"/>
      <c r="N39" s="211"/>
      <c r="O39" s="323"/>
      <c r="P39" s="318"/>
      <c r="Q39" s="1344" t="s">
        <v>235</v>
      </c>
      <c r="R39" s="520"/>
      <c r="S39" s="271">
        <v>12</v>
      </c>
      <c r="T39" s="264"/>
      <c r="U39" s="922"/>
      <c r="V39" s="824"/>
      <c r="W39" s="824"/>
      <c r="X39" s="824"/>
    </row>
    <row r="40" spans="1:24" s="784" customFormat="1" ht="15.75" customHeight="1" thickBot="1" x14ac:dyDescent="0.3">
      <c r="A40" s="26"/>
      <c r="B40" s="810"/>
      <c r="C40" s="27"/>
      <c r="D40" s="1340"/>
      <c r="E40" s="1342"/>
      <c r="F40" s="1342"/>
      <c r="G40" s="637" t="s">
        <v>30</v>
      </c>
      <c r="H40" s="638">
        <f>SUM(H34:H39)</f>
        <v>73.2</v>
      </c>
      <c r="I40" s="876">
        <f>SUM(I34:I39)</f>
        <v>73.2</v>
      </c>
      <c r="J40" s="851"/>
      <c r="K40" s="638">
        <f>SUM(K34:K39)</f>
        <v>131.19999999999999</v>
      </c>
      <c r="L40" s="876">
        <f>SUM(L34:L39)</f>
        <v>131.19999999999999</v>
      </c>
      <c r="M40" s="851"/>
      <c r="N40" s="190">
        <f>SUM(N34:N39)</f>
        <v>68.7</v>
      </c>
      <c r="O40" s="862">
        <f>SUM(O34:O39)</f>
        <v>68.7</v>
      </c>
      <c r="P40" s="877"/>
      <c r="Q40" s="1345"/>
      <c r="R40" s="632"/>
      <c r="S40" s="633"/>
      <c r="T40" s="634"/>
      <c r="U40" s="923"/>
    </row>
    <row r="41" spans="1:24" s="784" customFormat="1" ht="16.5" customHeight="1" x14ac:dyDescent="0.25">
      <c r="A41" s="1324" t="s">
        <v>16</v>
      </c>
      <c r="B41" s="1325" t="s">
        <v>31</v>
      </c>
      <c r="C41" s="1319" t="s">
        <v>31</v>
      </c>
      <c r="D41" s="1297" t="s">
        <v>231</v>
      </c>
      <c r="E41" s="1328" t="s">
        <v>131</v>
      </c>
      <c r="F41" s="1317" t="s">
        <v>22</v>
      </c>
      <c r="G41" s="639" t="s">
        <v>47</v>
      </c>
      <c r="H41" s="732">
        <v>11.1</v>
      </c>
      <c r="I41" s="856">
        <v>1.7</v>
      </c>
      <c r="J41" s="1049">
        <f>I41-H41</f>
        <v>-9.4</v>
      </c>
      <c r="K41" s="732">
        <v>94.5</v>
      </c>
      <c r="L41" s="856">
        <v>94.5</v>
      </c>
      <c r="M41" s="389"/>
      <c r="N41" s="105"/>
      <c r="O41" s="335"/>
      <c r="P41" s="99"/>
      <c r="Q41" s="1344" t="s">
        <v>192</v>
      </c>
      <c r="R41" s="768">
        <v>100</v>
      </c>
      <c r="S41" s="432"/>
      <c r="T41" s="264"/>
      <c r="U41" s="1504" t="s">
        <v>275</v>
      </c>
    </row>
    <row r="42" spans="1:24" s="1048" customFormat="1" ht="16.5" customHeight="1" x14ac:dyDescent="0.25">
      <c r="A42" s="1324"/>
      <c r="B42" s="1325"/>
      <c r="C42" s="1320"/>
      <c r="D42" s="1300"/>
      <c r="E42" s="1329"/>
      <c r="F42" s="1263"/>
      <c r="G42" s="517" t="s">
        <v>259</v>
      </c>
      <c r="H42" s="105"/>
      <c r="I42" s="335">
        <v>9.4</v>
      </c>
      <c r="J42" s="1004">
        <f>I42-H42</f>
        <v>9.4</v>
      </c>
      <c r="K42" s="105"/>
      <c r="L42" s="335"/>
      <c r="M42" s="99"/>
      <c r="N42" s="105"/>
      <c r="O42" s="335"/>
      <c r="P42" s="99"/>
      <c r="Q42" s="1353"/>
      <c r="R42" s="257"/>
      <c r="S42" s="299"/>
      <c r="T42" s="36"/>
      <c r="U42" s="1505"/>
    </row>
    <row r="43" spans="1:24" s="784" customFormat="1" ht="33.75" customHeight="1" x14ac:dyDescent="0.25">
      <c r="A43" s="1324"/>
      <c r="B43" s="1325"/>
      <c r="C43" s="1320"/>
      <c r="D43" s="1300"/>
      <c r="E43" s="1329"/>
      <c r="F43" s="1263"/>
      <c r="G43" s="517" t="s">
        <v>33</v>
      </c>
      <c r="H43" s="105"/>
      <c r="I43" s="335"/>
      <c r="J43" s="99"/>
      <c r="K43" s="105">
        <v>14.5</v>
      </c>
      <c r="L43" s="335">
        <v>14.5</v>
      </c>
      <c r="M43" s="99"/>
      <c r="N43" s="105"/>
      <c r="O43" s="335"/>
      <c r="P43" s="99"/>
      <c r="Q43" s="1354"/>
      <c r="R43" s="769"/>
      <c r="S43" s="515"/>
      <c r="T43" s="516"/>
      <c r="U43" s="1505"/>
      <c r="V43" s="543"/>
      <c r="W43" s="543"/>
      <c r="X43" s="543"/>
    </row>
    <row r="44" spans="1:24" s="784" customFormat="1" ht="16.5" customHeight="1" x14ac:dyDescent="0.25">
      <c r="A44" s="1324"/>
      <c r="B44" s="1325"/>
      <c r="C44" s="1320"/>
      <c r="D44" s="1300"/>
      <c r="E44" s="1329"/>
      <c r="F44" s="1263"/>
      <c r="G44" s="517"/>
      <c r="H44" s="105"/>
      <c r="I44" s="335"/>
      <c r="J44" s="99"/>
      <c r="K44" s="105"/>
      <c r="L44" s="335"/>
      <c r="M44" s="99"/>
      <c r="N44" s="105"/>
      <c r="O44" s="335"/>
      <c r="P44" s="99"/>
      <c r="Q44" s="1315" t="s">
        <v>222</v>
      </c>
      <c r="R44" s="577"/>
      <c r="S44" s="578">
        <v>10</v>
      </c>
      <c r="T44" s="579"/>
      <c r="U44" s="921"/>
      <c r="V44" s="803"/>
      <c r="W44" s="803"/>
      <c r="X44" s="803"/>
    </row>
    <row r="45" spans="1:24" s="784" customFormat="1" ht="12.75" customHeight="1" x14ac:dyDescent="0.25">
      <c r="A45" s="1324"/>
      <c r="B45" s="1325"/>
      <c r="C45" s="1320"/>
      <c r="D45" s="1300"/>
      <c r="E45" s="1329"/>
      <c r="F45" s="1263"/>
      <c r="G45" s="39"/>
      <c r="H45" s="107"/>
      <c r="I45" s="326"/>
      <c r="J45" s="181"/>
      <c r="K45" s="107"/>
      <c r="L45" s="326"/>
      <c r="M45" s="181"/>
      <c r="N45" s="107"/>
      <c r="O45" s="326"/>
      <c r="P45" s="644"/>
      <c r="Q45" s="1363"/>
      <c r="R45" s="257"/>
      <c r="S45" s="299"/>
      <c r="T45" s="36"/>
      <c r="U45" s="924"/>
      <c r="V45" s="804"/>
      <c r="W45" s="804"/>
      <c r="X45" s="804"/>
    </row>
    <row r="46" spans="1:24" s="784" customFormat="1" ht="25.5" customHeight="1" thickBot="1" x14ac:dyDescent="0.3">
      <c r="A46" s="1324"/>
      <c r="B46" s="1326"/>
      <c r="C46" s="1327"/>
      <c r="D46" s="1298"/>
      <c r="E46" s="1330"/>
      <c r="F46" s="1264"/>
      <c r="G46" s="132" t="s">
        <v>30</v>
      </c>
      <c r="H46" s="190">
        <f>SUM(H41:H45)</f>
        <v>11.1</v>
      </c>
      <c r="I46" s="420">
        <f>SUM(I41:I45)</f>
        <v>11.1</v>
      </c>
      <c r="J46" s="420">
        <f>SUM(J41:J45)</f>
        <v>0</v>
      </c>
      <c r="K46" s="190">
        <f>SUM(K41:K45)</f>
        <v>109</v>
      </c>
      <c r="L46" s="420">
        <f>SUM(L41:L45)</f>
        <v>109</v>
      </c>
      <c r="M46" s="102"/>
      <c r="N46" s="647">
        <f t="shared" ref="N46:O46" si="11">SUM(N41:N45)</f>
        <v>0</v>
      </c>
      <c r="O46" s="862">
        <f t="shared" si="11"/>
        <v>0</v>
      </c>
      <c r="P46" s="835"/>
      <c r="Q46" s="1364"/>
      <c r="R46" s="493"/>
      <c r="S46" s="493"/>
      <c r="T46" s="575"/>
      <c r="U46" s="924"/>
      <c r="V46" s="804"/>
      <c r="W46" s="804"/>
      <c r="X46" s="804"/>
    </row>
    <row r="47" spans="1:24" s="784" customFormat="1" ht="15.75" customHeight="1" thickBot="1" x14ac:dyDescent="0.3">
      <c r="A47" s="43" t="s">
        <v>16</v>
      </c>
      <c r="B47" s="31" t="s">
        <v>31</v>
      </c>
      <c r="C47" s="1309" t="s">
        <v>50</v>
      </c>
      <c r="D47" s="1309"/>
      <c r="E47" s="1309"/>
      <c r="F47" s="1309"/>
      <c r="G47" s="1357"/>
      <c r="H47" s="838">
        <f>H40+H46</f>
        <v>84.3</v>
      </c>
      <c r="I47" s="858">
        <f>I40+I46</f>
        <v>84.3</v>
      </c>
      <c r="J47" s="852"/>
      <c r="K47" s="838">
        <f>K40+K46</f>
        <v>240.2</v>
      </c>
      <c r="L47" s="858">
        <f>L40+L46</f>
        <v>240.2</v>
      </c>
      <c r="M47" s="852"/>
      <c r="N47" s="838">
        <f t="shared" ref="N47:O47" si="12">N40+N46</f>
        <v>68.7</v>
      </c>
      <c r="O47" s="858">
        <f t="shared" si="12"/>
        <v>68.7</v>
      </c>
      <c r="P47" s="106"/>
      <c r="Q47" s="1358"/>
      <c r="R47" s="1359"/>
      <c r="S47" s="1359"/>
      <c r="T47" s="1359"/>
      <c r="U47" s="874"/>
    </row>
    <row r="48" spans="1:24" s="784" customFormat="1" ht="16.5" customHeight="1" thickBot="1" x14ac:dyDescent="0.3">
      <c r="A48" s="30" t="s">
        <v>16</v>
      </c>
      <c r="B48" s="31" t="s">
        <v>40</v>
      </c>
      <c r="C48" s="1310" t="s">
        <v>58</v>
      </c>
      <c r="D48" s="1311"/>
      <c r="E48" s="1311"/>
      <c r="F48" s="1311"/>
      <c r="G48" s="1311"/>
      <c r="H48" s="1311"/>
      <c r="I48" s="1311"/>
      <c r="J48" s="1311"/>
      <c r="K48" s="1311"/>
      <c r="L48" s="1311"/>
      <c r="M48" s="1311"/>
      <c r="N48" s="1311"/>
      <c r="O48" s="1311"/>
      <c r="P48" s="1311"/>
      <c r="Q48" s="1311"/>
      <c r="R48" s="1311"/>
      <c r="S48" s="1311"/>
      <c r="T48" s="1311"/>
      <c r="U48" s="875"/>
    </row>
    <row r="49" spans="1:23" s="784" customFormat="1" ht="20.25" customHeight="1" x14ac:dyDescent="0.25">
      <c r="A49" s="788" t="s">
        <v>16</v>
      </c>
      <c r="B49" s="806" t="s">
        <v>40</v>
      </c>
      <c r="C49" s="808" t="s">
        <v>16</v>
      </c>
      <c r="D49" s="566" t="s">
        <v>116</v>
      </c>
      <c r="E49" s="812"/>
      <c r="F49" s="28">
        <v>6</v>
      </c>
      <c r="G49" s="139"/>
      <c r="H49" s="389"/>
      <c r="I49" s="856"/>
      <c r="J49" s="389"/>
      <c r="K49" s="732"/>
      <c r="L49" s="856"/>
      <c r="M49" s="389"/>
      <c r="N49" s="732"/>
      <c r="O49" s="856"/>
      <c r="P49" s="389"/>
      <c r="Q49" s="46"/>
      <c r="R49" s="259"/>
      <c r="S49" s="274"/>
      <c r="T49" s="266"/>
      <c r="U49" s="917"/>
    </row>
    <row r="50" spans="1:23" s="784" customFormat="1" ht="21" customHeight="1" x14ac:dyDescent="0.25">
      <c r="A50" s="789"/>
      <c r="B50" s="807"/>
      <c r="C50" s="809"/>
      <c r="D50" s="126" t="s">
        <v>60</v>
      </c>
      <c r="E50" s="1346" t="s">
        <v>61</v>
      </c>
      <c r="F50" s="786"/>
      <c r="G50" s="427" t="s">
        <v>33</v>
      </c>
      <c r="H50" s="180">
        <v>79.2</v>
      </c>
      <c r="I50" s="325">
        <v>79.2</v>
      </c>
      <c r="J50" s="180"/>
      <c r="K50" s="182">
        <v>79.2</v>
      </c>
      <c r="L50" s="325">
        <v>79.2</v>
      </c>
      <c r="M50" s="180"/>
      <c r="N50" s="182">
        <v>54.2</v>
      </c>
      <c r="O50" s="325">
        <v>54.2</v>
      </c>
      <c r="P50" s="180"/>
      <c r="Q50" s="38" t="s">
        <v>174</v>
      </c>
      <c r="R50" s="260">
        <v>17</v>
      </c>
      <c r="S50" s="275">
        <v>17</v>
      </c>
      <c r="T50" s="267">
        <v>17</v>
      </c>
      <c r="U50" s="916"/>
    </row>
    <row r="51" spans="1:23" s="784" customFormat="1" ht="27" customHeight="1" x14ac:dyDescent="0.25">
      <c r="A51" s="1203"/>
      <c r="B51" s="807"/>
      <c r="C51" s="809"/>
      <c r="D51" s="635" t="s">
        <v>62</v>
      </c>
      <c r="E51" s="1347"/>
      <c r="F51" s="786"/>
      <c r="G51" s="163"/>
      <c r="H51" s="105"/>
      <c r="I51" s="335"/>
      <c r="J51" s="99"/>
      <c r="K51" s="105"/>
      <c r="L51" s="335"/>
      <c r="M51" s="754"/>
      <c r="N51" s="105"/>
      <c r="O51" s="335"/>
      <c r="P51" s="99"/>
      <c r="Q51" s="38" t="s">
        <v>236</v>
      </c>
      <c r="R51" s="367" t="s">
        <v>63</v>
      </c>
      <c r="S51" s="368" t="s">
        <v>63</v>
      </c>
      <c r="T51" s="369" t="s">
        <v>63</v>
      </c>
      <c r="U51" s="916"/>
    </row>
    <row r="52" spans="1:23" s="784" customFormat="1" ht="19.5" customHeight="1" x14ac:dyDescent="0.25">
      <c r="A52" s="789"/>
      <c r="B52" s="807"/>
      <c r="C52" s="786"/>
      <c r="D52" s="1367" t="s">
        <v>282</v>
      </c>
      <c r="E52" s="785"/>
      <c r="F52" s="786"/>
      <c r="G52" s="163"/>
      <c r="H52" s="105"/>
      <c r="I52" s="335"/>
      <c r="J52" s="99"/>
      <c r="K52" s="105"/>
      <c r="L52" s="335"/>
      <c r="M52" s="754"/>
      <c r="N52" s="105"/>
      <c r="O52" s="335"/>
      <c r="P52" s="99"/>
      <c r="Q52" s="805" t="s">
        <v>194</v>
      </c>
      <c r="R52" s="228"/>
      <c r="S52" s="249">
        <v>1</v>
      </c>
      <c r="T52" s="238">
        <v>1</v>
      </c>
      <c r="U52" s="1511" t="s">
        <v>276</v>
      </c>
      <c r="V52" s="1204"/>
    </row>
    <row r="53" spans="1:23" s="784" customFormat="1" ht="33.75" customHeight="1" x14ac:dyDescent="0.25">
      <c r="A53" s="789"/>
      <c r="B53" s="807"/>
      <c r="C53" s="786"/>
      <c r="D53" s="1337"/>
      <c r="E53" s="1369"/>
      <c r="F53" s="1343"/>
      <c r="G53" s="48"/>
      <c r="H53" s="107"/>
      <c r="I53" s="326"/>
      <c r="J53" s="181"/>
      <c r="K53" s="107"/>
      <c r="L53" s="326"/>
      <c r="M53" s="181"/>
      <c r="N53" s="107"/>
      <c r="O53" s="326"/>
      <c r="P53" s="644"/>
      <c r="Q53" s="1361" t="s">
        <v>105</v>
      </c>
      <c r="R53" s="1205" t="s">
        <v>272</v>
      </c>
      <c r="S53" s="249">
        <v>1</v>
      </c>
      <c r="T53" s="238">
        <v>1</v>
      </c>
      <c r="U53" s="1505"/>
      <c r="V53" s="1365"/>
      <c r="W53" s="1366"/>
    </row>
    <row r="54" spans="1:23" s="784" customFormat="1" ht="15.75" customHeight="1" thickBot="1" x14ac:dyDescent="0.3">
      <c r="A54" s="26"/>
      <c r="B54" s="810"/>
      <c r="C54" s="27"/>
      <c r="D54" s="1368"/>
      <c r="E54" s="1370"/>
      <c r="F54" s="1370"/>
      <c r="G54" s="132" t="s">
        <v>30</v>
      </c>
      <c r="H54" s="190">
        <f>H50</f>
        <v>79.2</v>
      </c>
      <c r="I54" s="420">
        <f>I50</f>
        <v>79.2</v>
      </c>
      <c r="J54" s="401"/>
      <c r="K54" s="190">
        <f t="shared" ref="K54:N54" si="13">K50</f>
        <v>79.2</v>
      </c>
      <c r="L54" s="420">
        <f t="shared" ref="L54" si="14">L50</f>
        <v>79.2</v>
      </c>
      <c r="M54" s="401"/>
      <c r="N54" s="647">
        <f t="shared" si="13"/>
        <v>54.2</v>
      </c>
      <c r="O54" s="862">
        <f t="shared" ref="O54" si="15">O50</f>
        <v>54.2</v>
      </c>
      <c r="P54" s="835"/>
      <c r="Q54" s="1362"/>
      <c r="R54" s="632"/>
      <c r="S54" s="633"/>
      <c r="T54" s="634"/>
      <c r="U54" s="1507"/>
    </row>
    <row r="55" spans="1:23" s="784" customFormat="1" ht="25.5" customHeight="1" x14ac:dyDescent="0.2">
      <c r="A55" s="788" t="s">
        <v>16</v>
      </c>
      <c r="B55" s="806" t="s">
        <v>40</v>
      </c>
      <c r="C55" s="808" t="s">
        <v>31</v>
      </c>
      <c r="D55" s="51" t="s">
        <v>64</v>
      </c>
      <c r="E55" s="52"/>
      <c r="F55" s="28">
        <v>6</v>
      </c>
      <c r="G55" s="53"/>
      <c r="H55" s="208"/>
      <c r="I55" s="324"/>
      <c r="J55" s="183"/>
      <c r="K55" s="208"/>
      <c r="L55" s="324"/>
      <c r="M55" s="183"/>
      <c r="N55" s="208"/>
      <c r="O55" s="324"/>
      <c r="P55" s="860"/>
      <c r="Q55" s="374"/>
      <c r="R55" s="247"/>
      <c r="S55" s="247"/>
      <c r="T55" s="237"/>
      <c r="U55" s="916"/>
    </row>
    <row r="56" spans="1:23" s="784" customFormat="1" ht="52.5" customHeight="1" x14ac:dyDescent="0.25">
      <c r="A56" s="1206"/>
      <c r="B56" s="1207"/>
      <c r="C56" s="1208"/>
      <c r="D56" s="1265" t="s">
        <v>65</v>
      </c>
      <c r="E56" s="1350" t="s">
        <v>66</v>
      </c>
      <c r="F56" s="1208"/>
      <c r="G56" s="35" t="s">
        <v>33</v>
      </c>
      <c r="H56" s="105">
        <v>95.3</v>
      </c>
      <c r="I56" s="335">
        <v>95.3</v>
      </c>
      <c r="J56" s="99"/>
      <c r="K56" s="105">
        <v>107.7</v>
      </c>
      <c r="L56" s="335">
        <v>107.7</v>
      </c>
      <c r="M56" s="99"/>
      <c r="N56" s="105">
        <v>60</v>
      </c>
      <c r="O56" s="335">
        <v>60</v>
      </c>
      <c r="P56" s="754"/>
      <c r="Q56" s="220" t="s">
        <v>237</v>
      </c>
      <c r="R56" s="354">
        <v>160</v>
      </c>
      <c r="S56" s="425"/>
      <c r="T56" s="426"/>
      <c r="U56" s="924"/>
      <c r="V56" s="544"/>
      <c r="W56" s="13"/>
    </row>
    <row r="57" spans="1:23" s="784" customFormat="1" ht="40.5" customHeight="1" x14ac:dyDescent="0.25">
      <c r="A57" s="9"/>
      <c r="B57" s="10"/>
      <c r="C57" s="571"/>
      <c r="D57" s="1348"/>
      <c r="E57" s="1351"/>
      <c r="F57" s="1208"/>
      <c r="G57" s="56"/>
      <c r="H57" s="105"/>
      <c r="I57" s="335"/>
      <c r="J57" s="99"/>
      <c r="K57" s="105"/>
      <c r="L57" s="335"/>
      <c r="M57" s="99"/>
      <c r="N57" s="105"/>
      <c r="O57" s="335"/>
      <c r="P57" s="754"/>
      <c r="Q57" s="521" t="s">
        <v>203</v>
      </c>
      <c r="R57" s="293">
        <v>162</v>
      </c>
      <c r="S57" s="356">
        <v>338</v>
      </c>
      <c r="T57" s="351"/>
      <c r="U57" s="916"/>
      <c r="V57" s="13"/>
      <c r="W57" s="13"/>
    </row>
    <row r="58" spans="1:23" s="784" customFormat="1" ht="42" customHeight="1" x14ac:dyDescent="0.25">
      <c r="A58" s="9"/>
      <c r="B58" s="10"/>
      <c r="C58" s="571"/>
      <c r="D58" s="1349"/>
      <c r="E58" s="1352"/>
      <c r="F58" s="1208"/>
      <c r="G58" s="56"/>
      <c r="H58" s="105"/>
      <c r="I58" s="335"/>
      <c r="J58" s="99"/>
      <c r="K58" s="105"/>
      <c r="L58" s="335"/>
      <c r="M58" s="99"/>
      <c r="N58" s="105"/>
      <c r="O58" s="335"/>
      <c r="P58" s="754"/>
      <c r="Q58" s="521" t="s">
        <v>223</v>
      </c>
      <c r="R58" s="293">
        <v>250</v>
      </c>
      <c r="S58" s="356">
        <v>250</v>
      </c>
      <c r="T58" s="351">
        <v>250</v>
      </c>
      <c r="U58" s="56"/>
      <c r="V58" s="545"/>
      <c r="W58" s="13"/>
    </row>
    <row r="59" spans="1:23" s="784" customFormat="1" ht="66" customHeight="1" x14ac:dyDescent="0.25">
      <c r="A59" s="1222"/>
      <c r="B59" s="1223"/>
      <c r="C59" s="1224"/>
      <c r="D59" s="1225"/>
      <c r="E59" s="418"/>
      <c r="F59" s="1227"/>
      <c r="G59" s="96"/>
      <c r="H59" s="107"/>
      <c r="I59" s="326"/>
      <c r="J59" s="181"/>
      <c r="K59" s="107"/>
      <c r="L59" s="326"/>
      <c r="M59" s="181"/>
      <c r="N59" s="107"/>
      <c r="O59" s="326"/>
      <c r="P59" s="644"/>
      <c r="Q59" s="1226" t="s">
        <v>204</v>
      </c>
      <c r="R59" s="295"/>
      <c r="S59" s="29">
        <v>185</v>
      </c>
      <c r="T59" s="352"/>
      <c r="U59" s="96"/>
      <c r="V59" s="13"/>
      <c r="W59" s="13"/>
    </row>
    <row r="60" spans="1:23" s="784" customFormat="1" ht="26.25" customHeight="1" x14ac:dyDescent="0.25">
      <c r="A60" s="9"/>
      <c r="B60" s="10"/>
      <c r="C60" s="571"/>
      <c r="D60" s="1348" t="s">
        <v>113</v>
      </c>
      <c r="E60" s="586" t="s">
        <v>43</v>
      </c>
      <c r="F60" s="1208">
        <v>5</v>
      </c>
      <c r="G60" s="999" t="s">
        <v>47</v>
      </c>
      <c r="H60" s="105">
        <v>705</v>
      </c>
      <c r="I60" s="335">
        <v>0</v>
      </c>
      <c r="J60" s="1004">
        <f>I60-H60</f>
        <v>-705</v>
      </c>
      <c r="K60" s="105">
        <v>500</v>
      </c>
      <c r="L60" s="335">
        <v>500</v>
      </c>
      <c r="M60" s="99"/>
      <c r="N60" s="105"/>
      <c r="O60" s="335"/>
      <c r="P60" s="754"/>
      <c r="Q60" s="1212" t="s">
        <v>114</v>
      </c>
      <c r="R60" s="1213">
        <v>1</v>
      </c>
      <c r="S60" s="1214"/>
      <c r="T60" s="357"/>
      <c r="U60" s="1511" t="s">
        <v>275</v>
      </c>
    </row>
    <row r="61" spans="1:23" s="991" customFormat="1" ht="26.25" customHeight="1" x14ac:dyDescent="0.25">
      <c r="A61" s="9"/>
      <c r="B61" s="10"/>
      <c r="C61" s="571"/>
      <c r="D61" s="1348"/>
      <c r="E61" s="587" t="s">
        <v>66</v>
      </c>
      <c r="F61" s="990"/>
      <c r="G61" s="999" t="s">
        <v>250</v>
      </c>
      <c r="H61" s="105"/>
      <c r="I61" s="335">
        <v>705</v>
      </c>
      <c r="J61" s="1004">
        <f>I61-H61</f>
        <v>705</v>
      </c>
      <c r="K61" s="105"/>
      <c r="L61" s="335"/>
      <c r="M61" s="99"/>
      <c r="N61" s="105"/>
      <c r="O61" s="335"/>
      <c r="P61" s="754"/>
      <c r="Q61" s="1228" t="s">
        <v>238</v>
      </c>
      <c r="R61" s="1002">
        <v>60</v>
      </c>
      <c r="S61" s="1003">
        <v>100</v>
      </c>
      <c r="T61" s="353"/>
      <c r="U61" s="1505"/>
    </row>
    <row r="62" spans="1:23" s="784" customFormat="1" ht="24.75" customHeight="1" x14ac:dyDescent="0.25">
      <c r="A62" s="9"/>
      <c r="B62" s="10"/>
      <c r="C62" s="571"/>
      <c r="D62" s="1384"/>
      <c r="E62" s="587"/>
      <c r="F62" s="809"/>
      <c r="G62" s="472" t="s">
        <v>39</v>
      </c>
      <c r="H62" s="464"/>
      <c r="I62" s="465"/>
      <c r="J62" s="466"/>
      <c r="K62" s="464">
        <v>45</v>
      </c>
      <c r="L62" s="465">
        <v>45</v>
      </c>
      <c r="M62" s="878"/>
      <c r="N62" s="107"/>
      <c r="O62" s="326"/>
      <c r="P62" s="644"/>
      <c r="Q62" s="1515"/>
      <c r="R62" s="1000"/>
      <c r="S62" s="1001"/>
      <c r="T62" s="352"/>
      <c r="U62" s="1505"/>
    </row>
    <row r="63" spans="1:23" s="784" customFormat="1" ht="20.25" customHeight="1" x14ac:dyDescent="0.25">
      <c r="A63" s="9"/>
      <c r="B63" s="10"/>
      <c r="C63" s="571"/>
      <c r="D63" s="1348" t="s">
        <v>232</v>
      </c>
      <c r="E63" s="585" t="s">
        <v>43</v>
      </c>
      <c r="F63" s="527">
        <v>4</v>
      </c>
      <c r="G63" s="529" t="s">
        <v>39</v>
      </c>
      <c r="H63" s="734">
        <v>15</v>
      </c>
      <c r="I63" s="882">
        <v>15</v>
      </c>
      <c r="J63" s="880"/>
      <c r="K63" s="546"/>
      <c r="L63" s="889"/>
      <c r="M63" s="893"/>
      <c r="N63" s="839"/>
      <c r="O63" s="892"/>
      <c r="P63" s="894"/>
      <c r="Q63" s="776" t="s">
        <v>149</v>
      </c>
      <c r="R63" s="294">
        <v>1</v>
      </c>
      <c r="S63" s="434"/>
      <c r="T63" s="357"/>
      <c r="U63" s="916"/>
    </row>
    <row r="64" spans="1:23" s="784" customFormat="1" ht="18" customHeight="1" x14ac:dyDescent="0.25">
      <c r="A64" s="9"/>
      <c r="B64" s="10"/>
      <c r="C64" s="571"/>
      <c r="D64" s="1348"/>
      <c r="E64" s="1385" t="s">
        <v>66</v>
      </c>
      <c r="F64" s="809">
        <v>6</v>
      </c>
      <c r="G64" s="523" t="s">
        <v>47</v>
      </c>
      <c r="H64" s="552"/>
      <c r="I64" s="879"/>
      <c r="J64" s="881"/>
      <c r="K64" s="833">
        <v>84</v>
      </c>
      <c r="L64" s="890">
        <v>84</v>
      </c>
      <c r="M64" s="883"/>
      <c r="N64" s="105"/>
      <c r="O64" s="335"/>
      <c r="P64" s="754"/>
      <c r="Q64" s="1470" t="s">
        <v>227</v>
      </c>
      <c r="R64" s="354">
        <v>50</v>
      </c>
      <c r="S64" s="355">
        <v>100</v>
      </c>
      <c r="T64" s="353"/>
      <c r="U64" s="916"/>
    </row>
    <row r="65" spans="1:21" s="784" customFormat="1" ht="19.5" customHeight="1" x14ac:dyDescent="0.25">
      <c r="A65" s="9"/>
      <c r="B65" s="10"/>
      <c r="C65" s="571"/>
      <c r="D65" s="1348"/>
      <c r="E65" s="1386"/>
      <c r="F65" s="809"/>
      <c r="G65" s="348" t="s">
        <v>197</v>
      </c>
      <c r="H65" s="552">
        <v>20</v>
      </c>
      <c r="I65" s="879">
        <v>20</v>
      </c>
      <c r="J65" s="881"/>
      <c r="K65" s="833">
        <v>46</v>
      </c>
      <c r="L65" s="890">
        <v>46</v>
      </c>
      <c r="M65" s="883"/>
      <c r="N65" s="105"/>
      <c r="O65" s="335"/>
      <c r="P65" s="754"/>
      <c r="Q65" s="1470"/>
      <c r="R65" s="249"/>
      <c r="S65" s="423"/>
      <c r="T65" s="424"/>
      <c r="U65" s="916"/>
    </row>
    <row r="66" spans="1:21" s="784" customFormat="1" ht="16.5" customHeight="1" x14ac:dyDescent="0.25">
      <c r="A66" s="9"/>
      <c r="B66" s="10"/>
      <c r="C66" s="571"/>
      <c r="D66" s="1384"/>
      <c r="E66" s="1387"/>
      <c r="F66" s="71"/>
      <c r="G66" s="524" t="s">
        <v>33</v>
      </c>
      <c r="H66" s="107"/>
      <c r="I66" s="326"/>
      <c r="J66" s="181"/>
      <c r="K66" s="834">
        <v>55</v>
      </c>
      <c r="L66" s="891">
        <v>55</v>
      </c>
      <c r="M66" s="884"/>
      <c r="N66" s="107"/>
      <c r="O66" s="326"/>
      <c r="P66" s="644"/>
      <c r="Q66" s="1471"/>
      <c r="R66" s="295"/>
      <c r="S66" s="278"/>
      <c r="T66" s="352"/>
      <c r="U66" s="916"/>
    </row>
    <row r="67" spans="1:21" s="784" customFormat="1" ht="15.75" customHeight="1" x14ac:dyDescent="0.25">
      <c r="A67" s="1371"/>
      <c r="B67" s="1374"/>
      <c r="C67" s="1377"/>
      <c r="D67" s="1380" t="s">
        <v>233</v>
      </c>
      <c r="E67" s="1381" t="s">
        <v>43</v>
      </c>
      <c r="F67" s="1383">
        <v>5</v>
      </c>
      <c r="G67" s="484" t="s">
        <v>47</v>
      </c>
      <c r="H67" s="485">
        <v>16.7</v>
      </c>
      <c r="I67" s="301">
        <v>16.7</v>
      </c>
      <c r="J67" s="390"/>
      <c r="K67" s="485">
        <v>31.7</v>
      </c>
      <c r="L67" s="301">
        <v>31.7</v>
      </c>
      <c r="M67" s="390"/>
      <c r="N67" s="182"/>
      <c r="O67" s="325"/>
      <c r="P67" s="754"/>
      <c r="Q67" s="410" t="s">
        <v>229</v>
      </c>
      <c r="R67" s="411" t="s">
        <v>146</v>
      </c>
      <c r="S67" s="412"/>
      <c r="T67" s="371"/>
      <c r="U67" s="1545"/>
    </row>
    <row r="68" spans="1:21" s="784" customFormat="1" ht="26.25" customHeight="1" x14ac:dyDescent="0.25">
      <c r="A68" s="1372"/>
      <c r="B68" s="1375"/>
      <c r="C68" s="1378"/>
      <c r="D68" s="1380"/>
      <c r="E68" s="1382"/>
      <c r="F68" s="1383"/>
      <c r="G68" s="407" t="s">
        <v>45</v>
      </c>
      <c r="H68" s="388">
        <v>94.2</v>
      </c>
      <c r="I68" s="302">
        <v>94.2</v>
      </c>
      <c r="J68" s="408"/>
      <c r="K68" s="388">
        <v>179.2</v>
      </c>
      <c r="L68" s="302">
        <v>179.2</v>
      </c>
      <c r="M68" s="408"/>
      <c r="N68" s="105"/>
      <c r="O68" s="335"/>
      <c r="P68" s="754"/>
      <c r="Q68" s="413" t="s">
        <v>228</v>
      </c>
      <c r="R68" s="414">
        <v>30</v>
      </c>
      <c r="S68" s="415">
        <v>100</v>
      </c>
      <c r="T68" s="409"/>
      <c r="U68" s="1546"/>
    </row>
    <row r="69" spans="1:21" s="784" customFormat="1" ht="22.5" customHeight="1" x14ac:dyDescent="0.25">
      <c r="A69" s="1373"/>
      <c r="B69" s="1376"/>
      <c r="C69" s="1379"/>
      <c r="D69" s="1380"/>
      <c r="E69" s="1390" t="s">
        <v>75</v>
      </c>
      <c r="F69" s="1383"/>
      <c r="G69" s="1040"/>
      <c r="H69" s="886"/>
      <c r="I69" s="303"/>
      <c r="J69" s="287"/>
      <c r="K69" s="886"/>
      <c r="L69" s="303"/>
      <c r="M69" s="642"/>
      <c r="N69" s="146"/>
      <c r="O69" s="326"/>
      <c r="P69" s="644"/>
      <c r="Q69" s="1432" t="s">
        <v>172</v>
      </c>
      <c r="R69" s="481" t="s">
        <v>167</v>
      </c>
      <c r="S69" s="482"/>
      <c r="T69" s="483"/>
      <c r="U69" s="1546"/>
    </row>
    <row r="70" spans="1:21" s="784" customFormat="1" ht="17.25" customHeight="1" thickBot="1" x14ac:dyDescent="0.3">
      <c r="A70" s="1373"/>
      <c r="B70" s="1376"/>
      <c r="C70" s="1379"/>
      <c r="D70" s="1380"/>
      <c r="E70" s="1436"/>
      <c r="F70" s="1383"/>
      <c r="G70" s="137" t="s">
        <v>30</v>
      </c>
      <c r="H70" s="647">
        <f>SUM(H55:H69)</f>
        <v>946.2</v>
      </c>
      <c r="I70" s="862">
        <f>SUM(I55:I69)</f>
        <v>946.2</v>
      </c>
      <c r="J70" s="862">
        <f>SUM(J55:J69)</f>
        <v>0</v>
      </c>
      <c r="K70" s="647">
        <f>SUM(K55:K69)</f>
        <v>1048.6000000000001</v>
      </c>
      <c r="L70" s="862">
        <f>SUM(L55:L69)</f>
        <v>1048.6000000000001</v>
      </c>
      <c r="M70" s="835"/>
      <c r="N70" s="647">
        <f>SUM(N55:N69)</f>
        <v>60</v>
      </c>
      <c r="O70" s="862">
        <f>SUM(O55:O69)</f>
        <v>60</v>
      </c>
      <c r="P70" s="877"/>
      <c r="Q70" s="1433"/>
      <c r="R70" s="308"/>
      <c r="S70" s="416"/>
      <c r="T70" s="372"/>
      <c r="U70" s="1547"/>
    </row>
    <row r="71" spans="1:21" s="784" customFormat="1" ht="15.75" customHeight="1" x14ac:dyDescent="0.25">
      <c r="A71" s="60" t="s">
        <v>16</v>
      </c>
      <c r="B71" s="61" t="s">
        <v>40</v>
      </c>
      <c r="C71" s="797" t="s">
        <v>40</v>
      </c>
      <c r="D71" s="64" t="s">
        <v>67</v>
      </c>
      <c r="E71" s="65" t="s">
        <v>43</v>
      </c>
      <c r="F71" s="66">
        <v>5</v>
      </c>
      <c r="G71" s="68"/>
      <c r="H71" s="338"/>
      <c r="I71" s="339"/>
      <c r="J71" s="179"/>
      <c r="K71" s="338"/>
      <c r="L71" s="339"/>
      <c r="M71" s="885"/>
      <c r="N71" s="338"/>
      <c r="O71" s="339"/>
      <c r="P71" s="179"/>
      <c r="Q71" s="69"/>
      <c r="R71" s="296"/>
      <c r="S71" s="296"/>
      <c r="T71" s="280"/>
      <c r="U71" s="917"/>
    </row>
    <row r="72" spans="1:21" s="784" customFormat="1" ht="15.75" customHeight="1" x14ac:dyDescent="0.25">
      <c r="A72" s="789"/>
      <c r="B72" s="807"/>
      <c r="C72" s="798"/>
      <c r="D72" s="1367" t="s">
        <v>205</v>
      </c>
      <c r="E72" s="1437" t="s">
        <v>68</v>
      </c>
      <c r="F72" s="809"/>
      <c r="G72" s="533" t="s">
        <v>47</v>
      </c>
      <c r="H72" s="182">
        <v>78.8</v>
      </c>
      <c r="I72" s="325">
        <v>78.8</v>
      </c>
      <c r="J72" s="180"/>
      <c r="K72" s="182"/>
      <c r="L72" s="325"/>
      <c r="M72" s="199"/>
      <c r="N72" s="182"/>
      <c r="O72" s="325"/>
      <c r="P72" s="180"/>
      <c r="Q72" s="1434" t="s">
        <v>176</v>
      </c>
      <c r="R72" s="477">
        <v>100</v>
      </c>
      <c r="S72" s="477"/>
      <c r="T72" s="478"/>
      <c r="U72" s="1511" t="s">
        <v>277</v>
      </c>
    </row>
    <row r="73" spans="1:21" s="1037" customFormat="1" ht="15.75" customHeight="1" x14ac:dyDescent="0.25">
      <c r="A73" s="1035"/>
      <c r="B73" s="1038"/>
      <c r="C73" s="1036"/>
      <c r="D73" s="1337"/>
      <c r="E73" s="1437"/>
      <c r="F73" s="1039"/>
      <c r="G73" s="517" t="s">
        <v>250</v>
      </c>
      <c r="H73" s="105"/>
      <c r="I73" s="335">
        <v>6.4</v>
      </c>
      <c r="J73" s="1004">
        <f>I73-H73</f>
        <v>6.4</v>
      </c>
      <c r="K73" s="105"/>
      <c r="L73" s="335"/>
      <c r="M73" s="754"/>
      <c r="N73" s="105"/>
      <c r="O73" s="335"/>
      <c r="P73" s="99"/>
      <c r="Q73" s="1363"/>
      <c r="R73" s="477"/>
      <c r="S73" s="477"/>
      <c r="T73" s="479"/>
      <c r="U73" s="1512"/>
    </row>
    <row r="74" spans="1:21" s="784" customFormat="1" ht="20.25" customHeight="1" x14ac:dyDescent="0.25">
      <c r="A74" s="789"/>
      <c r="B74" s="807"/>
      <c r="C74" s="798"/>
      <c r="D74" s="1337"/>
      <c r="E74" s="1438"/>
      <c r="F74" s="809"/>
      <c r="G74" s="48" t="s">
        <v>45</v>
      </c>
      <c r="H74" s="107">
        <v>413.1</v>
      </c>
      <c r="I74" s="326">
        <v>413.1</v>
      </c>
      <c r="J74" s="181"/>
      <c r="K74" s="107"/>
      <c r="L74" s="326"/>
      <c r="M74" s="644"/>
      <c r="N74" s="105"/>
      <c r="O74" s="335"/>
      <c r="P74" s="99"/>
      <c r="Q74" s="1537"/>
      <c r="R74" s="477"/>
      <c r="S74" s="477"/>
      <c r="T74" s="479"/>
      <c r="U74" s="1512"/>
    </row>
    <row r="75" spans="1:21" s="784" customFormat="1" ht="15" customHeight="1" x14ac:dyDescent="0.25">
      <c r="A75" s="789"/>
      <c r="B75" s="807"/>
      <c r="C75" s="798"/>
      <c r="D75" s="1405" t="s">
        <v>184</v>
      </c>
      <c r="E75" s="119"/>
      <c r="F75" s="809"/>
      <c r="G75" s="163" t="s">
        <v>47</v>
      </c>
      <c r="H75" s="105"/>
      <c r="I75" s="335"/>
      <c r="J75" s="99"/>
      <c r="K75" s="105">
        <v>608.5</v>
      </c>
      <c r="L75" s="335">
        <v>608.5</v>
      </c>
      <c r="M75" s="754"/>
      <c r="N75" s="182">
        <v>602.70000000000005</v>
      </c>
      <c r="O75" s="325">
        <v>602.70000000000005</v>
      </c>
      <c r="P75" s="199"/>
      <c r="Q75" s="895" t="s">
        <v>71</v>
      </c>
      <c r="R75" s="299">
        <v>1</v>
      </c>
      <c r="S75" s="299"/>
      <c r="T75" s="283"/>
      <c r="U75" s="1512"/>
    </row>
    <row r="76" spans="1:21" s="784" customFormat="1" ht="16.5" customHeight="1" x14ac:dyDescent="0.25">
      <c r="A76" s="789"/>
      <c r="B76" s="807"/>
      <c r="C76" s="798"/>
      <c r="D76" s="1300"/>
      <c r="E76" s="119"/>
      <c r="F76" s="809"/>
      <c r="G76" s="163" t="s">
        <v>39</v>
      </c>
      <c r="H76" s="105"/>
      <c r="I76" s="335"/>
      <c r="J76" s="99"/>
      <c r="K76" s="105">
        <v>1.6</v>
      </c>
      <c r="L76" s="335">
        <v>1.6</v>
      </c>
      <c r="M76" s="754"/>
      <c r="N76" s="105"/>
      <c r="O76" s="335"/>
      <c r="P76" s="754"/>
      <c r="Q76" s="895"/>
      <c r="R76" s="299"/>
      <c r="S76" s="299"/>
      <c r="T76" s="283"/>
      <c r="U76" s="1512"/>
    </row>
    <row r="77" spans="1:21" s="784" customFormat="1" ht="17.25" customHeight="1" x14ac:dyDescent="0.25">
      <c r="A77" s="789"/>
      <c r="B77" s="807"/>
      <c r="C77" s="798"/>
      <c r="D77" s="1300"/>
      <c r="E77" s="1503"/>
      <c r="F77" s="1343"/>
      <c r="G77" s="48" t="s">
        <v>33</v>
      </c>
      <c r="H77" s="107">
        <v>15.2</v>
      </c>
      <c r="I77" s="326">
        <v>15.2</v>
      </c>
      <c r="J77" s="181"/>
      <c r="K77" s="107"/>
      <c r="L77" s="326"/>
      <c r="M77" s="644"/>
      <c r="N77" s="107"/>
      <c r="O77" s="326"/>
      <c r="P77" s="644"/>
      <c r="Q77" s="1363" t="s">
        <v>104</v>
      </c>
      <c r="R77" s="299"/>
      <c r="S77" s="299">
        <v>50</v>
      </c>
      <c r="T77" s="283">
        <v>100</v>
      </c>
      <c r="U77" s="1512"/>
    </row>
    <row r="78" spans="1:21" s="784" customFormat="1" ht="17.25" customHeight="1" thickBot="1" x14ac:dyDescent="0.3">
      <c r="A78" s="26"/>
      <c r="B78" s="810"/>
      <c r="C78" s="645"/>
      <c r="D78" s="1370"/>
      <c r="E78" s="1370"/>
      <c r="F78" s="1370"/>
      <c r="G78" s="132" t="s">
        <v>30</v>
      </c>
      <c r="H78" s="190">
        <f>SUM(H72:H77)</f>
        <v>507.1</v>
      </c>
      <c r="I78" s="420">
        <f>SUM(I72:I77)</f>
        <v>513.5</v>
      </c>
      <c r="J78" s="420">
        <f>SUM(J72:J77)</f>
        <v>6.4</v>
      </c>
      <c r="K78" s="190">
        <f>SUM(K72:K77)</f>
        <v>610.1</v>
      </c>
      <c r="L78" s="420">
        <f>SUM(L72:L77)</f>
        <v>610.1</v>
      </c>
      <c r="M78" s="401"/>
      <c r="N78" s="647">
        <f>SUM(N72:N77)</f>
        <v>602.70000000000005</v>
      </c>
      <c r="O78" s="862">
        <f>SUM(O72:O77)</f>
        <v>602.70000000000005</v>
      </c>
      <c r="P78" s="835"/>
      <c r="Q78" s="1408"/>
      <c r="R78" s="633"/>
      <c r="S78" s="633"/>
      <c r="T78" s="634"/>
      <c r="U78" s="1507"/>
    </row>
    <row r="79" spans="1:21" s="784" customFormat="1" ht="17.25" customHeight="1" x14ac:dyDescent="0.25">
      <c r="A79" s="60" t="s">
        <v>16</v>
      </c>
      <c r="B79" s="61" t="s">
        <v>40</v>
      </c>
      <c r="C79" s="797" t="s">
        <v>42</v>
      </c>
      <c r="D79" s="64" t="s">
        <v>74</v>
      </c>
      <c r="E79" s="65"/>
      <c r="F79" s="50"/>
      <c r="G79" s="68"/>
      <c r="H79" s="179"/>
      <c r="I79" s="339"/>
      <c r="J79" s="179"/>
      <c r="K79" s="338"/>
      <c r="L79" s="339"/>
      <c r="M79" s="179"/>
      <c r="N79" s="338"/>
      <c r="O79" s="339"/>
      <c r="P79" s="885"/>
      <c r="Q79" s="69"/>
      <c r="R79" s="296"/>
      <c r="S79" s="296"/>
      <c r="T79" s="280"/>
      <c r="U79" s="916"/>
    </row>
    <row r="80" spans="1:21" s="784" customFormat="1" ht="18.75" customHeight="1" x14ac:dyDescent="0.25">
      <c r="A80" s="1402"/>
      <c r="B80" s="1403"/>
      <c r="C80" s="1404"/>
      <c r="D80" s="1405" t="s">
        <v>117</v>
      </c>
      <c r="E80" s="1390" t="s">
        <v>75</v>
      </c>
      <c r="F80" s="1394" t="s">
        <v>22</v>
      </c>
      <c r="G80" s="148" t="s">
        <v>33</v>
      </c>
      <c r="H80" s="108">
        <v>30</v>
      </c>
      <c r="I80" s="334">
        <v>30</v>
      </c>
      <c r="J80" s="108"/>
      <c r="K80" s="887">
        <v>30</v>
      </c>
      <c r="L80" s="334">
        <v>30</v>
      </c>
      <c r="M80" s="108"/>
      <c r="N80" s="887">
        <v>30</v>
      </c>
      <c r="O80" s="334">
        <v>30</v>
      </c>
      <c r="P80" s="397"/>
      <c r="Q80" s="1397" t="s">
        <v>239</v>
      </c>
      <c r="R80" s="301">
        <v>2.2999999999999998</v>
      </c>
      <c r="S80" s="301">
        <v>2.2999999999999998</v>
      </c>
      <c r="T80" s="285">
        <v>2.2999999999999998</v>
      </c>
      <c r="U80" s="1548" t="s">
        <v>278</v>
      </c>
    </row>
    <row r="81" spans="1:21" s="784" customFormat="1" ht="13.5" customHeight="1" x14ac:dyDescent="0.25">
      <c r="A81" s="1402"/>
      <c r="B81" s="1403"/>
      <c r="C81" s="1404"/>
      <c r="D81" s="1300"/>
      <c r="E81" s="1392"/>
      <c r="F81" s="1395"/>
      <c r="G81" s="650" t="s">
        <v>78</v>
      </c>
      <c r="H81" s="203">
        <v>32.799999999999997</v>
      </c>
      <c r="I81" s="986">
        <v>34.9</v>
      </c>
      <c r="J81" s="987">
        <f>I81-H81</f>
        <v>2.1000000000000014</v>
      </c>
      <c r="K81" s="888">
        <v>32.799999999999997</v>
      </c>
      <c r="L81" s="340">
        <v>32.799999999999997</v>
      </c>
      <c r="M81" s="203"/>
      <c r="N81" s="888">
        <v>32.799999999999997</v>
      </c>
      <c r="O81" s="335">
        <v>32.799999999999997</v>
      </c>
      <c r="P81" s="754"/>
      <c r="Q81" s="1398"/>
      <c r="R81" s="302"/>
      <c r="S81" s="302"/>
      <c r="T81" s="286"/>
      <c r="U81" s="1548"/>
    </row>
    <row r="82" spans="1:21" s="784" customFormat="1" ht="16.5" customHeight="1" x14ac:dyDescent="0.25">
      <c r="A82" s="1402"/>
      <c r="B82" s="1403"/>
      <c r="C82" s="1404"/>
      <c r="D82" s="1406"/>
      <c r="E82" s="1393"/>
      <c r="F82" s="1396"/>
      <c r="G82" s="198"/>
      <c r="H82" s="181"/>
      <c r="I82" s="984"/>
      <c r="J82" s="985"/>
      <c r="K82" s="107"/>
      <c r="L82" s="326"/>
      <c r="M82" s="181"/>
      <c r="N82" s="107"/>
      <c r="O82" s="326"/>
      <c r="P82" s="644"/>
      <c r="Q82" s="1399"/>
      <c r="R82" s="303"/>
      <c r="S82" s="303"/>
      <c r="T82" s="287"/>
      <c r="U82" s="1548"/>
    </row>
    <row r="83" spans="1:21" s="784" customFormat="1" ht="18.75" customHeight="1" x14ac:dyDescent="0.25">
      <c r="A83" s="1371"/>
      <c r="B83" s="1374"/>
      <c r="C83" s="1377"/>
      <c r="D83" s="1380" t="s">
        <v>77</v>
      </c>
      <c r="E83" s="1352"/>
      <c r="F83" s="1383" t="s">
        <v>22</v>
      </c>
      <c r="G83" s="149" t="s">
        <v>33</v>
      </c>
      <c r="H83" s="108">
        <v>10</v>
      </c>
      <c r="I83" s="334">
        <v>10</v>
      </c>
      <c r="J83" s="108"/>
      <c r="K83" s="887">
        <v>10</v>
      </c>
      <c r="L83" s="334">
        <v>10</v>
      </c>
      <c r="M83" s="180"/>
      <c r="N83" s="182">
        <v>10</v>
      </c>
      <c r="O83" s="325">
        <v>10</v>
      </c>
      <c r="P83" s="199"/>
      <c r="Q83" s="375" t="s">
        <v>115</v>
      </c>
      <c r="R83" s="304">
        <v>1</v>
      </c>
      <c r="S83" s="304">
        <v>1</v>
      </c>
      <c r="T83" s="288">
        <v>1</v>
      </c>
      <c r="U83" s="1548"/>
    </row>
    <row r="84" spans="1:21" s="784" customFormat="1" ht="24.75" customHeight="1" x14ac:dyDescent="0.25">
      <c r="A84" s="1372"/>
      <c r="B84" s="1375"/>
      <c r="C84" s="1378"/>
      <c r="D84" s="1380"/>
      <c r="E84" s="1352"/>
      <c r="F84" s="1383"/>
      <c r="G84" s="205" t="s">
        <v>78</v>
      </c>
      <c r="H84" s="203">
        <v>15.4</v>
      </c>
      <c r="I84" s="986">
        <v>15.1</v>
      </c>
      <c r="J84" s="987">
        <f>I84-H84</f>
        <v>-0.30000000000000071</v>
      </c>
      <c r="K84" s="888">
        <v>15.4</v>
      </c>
      <c r="L84" s="340">
        <v>15.4</v>
      </c>
      <c r="M84" s="203"/>
      <c r="N84" s="888">
        <v>15.4</v>
      </c>
      <c r="O84" s="340">
        <v>15.4</v>
      </c>
      <c r="P84" s="651"/>
      <c r="Q84" s="220" t="s">
        <v>224</v>
      </c>
      <c r="R84" s="305">
        <v>750</v>
      </c>
      <c r="S84" s="305">
        <v>750</v>
      </c>
      <c r="T84" s="289">
        <v>750</v>
      </c>
      <c r="U84" s="1548"/>
    </row>
    <row r="85" spans="1:21" s="784" customFormat="1" ht="28.5" customHeight="1" x14ac:dyDescent="0.25">
      <c r="A85" s="1373"/>
      <c r="B85" s="1376"/>
      <c r="C85" s="1379"/>
      <c r="D85" s="1380"/>
      <c r="E85" s="787"/>
      <c r="F85" s="1383"/>
      <c r="G85" s="202"/>
      <c r="H85" s="181"/>
      <c r="I85" s="326"/>
      <c r="J85" s="181"/>
      <c r="K85" s="107"/>
      <c r="L85" s="326"/>
      <c r="M85" s="181"/>
      <c r="N85" s="107"/>
      <c r="O85" s="326"/>
      <c r="P85" s="644"/>
      <c r="Q85" s="376" t="s">
        <v>225</v>
      </c>
      <c r="R85" s="306">
        <v>5</v>
      </c>
      <c r="S85" s="306">
        <v>5</v>
      </c>
      <c r="T85" s="290">
        <v>5</v>
      </c>
      <c r="U85" s="1548"/>
    </row>
    <row r="86" spans="1:21" s="42" customFormat="1" ht="16.5" customHeight="1" x14ac:dyDescent="0.25">
      <c r="A86" s="73"/>
      <c r="B86" s="74"/>
      <c r="C86" s="646"/>
      <c r="D86" s="1400" t="s">
        <v>201</v>
      </c>
      <c r="E86" s="1390" t="s">
        <v>75</v>
      </c>
      <c r="F86" s="172" t="s">
        <v>81</v>
      </c>
      <c r="G86" s="173" t="s">
        <v>33</v>
      </c>
      <c r="H86" s="180">
        <v>50</v>
      </c>
      <c r="I86" s="325">
        <v>50</v>
      </c>
      <c r="J86" s="180"/>
      <c r="K86" s="182"/>
      <c r="L86" s="325"/>
      <c r="M86" s="180"/>
      <c r="N86" s="182"/>
      <c r="O86" s="325"/>
      <c r="P86" s="199"/>
      <c r="Q86" s="174" t="s">
        <v>177</v>
      </c>
      <c r="R86" s="307" t="s">
        <v>146</v>
      </c>
      <c r="S86" s="307"/>
      <c r="T86" s="291"/>
      <c r="U86" s="1548"/>
    </row>
    <row r="87" spans="1:21" s="42" customFormat="1" ht="21" customHeight="1" x14ac:dyDescent="0.25">
      <c r="A87" s="73"/>
      <c r="B87" s="74"/>
      <c r="C87" s="646"/>
      <c r="D87" s="1401"/>
      <c r="E87" s="1352"/>
      <c r="F87" s="1389"/>
      <c r="G87" s="170" t="s">
        <v>39</v>
      </c>
      <c r="H87" s="181">
        <v>50</v>
      </c>
      <c r="I87" s="326">
        <v>50</v>
      </c>
      <c r="J87" s="181"/>
      <c r="K87" s="107"/>
      <c r="L87" s="326"/>
      <c r="M87" s="181"/>
      <c r="N87" s="107"/>
      <c r="O87" s="326"/>
      <c r="P87" s="644"/>
      <c r="Q87" s="1407"/>
      <c r="R87" s="648"/>
      <c r="S87" s="648"/>
      <c r="T87" s="649"/>
      <c r="U87" s="850"/>
    </row>
    <row r="88" spans="1:21" s="784" customFormat="1" ht="17.25" customHeight="1" thickBot="1" x14ac:dyDescent="0.3">
      <c r="A88" s="26"/>
      <c r="B88" s="810"/>
      <c r="C88" s="645"/>
      <c r="D88" s="1370"/>
      <c r="E88" s="1391"/>
      <c r="F88" s="1370"/>
      <c r="G88" s="132" t="s">
        <v>30</v>
      </c>
      <c r="H88" s="647">
        <f>SUM(H80:H87)</f>
        <v>188.2</v>
      </c>
      <c r="I88" s="862">
        <f>SUM(I80:I87)</f>
        <v>190</v>
      </c>
      <c r="J88" s="862">
        <f>SUM(J80:J87)</f>
        <v>1.8000000000000007</v>
      </c>
      <c r="K88" s="647">
        <f>SUM(K80:K87)</f>
        <v>88.2</v>
      </c>
      <c r="L88" s="862">
        <f>SUM(L80:L87)</f>
        <v>88.2</v>
      </c>
      <c r="M88" s="835"/>
      <c r="N88" s="647">
        <f>SUM(N80:N87)</f>
        <v>88.2</v>
      </c>
      <c r="O88" s="862">
        <f>SUM(O80:O87)</f>
        <v>88.2</v>
      </c>
      <c r="P88" s="877"/>
      <c r="Q88" s="1408"/>
      <c r="R88" s="633"/>
      <c r="S88" s="633"/>
      <c r="T88" s="634"/>
      <c r="U88" s="916"/>
    </row>
    <row r="89" spans="1:21" s="784" customFormat="1" ht="13.5" thickBot="1" x14ac:dyDescent="0.3">
      <c r="A89" s="43" t="s">
        <v>16</v>
      </c>
      <c r="B89" s="31" t="s">
        <v>40</v>
      </c>
      <c r="C89" s="1309" t="s">
        <v>50</v>
      </c>
      <c r="D89" s="1309"/>
      <c r="E89" s="1309"/>
      <c r="F89" s="1309"/>
      <c r="G89" s="1309"/>
      <c r="H89" s="838">
        <f>H88+H78+H70+H54</f>
        <v>1720.7</v>
      </c>
      <c r="I89" s="858">
        <f>I88+I78+I70+I54</f>
        <v>1728.9</v>
      </c>
      <c r="J89" s="858">
        <f>J88+J78+J70+J54</f>
        <v>8.2000000000000011</v>
      </c>
      <c r="K89" s="838">
        <f>K88+K78+K70+K54</f>
        <v>1826.1000000000001</v>
      </c>
      <c r="L89" s="858">
        <f>L88+L78+L70+L54</f>
        <v>1826.1000000000001</v>
      </c>
      <c r="M89" s="106"/>
      <c r="N89" s="838">
        <f>N88+N78+N70+N54</f>
        <v>805.10000000000014</v>
      </c>
      <c r="O89" s="858">
        <f>O88+O78+O70+O54</f>
        <v>805.10000000000014</v>
      </c>
      <c r="P89" s="852"/>
      <c r="Q89" s="1358"/>
      <c r="R89" s="1359"/>
      <c r="S89" s="1359"/>
      <c r="T89" s="1359"/>
      <c r="U89" s="874"/>
    </row>
    <row r="90" spans="1:21" s="784" customFormat="1" ht="16.5" customHeight="1" thickBot="1" x14ac:dyDescent="0.3">
      <c r="A90" s="30" t="s">
        <v>16</v>
      </c>
      <c r="B90" s="31" t="s">
        <v>42</v>
      </c>
      <c r="C90" s="1409" t="s">
        <v>206</v>
      </c>
      <c r="D90" s="1410"/>
      <c r="E90" s="1410"/>
      <c r="F90" s="1410"/>
      <c r="G90" s="1410"/>
      <c r="H90" s="1411"/>
      <c r="I90" s="1411"/>
      <c r="J90" s="1411"/>
      <c r="K90" s="1411"/>
      <c r="L90" s="1411"/>
      <c r="M90" s="1411"/>
      <c r="N90" s="1411"/>
      <c r="O90" s="1411"/>
      <c r="P90" s="1411"/>
      <c r="Q90" s="1410"/>
      <c r="R90" s="1410"/>
      <c r="S90" s="1410"/>
      <c r="T90" s="1410"/>
      <c r="U90" s="875"/>
    </row>
    <row r="91" spans="1:21" s="784" customFormat="1" ht="17.25" customHeight="1" x14ac:dyDescent="0.25">
      <c r="A91" s="1415" t="s">
        <v>16</v>
      </c>
      <c r="B91" s="1419" t="s">
        <v>42</v>
      </c>
      <c r="C91" s="1423" t="s">
        <v>16</v>
      </c>
      <c r="D91" s="1427" t="s">
        <v>234</v>
      </c>
      <c r="E91" s="1429" t="s">
        <v>43</v>
      </c>
      <c r="F91" s="1460" t="s">
        <v>48</v>
      </c>
      <c r="G91" s="377" t="s">
        <v>33</v>
      </c>
      <c r="H91" s="766">
        <v>19</v>
      </c>
      <c r="I91" s="344">
        <v>19</v>
      </c>
      <c r="J91" s="840"/>
      <c r="K91" s="766"/>
      <c r="L91" s="344"/>
      <c r="M91" s="767"/>
      <c r="N91" s="766"/>
      <c r="O91" s="344"/>
      <c r="P91" s="767"/>
      <c r="Q91" s="1464" t="s">
        <v>114</v>
      </c>
      <c r="R91" s="315">
        <v>1</v>
      </c>
      <c r="S91" s="315"/>
      <c r="T91" s="312"/>
      <c r="U91" s="916"/>
    </row>
    <row r="92" spans="1:21" s="784" customFormat="1" ht="15.75" customHeight="1" x14ac:dyDescent="0.25">
      <c r="A92" s="1416"/>
      <c r="B92" s="1420"/>
      <c r="C92" s="1424"/>
      <c r="D92" s="1300"/>
      <c r="E92" s="1404"/>
      <c r="F92" s="1461"/>
      <c r="G92" s="1042" t="s">
        <v>47</v>
      </c>
      <c r="H92" s="212">
        <v>273.2</v>
      </c>
      <c r="I92" s="345">
        <v>273.2</v>
      </c>
      <c r="J92" s="841"/>
      <c r="K92" s="212">
        <v>415.5</v>
      </c>
      <c r="L92" s="345">
        <v>415.5</v>
      </c>
      <c r="M92" s="342"/>
      <c r="N92" s="212">
        <v>415.5</v>
      </c>
      <c r="O92" s="345">
        <v>415.5</v>
      </c>
      <c r="P92" s="342"/>
      <c r="Q92" s="1465"/>
      <c r="R92" s="799"/>
      <c r="S92" s="799"/>
      <c r="T92" s="36"/>
      <c r="U92" s="1511"/>
    </row>
    <row r="93" spans="1:21" s="784" customFormat="1" ht="18.75" customHeight="1" x14ac:dyDescent="0.25">
      <c r="A93" s="1416"/>
      <c r="B93" s="1420"/>
      <c r="C93" s="1424"/>
      <c r="D93" s="1300"/>
      <c r="E93" s="1404"/>
      <c r="F93" s="1461"/>
      <c r="G93" s="1044" t="s">
        <v>45</v>
      </c>
      <c r="H93" s="212">
        <v>1548.3</v>
      </c>
      <c r="I93" s="345">
        <v>1548.3</v>
      </c>
      <c r="J93" s="841"/>
      <c r="K93" s="212">
        <v>2143.6</v>
      </c>
      <c r="L93" s="345">
        <v>2143.6</v>
      </c>
      <c r="M93" s="342"/>
      <c r="N93" s="212">
        <v>2143.6</v>
      </c>
      <c r="O93" s="345">
        <v>2143.6</v>
      </c>
      <c r="P93" s="342"/>
      <c r="Q93" s="383" t="s">
        <v>168</v>
      </c>
      <c r="R93" s="384">
        <v>3</v>
      </c>
      <c r="S93" s="799">
        <v>3</v>
      </c>
      <c r="T93" s="36"/>
      <c r="U93" s="1505"/>
    </row>
    <row r="94" spans="1:21" s="784" customFormat="1" ht="20.25" customHeight="1" x14ac:dyDescent="0.25">
      <c r="A94" s="1417"/>
      <c r="B94" s="1421"/>
      <c r="C94" s="1425"/>
      <c r="D94" s="1405"/>
      <c r="E94" s="1430"/>
      <c r="F94" s="1462"/>
      <c r="G94" s="378"/>
      <c r="H94" s="341"/>
      <c r="I94" s="346"/>
      <c r="J94" s="841"/>
      <c r="K94" s="212"/>
      <c r="L94" s="345"/>
      <c r="M94" s="342"/>
      <c r="N94" s="212"/>
      <c r="O94" s="346"/>
      <c r="P94" s="343"/>
      <c r="Q94" s="1538" t="s">
        <v>169</v>
      </c>
      <c r="R94" s="384">
        <v>24</v>
      </c>
      <c r="S94" s="799">
        <v>59</v>
      </c>
      <c r="T94" s="36">
        <v>94</v>
      </c>
      <c r="U94" s="1505"/>
    </row>
    <row r="95" spans="1:21" s="784" customFormat="1" ht="15" customHeight="1" thickBot="1" x14ac:dyDescent="0.3">
      <c r="A95" s="1418"/>
      <c r="B95" s="1422"/>
      <c r="C95" s="1426"/>
      <c r="D95" s="1428"/>
      <c r="E95" s="1431"/>
      <c r="F95" s="1463"/>
      <c r="G95" s="167" t="s">
        <v>30</v>
      </c>
      <c r="H95" s="625">
        <f>SUM(H91:H94)</f>
        <v>1840.5</v>
      </c>
      <c r="I95" s="907">
        <f>SUM(I91:I94)</f>
        <v>1840.5</v>
      </c>
      <c r="J95" s="897"/>
      <c r="K95" s="625">
        <f>SUM(K91:K94)</f>
        <v>2559.1</v>
      </c>
      <c r="L95" s="907">
        <f>SUM(L91:L94)</f>
        <v>2559.1</v>
      </c>
      <c r="M95" s="898"/>
      <c r="N95" s="625">
        <f>SUM(N91:N94)</f>
        <v>2559.1</v>
      </c>
      <c r="O95" s="913">
        <f>SUM(O91:O94)</f>
        <v>2559.1</v>
      </c>
      <c r="P95" s="905"/>
      <c r="Q95" s="1539"/>
      <c r="R95" s="316"/>
      <c r="S95" s="316"/>
      <c r="T95" s="313"/>
      <c r="U95" s="1507"/>
    </row>
    <row r="96" spans="1:21" s="784" customFormat="1" ht="17.25" customHeight="1" x14ac:dyDescent="0.25">
      <c r="A96" s="76" t="s">
        <v>16</v>
      </c>
      <c r="B96" s="77" t="s">
        <v>42</v>
      </c>
      <c r="C96" s="559" t="s">
        <v>31</v>
      </c>
      <c r="D96" s="1467" t="s">
        <v>83</v>
      </c>
      <c r="E96" s="78" t="s">
        <v>43</v>
      </c>
      <c r="F96" s="79" t="s">
        <v>48</v>
      </c>
      <c r="G96" s="93" t="s">
        <v>47</v>
      </c>
      <c r="H96" s="212">
        <v>188.1</v>
      </c>
      <c r="I96" s="345">
        <v>13.1</v>
      </c>
      <c r="J96" s="1043">
        <f>I96-H96</f>
        <v>-175</v>
      </c>
      <c r="K96" s="212"/>
      <c r="L96" s="345"/>
      <c r="M96" s="342"/>
      <c r="N96" s="212"/>
      <c r="O96" s="345"/>
      <c r="P96" s="342"/>
      <c r="Q96" s="1464" t="s">
        <v>84</v>
      </c>
      <c r="R96" s="252">
        <v>100</v>
      </c>
      <c r="S96" s="252"/>
      <c r="T96" s="242"/>
      <c r="U96" s="1506" t="s">
        <v>279</v>
      </c>
    </row>
    <row r="97" spans="1:24" s="784" customFormat="1" ht="16.5" customHeight="1" x14ac:dyDescent="0.25">
      <c r="A97" s="795"/>
      <c r="B97" s="796"/>
      <c r="C97" s="798"/>
      <c r="D97" s="1468"/>
      <c r="E97" s="80"/>
      <c r="F97" s="81"/>
      <c r="G97" s="93" t="s">
        <v>250</v>
      </c>
      <c r="H97" s="212"/>
      <c r="I97" s="345">
        <v>175</v>
      </c>
      <c r="J97" s="1043">
        <f>I97-H97</f>
        <v>175</v>
      </c>
      <c r="K97" s="212"/>
      <c r="L97" s="345"/>
      <c r="M97" s="342"/>
      <c r="N97" s="212"/>
      <c r="O97" s="346"/>
      <c r="P97" s="343"/>
      <c r="Q97" s="1465"/>
      <c r="R97" s="317"/>
      <c r="S97" s="317"/>
      <c r="T97" s="314"/>
      <c r="U97" s="1505"/>
    </row>
    <row r="98" spans="1:24" s="784" customFormat="1" ht="32.25" customHeight="1" thickBot="1" x14ac:dyDescent="0.3">
      <c r="A98" s="82"/>
      <c r="B98" s="83"/>
      <c r="C98" s="560"/>
      <c r="D98" s="1469"/>
      <c r="E98" s="84"/>
      <c r="F98" s="85"/>
      <c r="G98" s="16" t="s">
        <v>30</v>
      </c>
      <c r="H98" s="190">
        <f t="shared" ref="H98:N98" si="16">SUM(H96:H97)</f>
        <v>188.1</v>
      </c>
      <c r="I98" s="420">
        <f t="shared" ref="I98:J98" si="17">SUM(I96:I97)</f>
        <v>188.1</v>
      </c>
      <c r="J98" s="420">
        <f t="shared" si="17"/>
        <v>0</v>
      </c>
      <c r="K98" s="190">
        <f t="shared" si="16"/>
        <v>0</v>
      </c>
      <c r="L98" s="420">
        <f t="shared" ref="L98" si="18">SUM(L96:L97)</f>
        <v>0</v>
      </c>
      <c r="M98" s="401"/>
      <c r="N98" s="190">
        <f t="shared" si="16"/>
        <v>0</v>
      </c>
      <c r="O98" s="862">
        <f t="shared" ref="O98" si="19">SUM(O96:O97)</f>
        <v>0</v>
      </c>
      <c r="P98" s="877"/>
      <c r="Q98" s="757"/>
      <c r="R98" s="813"/>
      <c r="S98" s="813"/>
      <c r="T98" s="241"/>
      <c r="U98" s="1507"/>
    </row>
    <row r="99" spans="1:24" s="784" customFormat="1" ht="32.25" customHeight="1" x14ac:dyDescent="0.25">
      <c r="A99" s="1291" t="s">
        <v>16</v>
      </c>
      <c r="B99" s="1502" t="s">
        <v>21</v>
      </c>
      <c r="C99" s="1319" t="s">
        <v>40</v>
      </c>
      <c r="D99" s="1297" t="s">
        <v>145</v>
      </c>
      <c r="E99" s="1457" t="s">
        <v>43</v>
      </c>
      <c r="F99" s="1317">
        <v>5</v>
      </c>
      <c r="G99" s="455" t="s">
        <v>47</v>
      </c>
      <c r="H99" s="389">
        <v>235.4</v>
      </c>
      <c r="I99" s="856">
        <v>235.4</v>
      </c>
      <c r="J99" s="1049"/>
      <c r="K99" s="914">
        <v>4.7</v>
      </c>
      <c r="L99" s="911">
        <v>4.7</v>
      </c>
      <c r="M99" s="899"/>
      <c r="N99" s="210"/>
      <c r="O99" s="329"/>
      <c r="P99" s="452"/>
      <c r="Q99" s="1543" t="s">
        <v>273</v>
      </c>
      <c r="R99" s="1215">
        <v>50</v>
      </c>
      <c r="S99" s="1216" t="s">
        <v>167</v>
      </c>
      <c r="T99" s="1492"/>
      <c r="U99" s="1506" t="s">
        <v>280</v>
      </c>
    </row>
    <row r="100" spans="1:24" s="784" customFormat="1" ht="16.5" customHeight="1" x14ac:dyDescent="0.25">
      <c r="A100" s="1292"/>
      <c r="B100" s="1325"/>
      <c r="C100" s="1320"/>
      <c r="D100" s="1300"/>
      <c r="E100" s="1458"/>
      <c r="F100" s="1263"/>
      <c r="G100" s="456" t="s">
        <v>45</v>
      </c>
      <c r="H100" s="99">
        <v>1334</v>
      </c>
      <c r="I100" s="335"/>
      <c r="J100" s="1004">
        <f>I100-H100</f>
        <v>-1334</v>
      </c>
      <c r="K100" s="915"/>
      <c r="L100" s="912"/>
      <c r="M100" s="900"/>
      <c r="N100" s="450"/>
      <c r="O100" s="451"/>
      <c r="P100" s="452"/>
      <c r="Q100" s="1544"/>
      <c r="R100" s="1217"/>
      <c r="S100" s="1216"/>
      <c r="T100" s="1492"/>
      <c r="U100" s="1505"/>
    </row>
    <row r="101" spans="1:24" s="784" customFormat="1" ht="15.75" customHeight="1" x14ac:dyDescent="0.25">
      <c r="A101" s="1292"/>
      <c r="B101" s="1325"/>
      <c r="C101" s="1320"/>
      <c r="D101" s="1300"/>
      <c r="E101" s="1458"/>
      <c r="F101" s="1263"/>
      <c r="G101" s="462" t="s">
        <v>256</v>
      </c>
      <c r="H101" s="99"/>
      <c r="I101" s="335">
        <v>1334</v>
      </c>
      <c r="J101" s="1004">
        <f>I101-H101</f>
        <v>1334</v>
      </c>
      <c r="K101" s="915">
        <v>26.4</v>
      </c>
      <c r="L101" s="912">
        <v>26.4</v>
      </c>
      <c r="M101" s="901"/>
      <c r="N101" s="189"/>
      <c r="O101" s="330"/>
      <c r="P101" s="906"/>
      <c r="Q101" s="54" t="s">
        <v>166</v>
      </c>
      <c r="R101" s="362"/>
      <c r="S101" s="572" t="s">
        <v>274</v>
      </c>
      <c r="T101" s="1492"/>
      <c r="U101" s="1512"/>
    </row>
    <row r="102" spans="1:24" s="784" customFormat="1" ht="18" customHeight="1" thickBot="1" x14ac:dyDescent="0.3">
      <c r="A102" s="1292"/>
      <c r="B102" s="1326"/>
      <c r="C102" s="1327"/>
      <c r="D102" s="1298"/>
      <c r="E102" s="1459"/>
      <c r="F102" s="1264"/>
      <c r="G102" s="461" t="s">
        <v>30</v>
      </c>
      <c r="H102" s="190">
        <f>SUM(H99:H101)</f>
        <v>1569.4</v>
      </c>
      <c r="I102" s="420">
        <f>SUM(I99:I101)</f>
        <v>1569.4</v>
      </c>
      <c r="J102" s="420">
        <f>SUM(J99:J101)</f>
        <v>0</v>
      </c>
      <c r="K102" s="190">
        <f t="shared" ref="K102:N102" si="20">SUM(K99:K101)</f>
        <v>31.099999999999998</v>
      </c>
      <c r="L102" s="420">
        <f t="shared" ref="L102" si="21">SUM(L99:L101)</f>
        <v>31.099999999999998</v>
      </c>
      <c r="M102" s="102"/>
      <c r="N102" s="190">
        <f t="shared" si="20"/>
        <v>0</v>
      </c>
      <c r="O102" s="862">
        <f t="shared" ref="O102" si="22">SUM(O99:O101)</f>
        <v>0</v>
      </c>
      <c r="P102" s="877"/>
      <c r="Q102" s="896"/>
      <c r="R102" s="361"/>
      <c r="S102" s="254"/>
      <c r="T102" s="1493"/>
      <c r="U102" s="1507"/>
    </row>
    <row r="103" spans="1:24" s="784" customFormat="1" ht="13.5" thickBot="1" x14ac:dyDescent="0.3">
      <c r="A103" s="574" t="s">
        <v>16</v>
      </c>
      <c r="B103" s="790" t="s">
        <v>21</v>
      </c>
      <c r="C103" s="1494" t="s">
        <v>50</v>
      </c>
      <c r="D103" s="1309"/>
      <c r="E103" s="1309"/>
      <c r="F103" s="1309"/>
      <c r="G103" s="1495"/>
      <c r="H103" s="626">
        <f>H102+H98+H95</f>
        <v>3598</v>
      </c>
      <c r="I103" s="908">
        <f>I102+I98+I95</f>
        <v>3598</v>
      </c>
      <c r="J103" s="908">
        <f>J102+J98+J95</f>
        <v>0</v>
      </c>
      <c r="K103" s="626">
        <f>K102+K98+K95</f>
        <v>2590.1999999999998</v>
      </c>
      <c r="L103" s="908">
        <f>L102+L98+L95</f>
        <v>2590.1999999999998</v>
      </c>
      <c r="M103" s="902"/>
      <c r="N103" s="626">
        <f>N102+N98+N95</f>
        <v>2559.1</v>
      </c>
      <c r="O103" s="908">
        <f>O102+O98+O95</f>
        <v>2559.1</v>
      </c>
      <c r="P103" s="902"/>
      <c r="Q103" s="1496"/>
      <c r="R103" s="1496"/>
      <c r="S103" s="1496"/>
      <c r="T103" s="1496"/>
      <c r="U103" s="871"/>
    </row>
    <row r="104" spans="1:24" s="784" customFormat="1" ht="12.75" customHeight="1" thickBot="1" x14ac:dyDescent="0.3">
      <c r="A104" s="43" t="s">
        <v>16</v>
      </c>
      <c r="B104" s="1498" t="s">
        <v>85</v>
      </c>
      <c r="C104" s="1499"/>
      <c r="D104" s="1499"/>
      <c r="E104" s="1499"/>
      <c r="F104" s="1499"/>
      <c r="G104" s="1499"/>
      <c r="H104" s="627">
        <f>H89+H47+H31+H103</f>
        <v>10611.3</v>
      </c>
      <c r="I104" s="909">
        <f>I89+I47+I31+I103</f>
        <v>10619.5</v>
      </c>
      <c r="J104" s="909">
        <f>J89+J47+J31+J103</f>
        <v>8.2000000000000011</v>
      </c>
      <c r="K104" s="627">
        <f>K89+K47+K31+K103</f>
        <v>10516.6</v>
      </c>
      <c r="L104" s="909">
        <f>L89+L47+L31+L103</f>
        <v>10516.6</v>
      </c>
      <c r="M104" s="903"/>
      <c r="N104" s="627">
        <f>N89+N47+N31+N103</f>
        <v>8564.9</v>
      </c>
      <c r="O104" s="909">
        <f>O89+O47+O31+O103</f>
        <v>8564.9</v>
      </c>
      <c r="P104" s="903"/>
      <c r="Q104" s="1500"/>
      <c r="R104" s="1500"/>
      <c r="S104" s="1500"/>
      <c r="T104" s="1500"/>
      <c r="U104" s="872"/>
    </row>
    <row r="105" spans="1:24" s="784" customFormat="1" ht="13.5" thickBot="1" x14ac:dyDescent="0.3">
      <c r="A105" s="86" t="s">
        <v>21</v>
      </c>
      <c r="B105" s="1482" t="s">
        <v>86</v>
      </c>
      <c r="C105" s="1483"/>
      <c r="D105" s="1483"/>
      <c r="E105" s="1483"/>
      <c r="F105" s="1483"/>
      <c r="G105" s="1483"/>
      <c r="H105" s="628">
        <f t="shared" ref="H105:N105" si="23">H104</f>
        <v>10611.3</v>
      </c>
      <c r="I105" s="910">
        <f t="shared" ref="I105:J105" si="24">I104</f>
        <v>10619.5</v>
      </c>
      <c r="J105" s="910">
        <f t="shared" si="24"/>
        <v>8.2000000000000011</v>
      </c>
      <c r="K105" s="628">
        <f>K104</f>
        <v>10516.6</v>
      </c>
      <c r="L105" s="910">
        <f>L104</f>
        <v>10516.6</v>
      </c>
      <c r="M105" s="904"/>
      <c r="N105" s="628">
        <f t="shared" si="23"/>
        <v>8564.9</v>
      </c>
      <c r="O105" s="910">
        <f t="shared" ref="O105" si="25">O104</f>
        <v>8564.9</v>
      </c>
      <c r="P105" s="904"/>
      <c r="Q105" s="1484"/>
      <c r="R105" s="1484"/>
      <c r="S105" s="1484"/>
      <c r="T105" s="1484"/>
      <c r="U105" s="873"/>
      <c r="V105" s="13"/>
      <c r="W105" s="13"/>
      <c r="X105" s="13"/>
    </row>
    <row r="106" spans="1:24" s="87" customFormat="1" ht="16.5" customHeight="1" x14ac:dyDescent="0.25">
      <c r="A106" s="1486"/>
      <c r="B106" s="1486"/>
      <c r="C106" s="1486"/>
      <c r="D106" s="1486"/>
      <c r="E106" s="1486"/>
      <c r="F106" s="1486"/>
      <c r="G106" s="1486"/>
      <c r="H106" s="1486"/>
      <c r="I106" s="1486"/>
      <c r="J106" s="1486"/>
      <c r="K106" s="1486"/>
      <c r="L106" s="1486"/>
      <c r="M106" s="1486"/>
      <c r="N106" s="1486"/>
      <c r="O106" s="1486"/>
      <c r="P106" s="1486"/>
      <c r="Q106" s="1486"/>
      <c r="R106" s="1486"/>
      <c r="S106" s="1486"/>
      <c r="T106" s="1486"/>
      <c r="U106" s="13"/>
      <c r="V106" s="13"/>
      <c r="W106" s="13"/>
      <c r="X106" s="13"/>
    </row>
    <row r="107" spans="1:24" s="87" customFormat="1" ht="16.5" customHeight="1" thickBot="1" x14ac:dyDescent="0.3">
      <c r="A107" s="1487" t="s">
        <v>87</v>
      </c>
      <c r="B107" s="1487"/>
      <c r="C107" s="1487"/>
      <c r="D107" s="1487"/>
      <c r="E107" s="1487"/>
      <c r="F107" s="1487"/>
      <c r="G107" s="1487"/>
      <c r="H107" s="88"/>
      <c r="I107" s="88"/>
      <c r="J107" s="88"/>
      <c r="K107" s="88"/>
      <c r="L107" s="88"/>
      <c r="M107" s="88"/>
      <c r="N107" s="88"/>
      <c r="O107" s="88"/>
      <c r="P107" s="88"/>
      <c r="Q107" s="12"/>
      <c r="R107" s="12"/>
      <c r="S107" s="12"/>
      <c r="T107" s="12"/>
      <c r="U107" s="13"/>
      <c r="V107" s="13"/>
      <c r="W107" s="13"/>
      <c r="X107" s="13"/>
    </row>
    <row r="108" spans="1:24" s="784" customFormat="1" ht="75" customHeight="1" thickBot="1" x14ac:dyDescent="0.3">
      <c r="A108" s="1488" t="s">
        <v>88</v>
      </c>
      <c r="B108" s="1489"/>
      <c r="C108" s="1489"/>
      <c r="D108" s="1489"/>
      <c r="E108" s="1489"/>
      <c r="F108" s="1489"/>
      <c r="G108" s="1490"/>
      <c r="H108" s="1209" t="s">
        <v>245</v>
      </c>
      <c r="I108" s="865" t="s">
        <v>246</v>
      </c>
      <c r="J108" s="1210" t="s">
        <v>243</v>
      </c>
      <c r="K108" s="1209" t="s">
        <v>261</v>
      </c>
      <c r="L108" s="865" t="s">
        <v>263</v>
      </c>
      <c r="M108" s="1210" t="s">
        <v>243</v>
      </c>
      <c r="N108" s="1209" t="s">
        <v>262</v>
      </c>
      <c r="O108" s="865" t="s">
        <v>264</v>
      </c>
      <c r="P108" s="1210" t="s">
        <v>243</v>
      </c>
      <c r="Q108" s="2"/>
      <c r="R108" s="2"/>
      <c r="S108" s="2"/>
      <c r="T108" s="2"/>
    </row>
    <row r="109" spans="1:24" s="784" customFormat="1" ht="12.75" x14ac:dyDescent="0.25">
      <c r="A109" s="1540" t="s">
        <v>89</v>
      </c>
      <c r="B109" s="1541"/>
      <c r="C109" s="1541"/>
      <c r="D109" s="1541"/>
      <c r="E109" s="1541"/>
      <c r="F109" s="1541"/>
      <c r="G109" s="1542"/>
      <c r="H109" s="831">
        <f>H110+H119+H120+H118</f>
        <v>7201.7</v>
      </c>
      <c r="I109" s="831">
        <f t="shared" ref="I109:P109" si="26">I110+I119+I120+I118</f>
        <v>8543.9</v>
      </c>
      <c r="J109" s="831">
        <f t="shared" si="26"/>
        <v>1342.1999999999998</v>
      </c>
      <c r="K109" s="831">
        <f t="shared" si="26"/>
        <v>8147.7999999999993</v>
      </c>
      <c r="L109" s="1211">
        <f t="shared" si="26"/>
        <v>8147.7999999999993</v>
      </c>
      <c r="M109" s="831">
        <f t="shared" si="26"/>
        <v>0</v>
      </c>
      <c r="N109" s="831">
        <f t="shared" si="26"/>
        <v>6421.2999999999993</v>
      </c>
      <c r="O109" s="831">
        <f t="shared" si="26"/>
        <v>6421.2999999999993</v>
      </c>
      <c r="P109" s="385">
        <f t="shared" si="26"/>
        <v>0</v>
      </c>
      <c r="Q109" s="89"/>
      <c r="R109" s="2"/>
      <c r="S109" s="2"/>
      <c r="T109" s="2"/>
    </row>
    <row r="110" spans="1:24" s="784" customFormat="1" ht="12.75" customHeight="1" x14ac:dyDescent="0.25">
      <c r="A110" s="1476" t="s">
        <v>90</v>
      </c>
      <c r="B110" s="1477"/>
      <c r="C110" s="1477"/>
      <c r="D110" s="1477"/>
      <c r="E110" s="1477"/>
      <c r="F110" s="1477"/>
      <c r="G110" s="1478"/>
      <c r="H110" s="823">
        <f>SUM(H111:H117)</f>
        <v>6941.4</v>
      </c>
      <c r="I110" s="866">
        <f t="shared" ref="I110:O110" si="27">SUM(I111:I117)</f>
        <v>7162.2</v>
      </c>
      <c r="J110" s="866">
        <f t="shared" si="27"/>
        <v>220.79999999999995</v>
      </c>
      <c r="K110" s="823">
        <f t="shared" si="27"/>
        <v>7943.3999999999987</v>
      </c>
      <c r="L110" s="866">
        <f t="shared" si="27"/>
        <v>7943.3999999999987</v>
      </c>
      <c r="M110" s="866">
        <f t="shared" si="27"/>
        <v>0</v>
      </c>
      <c r="N110" s="1053">
        <f t="shared" si="27"/>
        <v>6263.4999999999991</v>
      </c>
      <c r="O110" s="866">
        <f t="shared" si="27"/>
        <v>6263.4999999999991</v>
      </c>
      <c r="P110" s="925">
        <f>O110-N110</f>
        <v>0</v>
      </c>
      <c r="Q110" s="89"/>
      <c r="R110" s="2"/>
      <c r="S110" s="2"/>
      <c r="T110" s="2"/>
    </row>
    <row r="111" spans="1:24" s="784" customFormat="1" ht="12.75" x14ac:dyDescent="0.25">
      <c r="A111" s="1479" t="s">
        <v>91</v>
      </c>
      <c r="B111" s="1480"/>
      <c r="C111" s="1480"/>
      <c r="D111" s="1480"/>
      <c r="E111" s="1480"/>
      <c r="F111" s="1480"/>
      <c r="G111" s="1481"/>
      <c r="H111" s="818">
        <f>SUMIF(G13:G105,"SB",H13:H105)</f>
        <v>1521.8</v>
      </c>
      <c r="I111" s="867">
        <f>SUMIF(G13:G105,"SB",I13:I105)</f>
        <v>632.4</v>
      </c>
      <c r="J111" s="867">
        <f>SUMIF(G13:G105,"SB",J13:J105)</f>
        <v>-889.4</v>
      </c>
      <c r="K111" s="818">
        <f>SUMIF(G13:G105,"SB",K13:K105)</f>
        <v>2567</v>
      </c>
      <c r="L111" s="867">
        <f>SUMIF(G13:G105,"SB",L13:L105)</f>
        <v>2567</v>
      </c>
      <c r="M111" s="819">
        <f>L111-K111</f>
        <v>0</v>
      </c>
      <c r="N111" s="1054">
        <f>SUMIF(G13:G105,"SB",N13:N105)</f>
        <v>1018.2</v>
      </c>
      <c r="O111" s="867">
        <f>SUMIF(G13:G105,"SB",O13:O105)</f>
        <v>1018.2</v>
      </c>
      <c r="P111" s="1055">
        <f>O111-N111</f>
        <v>0</v>
      </c>
      <c r="Q111" s="89"/>
      <c r="R111" s="2"/>
      <c r="S111" s="2"/>
      <c r="T111" s="2"/>
    </row>
    <row r="112" spans="1:24" s="784" customFormat="1" ht="25.5" customHeight="1" x14ac:dyDescent="0.25">
      <c r="A112" s="1451" t="s">
        <v>92</v>
      </c>
      <c r="B112" s="1452"/>
      <c r="C112" s="1452"/>
      <c r="D112" s="1452"/>
      <c r="E112" s="1452"/>
      <c r="F112" s="1452"/>
      <c r="G112" s="1453"/>
      <c r="H112" s="817">
        <f>SUMIF(G13:G105,"SB(AA)",H13:H105)</f>
        <v>436.4</v>
      </c>
      <c r="I112" s="868">
        <f>SUMIF(G13:G105,"SB(AA)",I13:I105)</f>
        <v>436.4</v>
      </c>
      <c r="J112" s="868">
        <f>SUMIF(G13:G105,"SB(AA)",J13:J105)</f>
        <v>0</v>
      </c>
      <c r="K112" s="817">
        <f>SUMIF(G13:G105,"SB(AA)",K13:K105)</f>
        <v>384.1</v>
      </c>
      <c r="L112" s="868">
        <f>SUMIF(G13:G105,"SB(AA)",L13:L105)</f>
        <v>384.1</v>
      </c>
      <c r="M112" s="825">
        <f t="shared" ref="M112:M117" si="28">L112-K112</f>
        <v>0</v>
      </c>
      <c r="N112" s="1058">
        <f>SUMIF(G13:G105,"SB(AA)",N13:N105)</f>
        <v>279.39999999999998</v>
      </c>
      <c r="O112" s="868">
        <f>SUMIF(G13:G105,"SB(AA)",O13:O105)</f>
        <v>279.39999999999998</v>
      </c>
      <c r="P112" s="1055">
        <f t="shared" ref="P112:P117" si="29">O112-N112</f>
        <v>0</v>
      </c>
      <c r="Q112" s="89"/>
      <c r="R112" s="2"/>
      <c r="S112" s="2"/>
      <c r="T112" s="2"/>
    </row>
    <row r="113" spans="1:20" s="784" customFormat="1" ht="12.75" x14ac:dyDescent="0.25">
      <c r="A113" s="1451" t="s">
        <v>93</v>
      </c>
      <c r="B113" s="1452"/>
      <c r="C113" s="1452"/>
      <c r="D113" s="1452"/>
      <c r="E113" s="1452"/>
      <c r="F113" s="1452"/>
      <c r="G113" s="1453"/>
      <c r="H113" s="818">
        <f>SUMIF(G13:G105,"SB(VR)",H13:H105)</f>
        <v>4935</v>
      </c>
      <c r="I113" s="867">
        <f>SUMIF(G13:G105,"SB(VR)",I13:I105)</f>
        <v>4700</v>
      </c>
      <c r="J113" s="867">
        <f>SUMIF(G13:G105,"SB(VR)",J13:J105)</f>
        <v>-235</v>
      </c>
      <c r="K113" s="818">
        <f>SUMIF(G13:G105,"SB(VR)",K13:K105)</f>
        <v>4917.7</v>
      </c>
      <c r="L113" s="867">
        <f>SUMIF(G13:G105,"SB(VR)",L13:L105)</f>
        <v>4917.7</v>
      </c>
      <c r="M113" s="825">
        <f t="shared" si="28"/>
        <v>0</v>
      </c>
      <c r="N113" s="1054">
        <f>SUMIF(G13:G105,"SB(VR)",N13:N105)</f>
        <v>4917.7</v>
      </c>
      <c r="O113" s="867">
        <f>SUMIF(G13:G105,"SB(VR)",O13:O105)</f>
        <v>4917.7</v>
      </c>
      <c r="P113" s="1055">
        <f t="shared" si="29"/>
        <v>0</v>
      </c>
      <c r="Q113" s="89"/>
      <c r="R113" s="2"/>
      <c r="S113" s="2"/>
      <c r="T113" s="2"/>
    </row>
    <row r="114" spans="1:20" s="784" customFormat="1" ht="12.75" x14ac:dyDescent="0.25">
      <c r="A114" s="1451" t="s">
        <v>94</v>
      </c>
      <c r="B114" s="1452"/>
      <c r="C114" s="1452"/>
      <c r="D114" s="1452"/>
      <c r="E114" s="1452"/>
      <c r="F114" s="1452"/>
      <c r="G114" s="1453"/>
      <c r="H114" s="818">
        <f>SUMIF(G13:G105,"SB(P)",H13:H105)</f>
        <v>0</v>
      </c>
      <c r="I114" s="867">
        <f>SUMIF(G13:G105,"SB(P)",I13:I105)</f>
        <v>0</v>
      </c>
      <c r="J114" s="867">
        <f>SUMIF(H13:H105,"SB(P)",J13:J105)</f>
        <v>0</v>
      </c>
      <c r="K114" s="818">
        <f>SUMIF(G13:G105,"SB(P)",K13:K105)</f>
        <v>0</v>
      </c>
      <c r="L114" s="867">
        <f>SUMIF(H13:H105,"SB(P)",L13:L105)</f>
        <v>0</v>
      </c>
      <c r="M114" s="825">
        <f t="shared" si="28"/>
        <v>0</v>
      </c>
      <c r="N114" s="1054">
        <f>SUMIF(G13:G105,"SB(P)",N13:N105)</f>
        <v>0</v>
      </c>
      <c r="O114" s="867">
        <f>SUMIF(G13:G105,"SB(P)",O13:O105)</f>
        <v>0</v>
      </c>
      <c r="P114" s="1055">
        <f t="shared" si="29"/>
        <v>0</v>
      </c>
      <c r="Q114" s="89"/>
      <c r="R114" s="2"/>
      <c r="S114" s="2"/>
      <c r="T114" s="2"/>
    </row>
    <row r="115" spans="1:20" s="784" customFormat="1" ht="12.75" x14ac:dyDescent="0.25">
      <c r="A115" s="1451" t="s">
        <v>95</v>
      </c>
      <c r="B115" s="1452"/>
      <c r="C115" s="1452"/>
      <c r="D115" s="1452"/>
      <c r="E115" s="1452"/>
      <c r="F115" s="1452"/>
      <c r="G115" s="1453"/>
      <c r="H115" s="818">
        <f>SUMIF(G13:G105,"SB(VB)",H13:H105)</f>
        <v>48.199999999999996</v>
      </c>
      <c r="I115" s="867">
        <f>SUMIF(G13:G105,"SB(VB)",I13:I105)</f>
        <v>50</v>
      </c>
      <c r="J115" s="867">
        <f>SUMIF(G13:G105,"SB(VB)",J13:J105)</f>
        <v>1.8000000000000007</v>
      </c>
      <c r="K115" s="818">
        <f>SUMIF(G13:G105,"SB(VB)",K13:K105)</f>
        <v>48.199999999999996</v>
      </c>
      <c r="L115" s="867">
        <f>SUMIF(G13:G105,"SB(VB)",L13:L105)</f>
        <v>48.199999999999996</v>
      </c>
      <c r="M115" s="825">
        <f t="shared" si="28"/>
        <v>0</v>
      </c>
      <c r="N115" s="1054">
        <f>SUMIF(G13:G105,"SB(VB)",N13:N105)</f>
        <v>48.199999999999996</v>
      </c>
      <c r="O115" s="867">
        <f>SUMIF(G13:G105,"SB(VB)",O13:O105)</f>
        <v>48.199999999999996</v>
      </c>
      <c r="P115" s="1055">
        <f t="shared" si="29"/>
        <v>0</v>
      </c>
      <c r="Q115" s="89"/>
      <c r="R115" s="2"/>
      <c r="S115" s="2"/>
      <c r="T115" s="2"/>
    </row>
    <row r="116" spans="1:20" s="784" customFormat="1" ht="28.5" customHeight="1" x14ac:dyDescent="0.25">
      <c r="A116" s="1451" t="s">
        <v>258</v>
      </c>
      <c r="B116" s="1452"/>
      <c r="C116" s="1452"/>
      <c r="D116" s="1452"/>
      <c r="E116" s="1452"/>
      <c r="F116" s="1452"/>
      <c r="G116" s="1453"/>
      <c r="H116" s="818">
        <f>SUMIF(G11:G106," SB(ESA)",H11:H106)</f>
        <v>0</v>
      </c>
      <c r="I116" s="867">
        <f>SUMIF(G14:G106,"SB(ESA)",I14:I106)</f>
        <v>9.4</v>
      </c>
      <c r="J116" s="867">
        <f>SUMIF(G13:G106,"SB(ESA)",J13:J106)</f>
        <v>9.4</v>
      </c>
      <c r="K116" s="818">
        <f>SUMIF(G15:G105,"SB(ESA)",K15:K105)</f>
        <v>0</v>
      </c>
      <c r="L116" s="867">
        <f>SUMIF(G15:G105,"SB(ESA)",L15:L105)</f>
        <v>0</v>
      </c>
      <c r="M116" s="825">
        <f t="shared" si="28"/>
        <v>0</v>
      </c>
      <c r="N116" s="1054">
        <f>SUMIF(G15:G105,"SB(ESA)",N15:N105)</f>
        <v>0</v>
      </c>
      <c r="O116" s="867">
        <f>SUMIF(G15:G105,"SB(ESA)",O15:O105)</f>
        <v>0</v>
      </c>
      <c r="P116" s="1055">
        <f t="shared" si="29"/>
        <v>0</v>
      </c>
      <c r="Q116" s="89"/>
      <c r="R116" s="2"/>
      <c r="S116" s="2"/>
      <c r="T116" s="2"/>
    </row>
    <row r="117" spans="1:20" s="784" customFormat="1" ht="28.5" customHeight="1" x14ac:dyDescent="0.25">
      <c r="A117" s="1448" t="s">
        <v>257</v>
      </c>
      <c r="B117" s="1449"/>
      <c r="C117" s="1449"/>
      <c r="D117" s="1449"/>
      <c r="E117" s="1449"/>
      <c r="F117" s="1449"/>
      <c r="G117" s="1450"/>
      <c r="H117" s="818">
        <f>SUMIF(G14:G105,"SB(ES)",H14:H105)</f>
        <v>0</v>
      </c>
      <c r="I117" s="867">
        <f>SUMIF(G14:G105,"SB(ES)",I14:I105)</f>
        <v>1334</v>
      </c>
      <c r="J117" s="867">
        <f>SUMIF(G14:G105,"SB(ES)",J14:J105)</f>
        <v>1334</v>
      </c>
      <c r="K117" s="818">
        <f>SUMIF(G16:G105,"SB(ES)",K16:K105)</f>
        <v>26.4</v>
      </c>
      <c r="L117" s="867">
        <f>SUMIF(G16:G105,"SB(ES)",L16:L105)</f>
        <v>26.4</v>
      </c>
      <c r="M117" s="825">
        <f t="shared" si="28"/>
        <v>0</v>
      </c>
      <c r="N117" s="1054">
        <f>SUMIF(G16:G107,"SB(ES)",N16:N107)</f>
        <v>0</v>
      </c>
      <c r="O117" s="867">
        <f>SUMIF(G16:G107,"SB(ES)",O16:O107)</f>
        <v>0</v>
      </c>
      <c r="P117" s="1055">
        <f t="shared" si="29"/>
        <v>0</v>
      </c>
      <c r="Q117" s="89"/>
      <c r="R117" s="2"/>
      <c r="S117" s="2"/>
      <c r="T117" s="2"/>
    </row>
    <row r="118" spans="1:20" s="991" customFormat="1" ht="15.75" customHeight="1" x14ac:dyDescent="0.25">
      <c r="A118" s="1232" t="s">
        <v>251</v>
      </c>
      <c r="B118" s="1516"/>
      <c r="C118" s="1516"/>
      <c r="D118" s="1516"/>
      <c r="E118" s="1516"/>
      <c r="F118" s="1516"/>
      <c r="G118" s="1517"/>
      <c r="H118" s="992">
        <f>SUMIF(G15:G108,"SB(L)",H15:H108)</f>
        <v>0</v>
      </c>
      <c r="I118" s="869">
        <f>SUMIF(G15:G105,"SB(L)",I15:I105)</f>
        <v>886.4</v>
      </c>
      <c r="J118" s="869">
        <f>SUMIF(G15:G106,"SB(L)",J15:J106)</f>
        <v>886.4</v>
      </c>
      <c r="K118" s="992">
        <f>SUMIF(G17:G105,"SB(L)",K17:K105)</f>
        <v>0</v>
      </c>
      <c r="L118" s="869">
        <f>SUMIF(G17:G108,"SB(L)",L17:L108)</f>
        <v>0</v>
      </c>
      <c r="M118" s="993">
        <f t="shared" ref="M118" si="30">L118-K118</f>
        <v>0</v>
      </c>
      <c r="N118" s="1060">
        <f>SUMIF(G17:G108,"SB(L)",N17:N108)</f>
        <v>0</v>
      </c>
      <c r="O118" s="869">
        <f>SUMIF(G17:G108,"SB(L)",O17:O108)</f>
        <v>0</v>
      </c>
      <c r="P118" s="1061">
        <f t="shared" ref="P118" si="31">O118-N118</f>
        <v>0</v>
      </c>
      <c r="Q118" s="89"/>
      <c r="R118" s="2"/>
      <c r="S118" s="2"/>
      <c r="T118" s="2"/>
    </row>
    <row r="119" spans="1:20" s="784" customFormat="1" ht="26.25" customHeight="1" x14ac:dyDescent="0.25">
      <c r="A119" s="1232" t="s">
        <v>97</v>
      </c>
      <c r="B119" s="1233"/>
      <c r="C119" s="1233"/>
      <c r="D119" s="1233"/>
      <c r="E119" s="1233"/>
      <c r="F119" s="1233"/>
      <c r="G119" s="1234"/>
      <c r="H119" s="820">
        <f>SUMIF(G13:G105,"SB(AAL)",H13:H105)</f>
        <v>65</v>
      </c>
      <c r="I119" s="869">
        <f>SUMIF(G13:G105,"SB(AAL)",I13:I105)</f>
        <v>65</v>
      </c>
      <c r="J119" s="869">
        <f>SUMIF(G13:G105,"SB(AAL)",J13:J105)</f>
        <v>0</v>
      </c>
      <c r="K119" s="820">
        <f>SUMIF(G14:G105,"SB(AAL)",K14:K105)</f>
        <v>46.6</v>
      </c>
      <c r="L119" s="869">
        <f>SUMIF(G14:G105,"SB(AAL)",L14:L105)</f>
        <v>46.6</v>
      </c>
      <c r="M119" s="821">
        <f>L119-K119</f>
        <v>0</v>
      </c>
      <c r="N119" s="1060">
        <f>SUMIF(G14:G105,"SB(AAL)",N14:N105)</f>
        <v>0</v>
      </c>
      <c r="O119" s="869">
        <f>SUMIF(G14:G105,"SB(AAL)",O14:O105)</f>
        <v>0</v>
      </c>
      <c r="P119" s="1061">
        <f>O119-N119</f>
        <v>0</v>
      </c>
      <c r="Q119" s="89"/>
      <c r="R119" s="2"/>
      <c r="S119" s="2"/>
      <c r="T119" s="2"/>
    </row>
    <row r="120" spans="1:20" s="784" customFormat="1" ht="14.25" customHeight="1" x14ac:dyDescent="0.25">
      <c r="A120" s="1232" t="s">
        <v>98</v>
      </c>
      <c r="B120" s="1233"/>
      <c r="C120" s="1233"/>
      <c r="D120" s="1233"/>
      <c r="E120" s="1233"/>
      <c r="F120" s="1233"/>
      <c r="G120" s="1234"/>
      <c r="H120" s="820">
        <f>SUMIF(G13:G105,"SB(VRL)",H13:H105)</f>
        <v>195.3</v>
      </c>
      <c r="I120" s="869">
        <f>SUMIF(G13:G105,"SB(VRL)",I13:I105)</f>
        <v>430.3</v>
      </c>
      <c r="J120" s="869">
        <f>SUMIF(G13:G105,"SB(VRL)",J13:J105)</f>
        <v>235</v>
      </c>
      <c r="K120" s="820">
        <f>SUMIF(G14:G105,"SB(VRL)",K14:K105)</f>
        <v>157.80000000000001</v>
      </c>
      <c r="L120" s="869">
        <f>SUMIF(G14:G105,"SB(VRL)",L14:L105)</f>
        <v>157.80000000000001</v>
      </c>
      <c r="M120" s="826">
        <f>L120-K120</f>
        <v>0</v>
      </c>
      <c r="N120" s="1060">
        <f>SUMIF(G14:G105,"SB(VRL)",N14:N105)</f>
        <v>157.80000000000001</v>
      </c>
      <c r="O120" s="869">
        <f>SUMIF(G14:G105,"SB(VRL)",O14:O105)</f>
        <v>157.80000000000001</v>
      </c>
      <c r="P120" s="1061">
        <f>O120-N120</f>
        <v>0</v>
      </c>
      <c r="Q120" s="89"/>
      <c r="R120" s="2"/>
      <c r="S120" s="2"/>
      <c r="T120" s="2"/>
    </row>
    <row r="121" spans="1:20" s="784" customFormat="1" ht="12.75" x14ac:dyDescent="0.25">
      <c r="A121" s="1445" t="s">
        <v>99</v>
      </c>
      <c r="B121" s="1446"/>
      <c r="C121" s="1446"/>
      <c r="D121" s="1446"/>
      <c r="E121" s="1446"/>
      <c r="F121" s="1446"/>
      <c r="G121" s="1447"/>
      <c r="H121" s="822">
        <f>SUM(H122:H124)</f>
        <v>3409.6</v>
      </c>
      <c r="I121" s="1062">
        <f t="shared" ref="I121:P121" si="32">SUM(I122:I124)</f>
        <v>2075.6</v>
      </c>
      <c r="J121" s="1062">
        <f t="shared" si="32"/>
        <v>-1334</v>
      </c>
      <c r="K121" s="1062">
        <f t="shared" si="32"/>
        <v>2368.7999999999997</v>
      </c>
      <c r="L121" s="1062">
        <f t="shared" si="32"/>
        <v>2368.7999999999997</v>
      </c>
      <c r="M121" s="1062">
        <f t="shared" si="32"/>
        <v>0</v>
      </c>
      <c r="N121" s="1062">
        <f t="shared" si="32"/>
        <v>2143.6</v>
      </c>
      <c r="O121" s="1062">
        <f t="shared" si="32"/>
        <v>2143.6</v>
      </c>
      <c r="P121" s="116">
        <f t="shared" si="32"/>
        <v>0</v>
      </c>
      <c r="Q121" s="89"/>
      <c r="R121" s="2"/>
      <c r="S121" s="2"/>
      <c r="T121" s="2"/>
    </row>
    <row r="122" spans="1:20" s="1050" customFormat="1" ht="16.5" customHeight="1" x14ac:dyDescent="0.25">
      <c r="A122" s="1508" t="s">
        <v>260</v>
      </c>
      <c r="B122" s="1509"/>
      <c r="C122" s="1509"/>
      <c r="D122" s="1509"/>
      <c r="E122" s="1509"/>
      <c r="F122" s="1509"/>
      <c r="G122" s="1510"/>
      <c r="H122" s="1058">
        <f>SUMIF(G20:G111,"ES",H20:H111)</f>
        <v>3389.6</v>
      </c>
      <c r="I122" s="868">
        <f>SUMIF(G20:G111,"ES",I20:I111)</f>
        <v>2055.6</v>
      </c>
      <c r="J122" s="868">
        <f>SUMIF(G11:G105,"ES",J11:J105)</f>
        <v>-1334</v>
      </c>
      <c r="K122" s="1058">
        <f>SUMIF(G22:G113,"ES",K22:K113)</f>
        <v>2322.7999999999997</v>
      </c>
      <c r="L122" s="868">
        <f>SUMIF(G22:G113,"ES",L22:L113)</f>
        <v>2322.7999999999997</v>
      </c>
      <c r="M122" s="1059">
        <f t="shared" ref="M122" si="33">L122-K122</f>
        <v>0</v>
      </c>
      <c r="N122" s="1058">
        <f>SUMIF(G22:G113,"ES",N22:N113)</f>
        <v>2143.6</v>
      </c>
      <c r="O122" s="868">
        <f>SUMIF(G22:G113,"ES",O22:O113)</f>
        <v>2143.6</v>
      </c>
      <c r="P122" s="1059">
        <f t="shared" ref="P122" si="34">O122-N122</f>
        <v>0</v>
      </c>
      <c r="Q122" s="89"/>
      <c r="R122" s="2"/>
      <c r="S122" s="2"/>
      <c r="T122" s="2"/>
    </row>
    <row r="123" spans="1:20" s="784" customFormat="1" ht="12.75" x14ac:dyDescent="0.25">
      <c r="A123" s="1439" t="s">
        <v>101</v>
      </c>
      <c r="B123" s="1440"/>
      <c r="C123" s="1440"/>
      <c r="D123" s="1440"/>
      <c r="E123" s="1440"/>
      <c r="F123" s="1440"/>
      <c r="G123" s="1441"/>
      <c r="H123" s="818">
        <f>SUMIF(G13:G105,"LRVB",H13:H105)</f>
        <v>0</v>
      </c>
      <c r="I123" s="867">
        <f>SUMIF(G13:G105,"LRVB",I13:I105)</f>
        <v>0</v>
      </c>
      <c r="J123" s="867">
        <f>SUMIF(G13:G105,"LRVB",J13:J105)</f>
        <v>0</v>
      </c>
      <c r="K123" s="818">
        <f>SUMIF(G14:G105,"LRVB",K14:K105)</f>
        <v>0</v>
      </c>
      <c r="L123" s="867">
        <f>SUMIF(G14:G105,"LRVB",L14:L105)</f>
        <v>0</v>
      </c>
      <c r="M123" s="825">
        <f t="shared" ref="M123:M124" si="35">L123-K123</f>
        <v>0</v>
      </c>
      <c r="N123" s="1054">
        <f>SUMIF(G14:G105,"LRVB",N14:N105)</f>
        <v>0</v>
      </c>
      <c r="O123" s="867">
        <f>SUMIF(G14:G105,"LRVB",O14:O105)</f>
        <v>0</v>
      </c>
      <c r="P123" s="1055">
        <f t="shared" ref="P123:P124" si="36">O123-N123</f>
        <v>0</v>
      </c>
      <c r="Q123" s="89"/>
      <c r="R123" s="2"/>
      <c r="S123" s="2"/>
      <c r="T123" s="2"/>
    </row>
    <row r="124" spans="1:20" s="784" customFormat="1" ht="12.75" x14ac:dyDescent="0.25">
      <c r="A124" s="1439" t="s">
        <v>102</v>
      </c>
      <c r="B124" s="1440"/>
      <c r="C124" s="1440"/>
      <c r="D124" s="1440"/>
      <c r="E124" s="1440"/>
      <c r="F124" s="1440"/>
      <c r="G124" s="1441"/>
      <c r="H124" s="818">
        <f>SUMIF(G13:G105,"Kt",H13:H105)</f>
        <v>20</v>
      </c>
      <c r="I124" s="867">
        <f>SUMIF(G13:G105,"Kt",I13:I105)</f>
        <v>20</v>
      </c>
      <c r="J124" s="867">
        <f>SUMIF(G13:G105,"Kt",J13:J105)</f>
        <v>0</v>
      </c>
      <c r="K124" s="818">
        <f>SUMIF(G13:G105,"Kt",K13:K105)</f>
        <v>46</v>
      </c>
      <c r="L124" s="867">
        <f>SUMIF(G13:G105,"Kt",L13:L105)</f>
        <v>46</v>
      </c>
      <c r="M124" s="825">
        <f t="shared" si="35"/>
        <v>0</v>
      </c>
      <c r="N124" s="1054">
        <f>SUMIF(G13:G105,"Kt",N13:N105)</f>
        <v>0</v>
      </c>
      <c r="O124" s="867">
        <f>SUMIF(G13:G105,"Kt",O13:O105)</f>
        <v>0</v>
      </c>
      <c r="P124" s="1055">
        <f t="shared" si="36"/>
        <v>0</v>
      </c>
      <c r="Q124" s="89"/>
      <c r="R124" s="2"/>
      <c r="S124" s="2"/>
      <c r="T124" s="2"/>
    </row>
    <row r="125" spans="1:20" s="784" customFormat="1" ht="13.5" thickBot="1" x14ac:dyDescent="0.3">
      <c r="A125" s="1442" t="s">
        <v>103</v>
      </c>
      <c r="B125" s="1443"/>
      <c r="C125" s="1443"/>
      <c r="D125" s="1443"/>
      <c r="E125" s="1443"/>
      <c r="F125" s="1443"/>
      <c r="G125" s="1444"/>
      <c r="H125" s="815">
        <f>SUM(H109,H121)</f>
        <v>10611.3</v>
      </c>
      <c r="I125" s="870">
        <f>SUM(I109,I121)</f>
        <v>10619.5</v>
      </c>
      <c r="J125" s="870">
        <f>SUM(J109,J121)</f>
        <v>8.1999999999998181</v>
      </c>
      <c r="K125" s="815">
        <f>SUM(K109,K121)</f>
        <v>10516.599999999999</v>
      </c>
      <c r="L125" s="870">
        <f>SUM(L109,L121)</f>
        <v>10516.599999999999</v>
      </c>
      <c r="M125" s="816">
        <f>L125-K125</f>
        <v>0</v>
      </c>
      <c r="N125" s="1056">
        <f>SUM(N109,N121)</f>
        <v>8564.9</v>
      </c>
      <c r="O125" s="870">
        <f>SUM(O109,O121)</f>
        <v>8564.9</v>
      </c>
      <c r="P125" s="1057">
        <f>O125-N125</f>
        <v>0</v>
      </c>
      <c r="Q125" s="13"/>
    </row>
    <row r="126" spans="1:20" s="784" customFormat="1" ht="12.75" x14ac:dyDescent="0.25">
      <c r="A126" s="2"/>
      <c r="B126" s="2"/>
      <c r="C126" s="2"/>
      <c r="D126" s="2"/>
      <c r="E126" s="2"/>
      <c r="F126" s="3"/>
      <c r="G126" s="4"/>
      <c r="H126" s="127"/>
      <c r="I126" s="127"/>
      <c r="J126" s="127"/>
      <c r="K126" s="127"/>
      <c r="L126" s="127"/>
      <c r="M126" s="127"/>
      <c r="N126" s="127"/>
      <c r="O126" s="127"/>
      <c r="P126" s="127"/>
      <c r="Q126" s="2"/>
      <c r="R126" s="2"/>
      <c r="S126" s="2"/>
      <c r="T126" s="2"/>
    </row>
    <row r="128" spans="1:20" x14ac:dyDescent="0.25">
      <c r="K128" s="386"/>
      <c r="L128" s="386"/>
      <c r="M128" s="386"/>
      <c r="N128" s="386"/>
      <c r="O128" s="386"/>
      <c r="P128" s="386"/>
    </row>
  </sheetData>
  <mergeCells count="182">
    <mergeCell ref="U99:U102"/>
    <mergeCell ref="U60:U62"/>
    <mergeCell ref="U67:U70"/>
    <mergeCell ref="U80:U86"/>
    <mergeCell ref="A124:G124"/>
    <mergeCell ref="A125:G125"/>
    <mergeCell ref="I6:I8"/>
    <mergeCell ref="L6:L8"/>
    <mergeCell ref="O6:O8"/>
    <mergeCell ref="J6:J8"/>
    <mergeCell ref="M6:M8"/>
    <mergeCell ref="A117:G117"/>
    <mergeCell ref="A119:G119"/>
    <mergeCell ref="A120:G120"/>
    <mergeCell ref="A121:G121"/>
    <mergeCell ref="A123:G123"/>
    <mergeCell ref="A112:G112"/>
    <mergeCell ref="A113:G113"/>
    <mergeCell ref="A114:G114"/>
    <mergeCell ref="A115:G115"/>
    <mergeCell ref="A116:G116"/>
    <mergeCell ref="A106:T106"/>
    <mergeCell ref="A107:G107"/>
    <mergeCell ref="A108:G108"/>
    <mergeCell ref="A109:G109"/>
    <mergeCell ref="A110:G110"/>
    <mergeCell ref="A111:G111"/>
    <mergeCell ref="T99:T102"/>
    <mergeCell ref="C103:G103"/>
    <mergeCell ref="Q103:T103"/>
    <mergeCell ref="B104:G104"/>
    <mergeCell ref="Q104:T104"/>
    <mergeCell ref="B105:G105"/>
    <mergeCell ref="Q105:T105"/>
    <mergeCell ref="Q99:Q100"/>
    <mergeCell ref="D96:D98"/>
    <mergeCell ref="Q96:Q97"/>
    <mergeCell ref="A99:A102"/>
    <mergeCell ref="B99:B102"/>
    <mergeCell ref="C99:C102"/>
    <mergeCell ref="D99:D102"/>
    <mergeCell ref="E99:E102"/>
    <mergeCell ref="F99:F102"/>
    <mergeCell ref="C90:T90"/>
    <mergeCell ref="A91:A95"/>
    <mergeCell ref="B91:B95"/>
    <mergeCell ref="C91:C95"/>
    <mergeCell ref="D91:D95"/>
    <mergeCell ref="E91:E95"/>
    <mergeCell ref="F91:F95"/>
    <mergeCell ref="Q91:Q92"/>
    <mergeCell ref="Q94:Q95"/>
    <mergeCell ref="D86:D88"/>
    <mergeCell ref="E86:E88"/>
    <mergeCell ref="F87:F88"/>
    <mergeCell ref="Q87:Q88"/>
    <mergeCell ref="C89:G89"/>
    <mergeCell ref="Q89:T89"/>
    <mergeCell ref="Q80:Q82"/>
    <mergeCell ref="A83:A85"/>
    <mergeCell ref="B83:B85"/>
    <mergeCell ref="C83:C85"/>
    <mergeCell ref="D83:D85"/>
    <mergeCell ref="F83:F85"/>
    <mergeCell ref="A80:A82"/>
    <mergeCell ref="B80:B82"/>
    <mergeCell ref="C80:C82"/>
    <mergeCell ref="D80:D82"/>
    <mergeCell ref="E80:E84"/>
    <mergeCell ref="F80:F82"/>
    <mergeCell ref="Q69:Q70"/>
    <mergeCell ref="D72:D74"/>
    <mergeCell ref="E72:E74"/>
    <mergeCell ref="Q72:Q74"/>
    <mergeCell ref="D75:D78"/>
    <mergeCell ref="E77:E78"/>
    <mergeCell ref="F77:F78"/>
    <mergeCell ref="Q77:Q78"/>
    <mergeCell ref="A67:A70"/>
    <mergeCell ref="B67:B70"/>
    <mergeCell ref="C67:C70"/>
    <mergeCell ref="D67:D70"/>
    <mergeCell ref="E67:E68"/>
    <mergeCell ref="F67:F70"/>
    <mergeCell ref="E69:E70"/>
    <mergeCell ref="D56:D58"/>
    <mergeCell ref="E56:E58"/>
    <mergeCell ref="D60:D62"/>
    <mergeCell ref="D63:D66"/>
    <mergeCell ref="E64:E66"/>
    <mergeCell ref="Q64:Q66"/>
    <mergeCell ref="E50:E51"/>
    <mergeCell ref="D52:D54"/>
    <mergeCell ref="E53:E54"/>
    <mergeCell ref="F53:F54"/>
    <mergeCell ref="Q53:Q54"/>
    <mergeCell ref="A33:A35"/>
    <mergeCell ref="B33:B35"/>
    <mergeCell ref="C33:C35"/>
    <mergeCell ref="F33:F35"/>
    <mergeCell ref="D34:D35"/>
    <mergeCell ref="E34:E35"/>
    <mergeCell ref="V53:W53"/>
    <mergeCell ref="Q41:Q43"/>
    <mergeCell ref="Q44:Q46"/>
    <mergeCell ref="C47:G47"/>
    <mergeCell ref="Q47:T47"/>
    <mergeCell ref="C48:T48"/>
    <mergeCell ref="A41:A46"/>
    <mergeCell ref="B41:B46"/>
    <mergeCell ref="C41:C46"/>
    <mergeCell ref="D41:D46"/>
    <mergeCell ref="E41:E46"/>
    <mergeCell ref="F41:F46"/>
    <mergeCell ref="U52:U54"/>
    <mergeCell ref="B26:B30"/>
    <mergeCell ref="C26:C30"/>
    <mergeCell ref="D26:D29"/>
    <mergeCell ref="F26:F30"/>
    <mergeCell ref="E27:E30"/>
    <mergeCell ref="Q27:Q28"/>
    <mergeCell ref="Q29:Q30"/>
    <mergeCell ref="E36:E38"/>
    <mergeCell ref="D39:D40"/>
    <mergeCell ref="E39:E40"/>
    <mergeCell ref="F39:F40"/>
    <mergeCell ref="Q39:Q40"/>
    <mergeCell ref="C31:G31"/>
    <mergeCell ref="C32:T32"/>
    <mergeCell ref="A9:T9"/>
    <mergeCell ref="A10:T10"/>
    <mergeCell ref="B11:T11"/>
    <mergeCell ref="C12:T12"/>
    <mergeCell ref="E13:E17"/>
    <mergeCell ref="F13:F17"/>
    <mergeCell ref="D14:D15"/>
    <mergeCell ref="Q14:Q15"/>
    <mergeCell ref="D16:D17"/>
    <mergeCell ref="Q16:Q17"/>
    <mergeCell ref="Q1:T1"/>
    <mergeCell ref="A2:T2"/>
    <mergeCell ref="A3:T3"/>
    <mergeCell ref="A4:T4"/>
    <mergeCell ref="Q5:T5"/>
    <mergeCell ref="A6:A8"/>
    <mergeCell ref="B6:B8"/>
    <mergeCell ref="C6:C8"/>
    <mergeCell ref="D6:D8"/>
    <mergeCell ref="E6:E8"/>
    <mergeCell ref="F6:F8"/>
    <mergeCell ref="G6:G8"/>
    <mergeCell ref="H6:H8"/>
    <mergeCell ref="K6:K8"/>
    <mergeCell ref="N6:N8"/>
    <mergeCell ref="Q6:T6"/>
    <mergeCell ref="Q7:Q8"/>
    <mergeCell ref="R7:T7"/>
    <mergeCell ref="P6:P8"/>
    <mergeCell ref="U14:U16"/>
    <mergeCell ref="U41:U43"/>
    <mergeCell ref="U96:U98"/>
    <mergeCell ref="A122:G122"/>
    <mergeCell ref="U72:U78"/>
    <mergeCell ref="U92:U95"/>
    <mergeCell ref="U19:U23"/>
    <mergeCell ref="Q61:Q62"/>
    <mergeCell ref="A118:G118"/>
    <mergeCell ref="F19:F21"/>
    <mergeCell ref="D22:D23"/>
    <mergeCell ref="A24:A25"/>
    <mergeCell ref="B24:B25"/>
    <mergeCell ref="C24:C25"/>
    <mergeCell ref="D24:D25"/>
    <mergeCell ref="E24:E25"/>
    <mergeCell ref="A19:A21"/>
    <mergeCell ref="B19:B21"/>
    <mergeCell ref="C19:C21"/>
    <mergeCell ref="D19:D20"/>
    <mergeCell ref="E19:E21"/>
    <mergeCell ref="F24:F25"/>
    <mergeCell ref="Q24:Q25"/>
    <mergeCell ref="A26:A30"/>
  </mergeCells>
  <printOptions horizontalCentered="1"/>
  <pageMargins left="0" right="0" top="0.59055118110236227" bottom="0" header="0.31496062992125984" footer="0.31496062992125984"/>
  <pageSetup paperSize="9" scale="68" orientation="landscape" r:id="rId1"/>
  <rowBreaks count="1" manualBreakCount="1">
    <brk id="35"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6"/>
  <sheetViews>
    <sheetView view="pageBreakPreview" topLeftCell="A76" zoomScaleNormal="100" zoomScaleSheetLayoutView="100" workbookViewId="0">
      <selection activeCell="R81" sqref="R81:S81"/>
    </sheetView>
  </sheetViews>
  <sheetFormatPr defaultColWidth="9.140625" defaultRowHeight="15" x14ac:dyDescent="0.25"/>
  <cols>
    <col min="1" max="1" width="2.85546875" style="121" customWidth="1"/>
    <col min="2" max="2" width="3.140625" style="121" customWidth="1"/>
    <col min="3" max="3" width="2.85546875" style="121" customWidth="1"/>
    <col min="4" max="4" width="3.140625" style="121" customWidth="1"/>
    <col min="5" max="5" width="32.85546875" style="121" customWidth="1"/>
    <col min="6" max="6" width="3.5703125" style="121" customWidth="1"/>
    <col min="7" max="7" width="4.85546875" style="121" customWidth="1"/>
    <col min="8" max="8" width="4.140625" style="121" customWidth="1"/>
    <col min="9" max="9" width="13.140625" style="121" customWidth="1"/>
    <col min="10" max="10" width="8.5703125" style="121" customWidth="1"/>
    <col min="11" max="11" width="9.5703125" style="121" customWidth="1"/>
    <col min="12" max="12" width="30" style="121" customWidth="1"/>
    <col min="13" max="13" width="5.42578125" style="121" customWidth="1"/>
    <col min="14" max="15" width="9.140625" style="121"/>
    <col min="16" max="16" width="22.28515625" style="121" customWidth="1"/>
    <col min="17" max="16384" width="9.140625" style="121"/>
  </cols>
  <sheetData>
    <row r="1" spans="1:15" s="42" customFormat="1" ht="19.5" customHeight="1" x14ac:dyDescent="0.25">
      <c r="A1" s="827"/>
      <c r="B1" s="827"/>
      <c r="C1" s="827"/>
      <c r="D1" s="827"/>
      <c r="E1" s="827"/>
      <c r="F1" s="828"/>
      <c r="G1" s="970"/>
      <c r="H1" s="829"/>
      <c r="I1" s="829"/>
      <c r="J1" s="830"/>
      <c r="K1" s="1681" t="s">
        <v>247</v>
      </c>
      <c r="L1" s="1356"/>
      <c r="M1" s="1356"/>
    </row>
    <row r="2" spans="1:15" s="42" customFormat="1" ht="23.25" customHeight="1" x14ac:dyDescent="0.25">
      <c r="A2" s="827"/>
      <c r="B2" s="827"/>
      <c r="C2" s="827"/>
      <c r="D2" s="827"/>
      <c r="E2" s="827"/>
      <c r="F2" s="828"/>
      <c r="G2" s="970"/>
      <c r="H2" s="829"/>
      <c r="I2" s="829"/>
      <c r="J2" s="830"/>
      <c r="K2" s="1356"/>
      <c r="L2" s="1356"/>
      <c r="M2" s="1356"/>
    </row>
    <row r="3" spans="1:15" ht="12" customHeight="1" x14ac:dyDescent="0.25">
      <c r="L3" s="1682"/>
      <c r="M3" s="1683"/>
    </row>
    <row r="4" spans="1:15" ht="14.25" customHeight="1" x14ac:dyDescent="0.25">
      <c r="L4" s="939"/>
      <c r="M4" s="971"/>
    </row>
    <row r="5" spans="1:15" s="827" customFormat="1" ht="16.5" customHeight="1" x14ac:dyDescent="0.25">
      <c r="A5" s="972"/>
      <c r="B5" s="972"/>
      <c r="C5" s="972"/>
      <c r="D5" s="972"/>
      <c r="E5" s="1684" t="s">
        <v>248</v>
      </c>
      <c r="F5" s="1684"/>
      <c r="G5" s="1684"/>
      <c r="H5" s="1684"/>
      <c r="I5" s="1684"/>
      <c r="J5" s="1684"/>
      <c r="K5" s="1684"/>
      <c r="L5" s="1684"/>
      <c r="M5" s="972"/>
    </row>
    <row r="6" spans="1:15" s="42" customFormat="1" ht="15.75" customHeight="1" x14ac:dyDescent="0.25">
      <c r="A6" s="973"/>
      <c r="B6" s="973"/>
      <c r="C6" s="973"/>
      <c r="D6" s="973"/>
      <c r="E6" s="1685" t="s">
        <v>0</v>
      </c>
      <c r="F6" s="1686"/>
      <c r="G6" s="1686"/>
      <c r="H6" s="1686"/>
      <c r="I6" s="1686"/>
      <c r="J6" s="1686"/>
      <c r="K6" s="1686"/>
      <c r="L6" s="1686"/>
      <c r="M6" s="973"/>
    </row>
    <row r="7" spans="1:15" s="42" customFormat="1" ht="16.5" customHeight="1" x14ac:dyDescent="0.25">
      <c r="A7" s="974"/>
      <c r="B7" s="974"/>
      <c r="C7" s="974"/>
      <c r="D7" s="974"/>
      <c r="E7" s="1684" t="s">
        <v>1</v>
      </c>
      <c r="F7" s="1686"/>
      <c r="G7" s="1686"/>
      <c r="H7" s="1686"/>
      <c r="I7" s="1686"/>
      <c r="J7" s="1686"/>
      <c r="K7" s="1686"/>
      <c r="L7" s="1686"/>
      <c r="M7" s="974"/>
      <c r="N7" s="975"/>
      <c r="O7" s="975"/>
    </row>
    <row r="8" spans="1:15" s="42" customFormat="1" ht="15" customHeight="1" thickBot="1" x14ac:dyDescent="0.3">
      <c r="A8" s="827"/>
      <c r="B8" s="827"/>
      <c r="C8" s="827"/>
      <c r="D8" s="827"/>
      <c r="E8" s="827"/>
      <c r="F8" s="827"/>
      <c r="G8" s="827"/>
      <c r="H8" s="829"/>
      <c r="I8" s="829"/>
      <c r="J8" s="830"/>
      <c r="K8" s="827"/>
      <c r="L8" s="976"/>
      <c r="M8" s="976" t="s">
        <v>107</v>
      </c>
    </row>
    <row r="9" spans="1:15" s="42" customFormat="1" ht="51" customHeight="1" x14ac:dyDescent="0.25">
      <c r="A9" s="1701" t="s">
        <v>2</v>
      </c>
      <c r="B9" s="1687" t="s">
        <v>3</v>
      </c>
      <c r="C9" s="1687" t="s">
        <v>4</v>
      </c>
      <c r="D9" s="1687" t="s">
        <v>5</v>
      </c>
      <c r="E9" s="1704" t="s">
        <v>6</v>
      </c>
      <c r="F9" s="1687" t="s">
        <v>7</v>
      </c>
      <c r="G9" s="1687" t="s">
        <v>122</v>
      </c>
      <c r="H9" s="1692" t="s">
        <v>8</v>
      </c>
      <c r="I9" s="1695" t="s">
        <v>9</v>
      </c>
      <c r="J9" s="1698" t="s">
        <v>10</v>
      </c>
      <c r="K9" s="1269" t="s">
        <v>249</v>
      </c>
      <c r="L9" s="1272" t="s">
        <v>11</v>
      </c>
      <c r="M9" s="1274"/>
    </row>
    <row r="10" spans="1:15" s="42" customFormat="1" ht="21.75" customHeight="1" x14ac:dyDescent="0.25">
      <c r="A10" s="1702"/>
      <c r="B10" s="1688"/>
      <c r="C10" s="1688"/>
      <c r="D10" s="1688"/>
      <c r="E10" s="1705"/>
      <c r="F10" s="1688"/>
      <c r="G10" s="1690"/>
      <c r="H10" s="1693"/>
      <c r="I10" s="1696"/>
      <c r="J10" s="1699"/>
      <c r="K10" s="1270"/>
      <c r="L10" s="1275" t="s">
        <v>6</v>
      </c>
      <c r="M10" s="977" t="s">
        <v>12</v>
      </c>
    </row>
    <row r="11" spans="1:15" s="42" customFormat="1" ht="45" customHeight="1" thickBot="1" x14ac:dyDescent="0.3">
      <c r="A11" s="1703"/>
      <c r="B11" s="1689"/>
      <c r="C11" s="1689"/>
      <c r="D11" s="1689"/>
      <c r="E11" s="1706"/>
      <c r="F11" s="1689"/>
      <c r="G11" s="1691"/>
      <c r="H11" s="1694"/>
      <c r="I11" s="1697"/>
      <c r="J11" s="1700"/>
      <c r="K11" s="1271"/>
      <c r="L11" s="1276"/>
      <c r="M11" s="978" t="s">
        <v>161</v>
      </c>
    </row>
    <row r="12" spans="1:15" s="5" customFormat="1" ht="12.75" x14ac:dyDescent="0.2">
      <c r="A12" s="1249" t="s">
        <v>14</v>
      </c>
      <c r="B12" s="1250"/>
      <c r="C12" s="1250"/>
      <c r="D12" s="1250"/>
      <c r="E12" s="1250"/>
      <c r="F12" s="1250"/>
      <c r="G12" s="1250"/>
      <c r="H12" s="1250"/>
      <c r="I12" s="1250"/>
      <c r="J12" s="1250"/>
      <c r="K12" s="1250"/>
      <c r="L12" s="1250"/>
      <c r="M12" s="1251"/>
    </row>
    <row r="13" spans="1:15" s="5" customFormat="1" ht="12.75" x14ac:dyDescent="0.2">
      <c r="A13" s="1252" t="s">
        <v>15</v>
      </c>
      <c r="B13" s="1253"/>
      <c r="C13" s="1253"/>
      <c r="D13" s="1253"/>
      <c r="E13" s="1253"/>
      <c r="F13" s="1253"/>
      <c r="G13" s="1253"/>
      <c r="H13" s="1253"/>
      <c r="I13" s="1253"/>
      <c r="J13" s="1253"/>
      <c r="K13" s="1253"/>
      <c r="L13" s="1253"/>
      <c r="M13" s="1254"/>
    </row>
    <row r="14" spans="1:15" s="936" customFormat="1" ht="15" customHeight="1" x14ac:dyDescent="0.25">
      <c r="A14" s="6" t="s">
        <v>16</v>
      </c>
      <c r="B14" s="1255" t="s">
        <v>17</v>
      </c>
      <c r="C14" s="1256"/>
      <c r="D14" s="1256"/>
      <c r="E14" s="1256"/>
      <c r="F14" s="1256"/>
      <c r="G14" s="1256"/>
      <c r="H14" s="1256"/>
      <c r="I14" s="1256"/>
      <c r="J14" s="1256"/>
      <c r="K14" s="1256"/>
      <c r="L14" s="1256"/>
      <c r="M14" s="1257"/>
    </row>
    <row r="15" spans="1:15" s="936" customFormat="1" ht="12.75" x14ac:dyDescent="0.25">
      <c r="A15" s="7" t="s">
        <v>16</v>
      </c>
      <c r="B15" s="8" t="s">
        <v>16</v>
      </c>
      <c r="C15" s="1258" t="s">
        <v>18</v>
      </c>
      <c r="D15" s="1259"/>
      <c r="E15" s="1259"/>
      <c r="F15" s="1259"/>
      <c r="G15" s="1259"/>
      <c r="H15" s="1259"/>
      <c r="I15" s="1259"/>
      <c r="J15" s="1259"/>
      <c r="K15" s="1259"/>
      <c r="L15" s="1259"/>
      <c r="M15" s="1260"/>
    </row>
    <row r="16" spans="1:15" s="936" customFormat="1" ht="29.25" customHeight="1" x14ac:dyDescent="0.2">
      <c r="A16" s="1014" t="s">
        <v>16</v>
      </c>
      <c r="B16" s="1015" t="s">
        <v>16</v>
      </c>
      <c r="C16" s="1016" t="s">
        <v>16</v>
      </c>
      <c r="D16" s="1016"/>
      <c r="E16" s="1017" t="s">
        <v>19</v>
      </c>
      <c r="F16" s="1675" t="s">
        <v>20</v>
      </c>
      <c r="G16" s="1094"/>
      <c r="H16" s="1676" t="s">
        <v>22</v>
      </c>
      <c r="I16" s="1018"/>
      <c r="J16" s="1019"/>
      <c r="K16" s="1020"/>
      <c r="L16" s="1021"/>
      <c r="M16" s="1028"/>
    </row>
    <row r="17" spans="1:19" s="936" customFormat="1" ht="15.75" customHeight="1" x14ac:dyDescent="0.25">
      <c r="A17" s="9"/>
      <c r="B17" s="10"/>
      <c r="C17" s="11"/>
      <c r="D17" s="11"/>
      <c r="E17" s="1265" t="s">
        <v>23</v>
      </c>
      <c r="F17" s="1261"/>
      <c r="G17" s="1670" t="s">
        <v>123</v>
      </c>
      <c r="H17" s="1263"/>
      <c r="I17" s="1560" t="s">
        <v>24</v>
      </c>
      <c r="J17" s="997" t="s">
        <v>25</v>
      </c>
      <c r="K17" s="301">
        <v>4594.7</v>
      </c>
      <c r="L17" s="1267" t="s">
        <v>173</v>
      </c>
      <c r="M17" s="1029">
        <v>67</v>
      </c>
    </row>
    <row r="18" spans="1:19" s="936" customFormat="1" ht="15.75" customHeight="1" x14ac:dyDescent="0.25">
      <c r="A18" s="9"/>
      <c r="B18" s="10"/>
      <c r="C18" s="11"/>
      <c r="D18" s="11"/>
      <c r="E18" s="1266"/>
      <c r="F18" s="1261"/>
      <c r="G18" s="1671"/>
      <c r="H18" s="1263"/>
      <c r="I18" s="1602"/>
      <c r="J18" s="131" t="s">
        <v>26</v>
      </c>
      <c r="K18" s="335">
        <v>430.3</v>
      </c>
      <c r="L18" s="1268"/>
      <c r="M18" s="1030"/>
    </row>
    <row r="19" spans="1:19" s="936" customFormat="1" ht="19.5" customHeight="1" x14ac:dyDescent="0.25">
      <c r="A19" s="9"/>
      <c r="B19" s="10"/>
      <c r="C19" s="11"/>
      <c r="D19" s="571"/>
      <c r="E19" s="1300" t="s">
        <v>27</v>
      </c>
      <c r="F19" s="1261"/>
      <c r="G19" s="1670" t="s">
        <v>124</v>
      </c>
      <c r="H19" s="1263"/>
      <c r="I19" s="1606" t="s">
        <v>28</v>
      </c>
      <c r="J19" s="131" t="s">
        <v>25</v>
      </c>
      <c r="K19" s="391">
        <v>72</v>
      </c>
      <c r="L19" s="1267" t="s">
        <v>173</v>
      </c>
      <c r="M19" s="1031" t="s">
        <v>185</v>
      </c>
      <c r="N19" s="998"/>
    </row>
    <row r="20" spans="1:19" s="936" customFormat="1" ht="18" customHeight="1" x14ac:dyDescent="0.25">
      <c r="A20" s="9"/>
      <c r="B20" s="10"/>
      <c r="C20" s="11"/>
      <c r="D20" s="571"/>
      <c r="E20" s="1406"/>
      <c r="F20" s="1261"/>
      <c r="G20" s="1671"/>
      <c r="H20" s="1263"/>
      <c r="I20" s="1607"/>
      <c r="J20" s="141" t="s">
        <v>30</v>
      </c>
      <c r="K20" s="186">
        <f>SUM(K17:K19)</f>
        <v>5097</v>
      </c>
      <c r="L20" s="1268"/>
      <c r="M20" s="1032"/>
    </row>
    <row r="21" spans="1:19" s="1005" customFormat="1" ht="39" customHeight="1" x14ac:dyDescent="0.25">
      <c r="A21" s="9"/>
      <c r="B21" s="10"/>
      <c r="C21" s="11"/>
      <c r="D21" s="11"/>
      <c r="E21" s="1556" t="s">
        <v>254</v>
      </c>
      <c r="F21" s="1079"/>
      <c r="G21" s="1558"/>
      <c r="H21" s="1087"/>
      <c r="I21" s="1560" t="s">
        <v>24</v>
      </c>
      <c r="J21" s="56"/>
      <c r="K21" s="302"/>
      <c r="L21" s="1562" t="s">
        <v>255</v>
      </c>
      <c r="M21" s="1065">
        <v>1</v>
      </c>
    </row>
    <row r="22" spans="1:19" s="1005" customFormat="1" ht="15.75" customHeight="1" thickBot="1" x14ac:dyDescent="0.3">
      <c r="A22" s="14"/>
      <c r="B22" s="15"/>
      <c r="C22" s="570"/>
      <c r="D22" s="570"/>
      <c r="E22" s="1557"/>
      <c r="F22" s="1080"/>
      <c r="G22" s="1559"/>
      <c r="H22" s="1089"/>
      <c r="I22" s="1561"/>
      <c r="J22" s="1034"/>
      <c r="K22" s="1033"/>
      <c r="L22" s="1563"/>
      <c r="M22" s="1066"/>
    </row>
    <row r="23" spans="1:19" s="936" customFormat="1" ht="37.5" customHeight="1" x14ac:dyDescent="0.25">
      <c r="A23" s="9" t="s">
        <v>16</v>
      </c>
      <c r="B23" s="10" t="s">
        <v>16</v>
      </c>
      <c r="C23" s="571" t="s">
        <v>31</v>
      </c>
      <c r="D23" s="11"/>
      <c r="E23" s="1022" t="s">
        <v>32</v>
      </c>
      <c r="F23" s="1023" t="s">
        <v>20</v>
      </c>
      <c r="G23" s="1023"/>
      <c r="H23" s="1024" t="s">
        <v>22</v>
      </c>
      <c r="I23" s="1025"/>
      <c r="J23" s="1026" t="s">
        <v>33</v>
      </c>
      <c r="K23" s="107"/>
      <c r="L23" s="1027"/>
      <c r="M23" s="1157"/>
    </row>
    <row r="24" spans="1:19" s="936" customFormat="1" ht="26.25" customHeight="1" x14ac:dyDescent="0.25">
      <c r="A24" s="1292"/>
      <c r="B24" s="1302"/>
      <c r="C24" s="1303"/>
      <c r="D24" s="1070"/>
      <c r="E24" s="1304" t="s">
        <v>34</v>
      </c>
      <c r="F24" s="1306"/>
      <c r="G24" s="1670" t="s">
        <v>125</v>
      </c>
      <c r="H24" s="1290"/>
      <c r="I24" s="1672" t="s">
        <v>35</v>
      </c>
      <c r="J24" s="134" t="s">
        <v>33</v>
      </c>
      <c r="K24" s="180">
        <v>40</v>
      </c>
      <c r="L24" s="24" t="s">
        <v>187</v>
      </c>
      <c r="M24" s="1158" t="s">
        <v>188</v>
      </c>
      <c r="N24" s="938"/>
      <c r="O24" s="938"/>
      <c r="P24" s="938"/>
      <c r="Q24" s="938"/>
      <c r="R24" s="938"/>
      <c r="S24" s="938"/>
    </row>
    <row r="25" spans="1:19" s="936" customFormat="1" ht="18.75" customHeight="1" x14ac:dyDescent="0.25">
      <c r="A25" s="1292"/>
      <c r="B25" s="1302"/>
      <c r="C25" s="1303"/>
      <c r="D25" s="1070"/>
      <c r="E25" s="1305"/>
      <c r="F25" s="1306"/>
      <c r="G25" s="1671"/>
      <c r="H25" s="1290"/>
      <c r="I25" s="1673"/>
      <c r="J25" s="135" t="s">
        <v>78</v>
      </c>
      <c r="K25" s="181"/>
      <c r="L25" s="25" t="s">
        <v>37</v>
      </c>
      <c r="M25" s="360">
        <v>200</v>
      </c>
      <c r="N25" s="938"/>
      <c r="O25" s="938"/>
      <c r="P25" s="938"/>
      <c r="Q25" s="938"/>
      <c r="R25" s="938"/>
      <c r="S25" s="938"/>
    </row>
    <row r="26" spans="1:19" s="936" customFormat="1" ht="30.75" customHeight="1" x14ac:dyDescent="0.25">
      <c r="A26" s="1292"/>
      <c r="B26" s="1302"/>
      <c r="C26" s="1303"/>
      <c r="D26" s="1070"/>
      <c r="E26" s="746" t="s">
        <v>38</v>
      </c>
      <c r="F26" s="1306"/>
      <c r="G26" s="752" t="s">
        <v>126</v>
      </c>
      <c r="H26" s="1290"/>
      <c r="I26" s="1674"/>
      <c r="J26" s="747" t="s">
        <v>33</v>
      </c>
      <c r="K26" s="178">
        <v>16.5</v>
      </c>
      <c r="L26" s="1092" t="s">
        <v>118</v>
      </c>
      <c r="M26" s="1159">
        <v>70</v>
      </c>
    </row>
    <row r="27" spans="1:19" s="936" customFormat="1" ht="27" customHeight="1" x14ac:dyDescent="0.25">
      <c r="A27" s="1068"/>
      <c r="B27" s="1085"/>
      <c r="C27" s="1087"/>
      <c r="D27" s="1070"/>
      <c r="E27" s="1307" t="s">
        <v>220</v>
      </c>
      <c r="F27" s="1079"/>
      <c r="G27" s="1102"/>
      <c r="H27" s="1087"/>
      <c r="I27" s="1653" t="s">
        <v>24</v>
      </c>
      <c r="J27" s="136" t="s">
        <v>33</v>
      </c>
      <c r="K27" s="105">
        <v>8</v>
      </c>
      <c r="L27" s="453" t="s">
        <v>219</v>
      </c>
      <c r="M27" s="1160" t="s">
        <v>146</v>
      </c>
    </row>
    <row r="28" spans="1:19" s="936" customFormat="1" ht="21" customHeight="1" thickBot="1" x14ac:dyDescent="0.3">
      <c r="A28" s="26"/>
      <c r="B28" s="1088"/>
      <c r="C28" s="1089"/>
      <c r="D28" s="27"/>
      <c r="E28" s="1308"/>
      <c r="F28" s="1080"/>
      <c r="G28" s="1097"/>
      <c r="H28" s="1089"/>
      <c r="I28" s="1654"/>
      <c r="J28" s="137" t="s">
        <v>30</v>
      </c>
      <c r="K28" s="190">
        <f>SUM(K23:K27)</f>
        <v>64.5</v>
      </c>
      <c r="L28" s="92"/>
      <c r="M28" s="1161"/>
    </row>
    <row r="29" spans="1:19" s="936" customFormat="1" ht="18.75" customHeight="1" x14ac:dyDescent="0.25">
      <c r="A29" s="1291" t="s">
        <v>16</v>
      </c>
      <c r="B29" s="1293" t="s">
        <v>16</v>
      </c>
      <c r="C29" s="1295" t="s">
        <v>40</v>
      </c>
      <c r="D29" s="28"/>
      <c r="E29" s="1297" t="s">
        <v>41</v>
      </c>
      <c r="F29" s="1299" t="s">
        <v>20</v>
      </c>
      <c r="G29" s="1666" t="s">
        <v>127</v>
      </c>
      <c r="H29" s="1317" t="s">
        <v>22</v>
      </c>
      <c r="I29" s="1652" t="s">
        <v>24</v>
      </c>
      <c r="J29" s="138" t="s">
        <v>25</v>
      </c>
      <c r="K29" s="208">
        <v>33.299999999999997</v>
      </c>
      <c r="L29" s="1318" t="s">
        <v>112</v>
      </c>
      <c r="M29" s="1162">
        <v>100</v>
      </c>
    </row>
    <row r="30" spans="1:19" s="936" customFormat="1" ht="15" customHeight="1" thickBot="1" x14ac:dyDescent="0.3">
      <c r="A30" s="1292"/>
      <c r="B30" s="1294"/>
      <c r="C30" s="1296"/>
      <c r="D30" s="27"/>
      <c r="E30" s="1298"/>
      <c r="F30" s="1262"/>
      <c r="G30" s="1667"/>
      <c r="H30" s="1264"/>
      <c r="I30" s="1654"/>
      <c r="J30" s="132" t="s">
        <v>30</v>
      </c>
      <c r="K30" s="190">
        <f>SUM(K29:K29)</f>
        <v>33.299999999999997</v>
      </c>
      <c r="L30" s="1301"/>
      <c r="M30" s="967"/>
    </row>
    <row r="31" spans="1:19" s="936" customFormat="1" ht="20.25" customHeight="1" x14ac:dyDescent="0.25">
      <c r="A31" s="1291" t="s">
        <v>16</v>
      </c>
      <c r="B31" s="1293" t="s">
        <v>16</v>
      </c>
      <c r="C31" s="1319" t="s">
        <v>42</v>
      </c>
      <c r="D31" s="28"/>
      <c r="E31" s="1668" t="s">
        <v>180</v>
      </c>
      <c r="F31" s="65" t="s">
        <v>43</v>
      </c>
      <c r="G31" s="1595" t="s">
        <v>128</v>
      </c>
      <c r="H31" s="1317">
        <v>5</v>
      </c>
      <c r="I31" s="1652" t="s">
        <v>49</v>
      </c>
      <c r="J31" s="139" t="s">
        <v>47</v>
      </c>
      <c r="K31" s="389">
        <v>13.5</v>
      </c>
      <c r="L31" s="940" t="s">
        <v>177</v>
      </c>
      <c r="M31" s="964">
        <v>1</v>
      </c>
    </row>
    <row r="32" spans="1:19" s="936" customFormat="1" ht="21.75" customHeight="1" x14ac:dyDescent="0.25">
      <c r="A32" s="1292"/>
      <c r="B32" s="1302"/>
      <c r="C32" s="1320"/>
      <c r="D32" s="1070"/>
      <c r="E32" s="1669"/>
      <c r="F32" s="1313" t="s">
        <v>44</v>
      </c>
      <c r="G32" s="1651"/>
      <c r="H32" s="1263"/>
      <c r="I32" s="1653"/>
      <c r="J32" s="56"/>
      <c r="K32" s="99"/>
      <c r="L32" s="1071"/>
      <c r="M32" s="424"/>
    </row>
    <row r="33" spans="1:18" s="936" customFormat="1" ht="22.5" customHeight="1" thickBot="1" x14ac:dyDescent="0.3">
      <c r="A33" s="1292"/>
      <c r="B33" s="1302"/>
      <c r="C33" s="1320"/>
      <c r="D33" s="1070"/>
      <c r="E33" s="1308"/>
      <c r="F33" s="1314"/>
      <c r="G33" s="1663"/>
      <c r="H33" s="1323"/>
      <c r="I33" s="1664"/>
      <c r="J33" s="141" t="s">
        <v>30</v>
      </c>
      <c r="K33" s="400">
        <f>SUM(K31:K32)</f>
        <v>13.5</v>
      </c>
      <c r="L33" s="696"/>
      <c r="M33" s="1161"/>
    </row>
    <row r="34" spans="1:18" s="936" customFormat="1" ht="13.5" thickBot="1" x14ac:dyDescent="0.3">
      <c r="A34" s="30" t="s">
        <v>16</v>
      </c>
      <c r="B34" s="31" t="s">
        <v>16</v>
      </c>
      <c r="C34" s="1309" t="s">
        <v>50</v>
      </c>
      <c r="D34" s="1309"/>
      <c r="E34" s="1309"/>
      <c r="F34" s="1309"/>
      <c r="G34" s="1309"/>
      <c r="H34" s="1309"/>
      <c r="I34" s="1309"/>
      <c r="J34" s="1309"/>
      <c r="K34" s="168">
        <f>K33+K30+K28+K20</f>
        <v>5208.3</v>
      </c>
      <c r="L34" s="1073"/>
      <c r="M34" s="1163"/>
    </row>
    <row r="35" spans="1:18" s="936" customFormat="1" ht="14.25" customHeight="1" thickBot="1" x14ac:dyDescent="0.3">
      <c r="A35" s="30" t="s">
        <v>16</v>
      </c>
      <c r="B35" s="31" t="s">
        <v>31</v>
      </c>
      <c r="C35" s="1310" t="s">
        <v>51</v>
      </c>
      <c r="D35" s="1311"/>
      <c r="E35" s="1311"/>
      <c r="F35" s="1311"/>
      <c r="G35" s="1311"/>
      <c r="H35" s="1311"/>
      <c r="I35" s="1311"/>
      <c r="J35" s="1311"/>
      <c r="K35" s="1311"/>
      <c r="L35" s="1311"/>
      <c r="M35" s="1312"/>
    </row>
    <row r="36" spans="1:18" s="936" customFormat="1" ht="26.25" customHeight="1" x14ac:dyDescent="0.25">
      <c r="A36" s="1336">
        <v>1</v>
      </c>
      <c r="B36" s="1293" t="s">
        <v>31</v>
      </c>
      <c r="C36" s="1658" t="s">
        <v>16</v>
      </c>
      <c r="D36" s="569"/>
      <c r="E36" s="32" t="s">
        <v>132</v>
      </c>
      <c r="F36" s="164"/>
      <c r="G36" s="164"/>
      <c r="H36" s="1317" t="s">
        <v>22</v>
      </c>
      <c r="I36" s="1660" t="s">
        <v>24</v>
      </c>
      <c r="J36" s="33"/>
      <c r="K36" s="21"/>
      <c r="L36" s="34"/>
      <c r="M36" s="1164"/>
    </row>
    <row r="37" spans="1:18" s="936" customFormat="1" ht="41.25" customHeight="1" x14ac:dyDescent="0.25">
      <c r="A37" s="1324"/>
      <c r="B37" s="1302"/>
      <c r="C37" s="1659"/>
      <c r="D37" s="1081" t="s">
        <v>16</v>
      </c>
      <c r="E37" s="1337" t="s">
        <v>53</v>
      </c>
      <c r="F37" s="1338" t="s">
        <v>52</v>
      </c>
      <c r="G37" s="1603" t="s">
        <v>130</v>
      </c>
      <c r="H37" s="1263"/>
      <c r="I37" s="1661"/>
      <c r="J37" s="517" t="s">
        <v>33</v>
      </c>
      <c r="K37" s="105">
        <v>66.5</v>
      </c>
      <c r="L37" s="95" t="s">
        <v>189</v>
      </c>
      <c r="M37" s="1101">
        <v>4</v>
      </c>
    </row>
    <row r="38" spans="1:18" s="936" customFormat="1" ht="65.25" customHeight="1" x14ac:dyDescent="0.25">
      <c r="A38" s="1324"/>
      <c r="B38" s="1302"/>
      <c r="C38" s="1659"/>
      <c r="D38" s="1081"/>
      <c r="E38" s="1337"/>
      <c r="F38" s="1339"/>
      <c r="G38" s="1604"/>
      <c r="H38" s="1263"/>
      <c r="I38" s="1661"/>
      <c r="J38" s="517"/>
      <c r="K38" s="105"/>
      <c r="L38" s="498" t="s">
        <v>190</v>
      </c>
      <c r="M38" s="1165">
        <v>31</v>
      </c>
    </row>
    <row r="39" spans="1:18" s="936" customFormat="1" ht="15" customHeight="1" x14ac:dyDescent="0.25">
      <c r="A39" s="1324"/>
      <c r="B39" s="1302"/>
      <c r="C39" s="1659"/>
      <c r="D39" s="91"/>
      <c r="E39" s="1535"/>
      <c r="F39" s="1601"/>
      <c r="G39" s="1665"/>
      <c r="H39" s="1263"/>
      <c r="I39" s="1662"/>
      <c r="J39" s="39"/>
      <c r="K39" s="107"/>
      <c r="L39" s="95" t="s">
        <v>54</v>
      </c>
      <c r="M39" s="1166">
        <v>1</v>
      </c>
    </row>
    <row r="40" spans="1:18" s="936" customFormat="1" ht="28.5" customHeight="1" x14ac:dyDescent="0.25">
      <c r="A40" s="1068"/>
      <c r="B40" s="1085"/>
      <c r="C40" s="1096"/>
      <c r="D40" s="562" t="s">
        <v>31</v>
      </c>
      <c r="E40" s="126" t="s">
        <v>55</v>
      </c>
      <c r="F40" s="1331" t="s">
        <v>131</v>
      </c>
      <c r="G40" s="1655" t="s">
        <v>129</v>
      </c>
      <c r="H40" s="1087"/>
      <c r="I40" s="36"/>
      <c r="J40" s="427" t="s">
        <v>33</v>
      </c>
      <c r="K40" s="182">
        <v>6.7</v>
      </c>
      <c r="L40" s="430" t="s">
        <v>178</v>
      </c>
      <c r="M40" s="959">
        <v>1</v>
      </c>
      <c r="N40" s="937"/>
      <c r="O40" s="937"/>
      <c r="P40" s="937"/>
      <c r="Q40" s="937"/>
      <c r="R40" s="937"/>
    </row>
    <row r="41" spans="1:18" s="936" customFormat="1" ht="29.25" customHeight="1" x14ac:dyDescent="0.25">
      <c r="A41" s="1068"/>
      <c r="B41" s="1085"/>
      <c r="C41" s="1096"/>
      <c r="D41" s="1081"/>
      <c r="E41" s="206"/>
      <c r="F41" s="1332"/>
      <c r="G41" s="1596"/>
      <c r="H41" s="1087"/>
      <c r="I41" s="36"/>
      <c r="J41" s="56"/>
      <c r="K41" s="100"/>
      <c r="L41" s="539" t="s">
        <v>196</v>
      </c>
      <c r="M41" s="1167">
        <v>30</v>
      </c>
      <c r="N41" s="553"/>
      <c r="O41" s="938"/>
      <c r="P41" s="938"/>
      <c r="Q41" s="938"/>
      <c r="R41" s="937"/>
    </row>
    <row r="42" spans="1:18" s="936" customFormat="1" ht="56.25" customHeight="1" x14ac:dyDescent="0.25">
      <c r="A42" s="1068"/>
      <c r="B42" s="1085"/>
      <c r="C42" s="1104"/>
      <c r="D42" s="91"/>
      <c r="E42" s="1082"/>
      <c r="F42" s="1601"/>
      <c r="G42" s="1601"/>
      <c r="H42" s="1087"/>
      <c r="I42" s="1105"/>
      <c r="J42" s="39"/>
      <c r="K42" s="107"/>
      <c r="L42" s="507" t="s">
        <v>179</v>
      </c>
      <c r="M42" s="1168">
        <v>5</v>
      </c>
      <c r="N42" s="1656"/>
      <c r="O42" s="1657"/>
      <c r="P42" s="1657"/>
      <c r="Q42" s="1657"/>
    </row>
    <row r="43" spans="1:18" s="936" customFormat="1" ht="54.75" customHeight="1" x14ac:dyDescent="0.25">
      <c r="A43" s="1068"/>
      <c r="B43" s="1085"/>
      <c r="C43" s="1104"/>
      <c r="D43" s="591" t="s">
        <v>40</v>
      </c>
      <c r="E43" s="592" t="s">
        <v>216</v>
      </c>
      <c r="F43" s="593"/>
      <c r="G43" s="594"/>
      <c r="H43" s="1087"/>
      <c r="I43" s="1105"/>
      <c r="J43" s="595" t="s">
        <v>47</v>
      </c>
      <c r="K43" s="211"/>
      <c r="L43" s="596" t="s">
        <v>207</v>
      </c>
      <c r="M43" s="1169"/>
      <c r="N43" s="938"/>
      <c r="O43" s="938"/>
      <c r="P43" s="938"/>
      <c r="Q43" s="938"/>
      <c r="R43" s="938"/>
    </row>
    <row r="44" spans="1:18" s="936" customFormat="1" ht="15.75" customHeight="1" thickBot="1" x14ac:dyDescent="0.3">
      <c r="A44" s="26"/>
      <c r="B44" s="1088"/>
      <c r="C44" s="40"/>
      <c r="D44" s="41"/>
      <c r="E44" s="41"/>
      <c r="F44" s="41"/>
      <c r="G44" s="41"/>
      <c r="H44" s="41"/>
      <c r="I44" s="1640" t="s">
        <v>57</v>
      </c>
      <c r="J44" s="1641"/>
      <c r="K44" s="143">
        <f>SUM(K37:K43)</f>
        <v>73.2</v>
      </c>
      <c r="L44" s="122"/>
      <c r="M44" s="953"/>
      <c r="N44" s="42"/>
    </row>
    <row r="45" spans="1:18" s="936" customFormat="1" ht="16.5" customHeight="1" x14ac:dyDescent="0.25">
      <c r="A45" s="1324" t="s">
        <v>16</v>
      </c>
      <c r="B45" s="1325" t="s">
        <v>31</v>
      </c>
      <c r="C45" s="1319" t="s">
        <v>31</v>
      </c>
      <c r="D45" s="28"/>
      <c r="E45" s="1297" t="s">
        <v>217</v>
      </c>
      <c r="F45" s="1328" t="s">
        <v>131</v>
      </c>
      <c r="G45" s="1595" t="s">
        <v>128</v>
      </c>
      <c r="H45" s="1317" t="s">
        <v>22</v>
      </c>
      <c r="I45" s="1652" t="s">
        <v>24</v>
      </c>
      <c r="J45" s="517" t="s">
        <v>47</v>
      </c>
      <c r="K45" s="337">
        <v>1.7</v>
      </c>
      <c r="L45" s="1647" t="s">
        <v>192</v>
      </c>
      <c r="M45" s="1099">
        <v>100</v>
      </c>
    </row>
    <row r="46" spans="1:18" s="936" customFormat="1" ht="35.25" customHeight="1" x14ac:dyDescent="0.25">
      <c r="A46" s="1324"/>
      <c r="B46" s="1325"/>
      <c r="C46" s="1320"/>
      <c r="D46" s="1070"/>
      <c r="E46" s="1300"/>
      <c r="F46" s="1329"/>
      <c r="G46" s="1596"/>
      <c r="H46" s="1263"/>
      <c r="I46" s="1653"/>
      <c r="J46" s="517" t="s">
        <v>259</v>
      </c>
      <c r="K46" s="100">
        <v>9.4</v>
      </c>
      <c r="L46" s="1648"/>
      <c r="M46" s="1101"/>
      <c r="N46" s="733"/>
      <c r="O46" s="938"/>
      <c r="P46" s="938"/>
      <c r="Q46" s="938"/>
    </row>
    <row r="47" spans="1:18" s="936" customFormat="1" ht="12.75" customHeight="1" x14ac:dyDescent="0.25">
      <c r="A47" s="1324"/>
      <c r="B47" s="1325"/>
      <c r="C47" s="1320"/>
      <c r="D47" s="1070"/>
      <c r="E47" s="1300"/>
      <c r="F47" s="1329"/>
      <c r="G47" s="1651"/>
      <c r="H47" s="1263"/>
      <c r="I47" s="1653"/>
      <c r="J47" s="39"/>
      <c r="K47" s="104"/>
      <c r="L47" s="1071"/>
      <c r="M47" s="1101"/>
      <c r="N47" s="1649"/>
      <c r="O47" s="1650"/>
      <c r="P47" s="1650"/>
      <c r="Q47" s="1650"/>
    </row>
    <row r="48" spans="1:18" s="936" customFormat="1" ht="18" customHeight="1" thickBot="1" x14ac:dyDescent="0.25">
      <c r="A48" s="1324"/>
      <c r="B48" s="1326"/>
      <c r="C48" s="1327"/>
      <c r="D48" s="27"/>
      <c r="E48" s="1298"/>
      <c r="F48" s="1330"/>
      <c r="G48" s="1597"/>
      <c r="H48" s="1264"/>
      <c r="I48" s="1654"/>
      <c r="J48" s="16" t="s">
        <v>30</v>
      </c>
      <c r="K48" s="101">
        <f>SUM(K45:K47)</f>
        <v>11.1</v>
      </c>
      <c r="L48" s="1103"/>
      <c r="M48" s="1170"/>
      <c r="N48" s="1649"/>
      <c r="O48" s="1650"/>
      <c r="P48" s="1650"/>
      <c r="Q48" s="1650"/>
    </row>
    <row r="49" spans="1:16" s="936" customFormat="1" ht="15.75" customHeight="1" thickBot="1" x14ac:dyDescent="0.3">
      <c r="A49" s="43" t="s">
        <v>16</v>
      </c>
      <c r="B49" s="31" t="s">
        <v>31</v>
      </c>
      <c r="C49" s="1309" t="s">
        <v>50</v>
      </c>
      <c r="D49" s="1309"/>
      <c r="E49" s="1309"/>
      <c r="F49" s="1309"/>
      <c r="G49" s="1309"/>
      <c r="H49" s="1309"/>
      <c r="I49" s="1309"/>
      <c r="J49" s="1357"/>
      <c r="K49" s="168">
        <f>K44+K48</f>
        <v>84.3</v>
      </c>
      <c r="L49" s="1358"/>
      <c r="M49" s="1360"/>
    </row>
    <row r="50" spans="1:16" s="936" customFormat="1" ht="16.5" customHeight="1" thickBot="1" x14ac:dyDescent="0.3">
      <c r="A50" s="30" t="s">
        <v>16</v>
      </c>
      <c r="B50" s="31" t="s">
        <v>40</v>
      </c>
      <c r="C50" s="1310" t="s">
        <v>58</v>
      </c>
      <c r="D50" s="1311"/>
      <c r="E50" s="1311"/>
      <c r="F50" s="1311"/>
      <c r="G50" s="1311"/>
      <c r="H50" s="1311"/>
      <c r="I50" s="1311"/>
      <c r="J50" s="1311"/>
      <c r="K50" s="1311"/>
      <c r="L50" s="1311"/>
      <c r="M50" s="1312"/>
    </row>
    <row r="51" spans="1:16" s="936" customFormat="1" ht="16.5" customHeight="1" x14ac:dyDescent="0.25">
      <c r="A51" s="1067" t="s">
        <v>16</v>
      </c>
      <c r="B51" s="1084" t="s">
        <v>40</v>
      </c>
      <c r="C51" s="1095" t="s">
        <v>16</v>
      </c>
      <c r="D51" s="1086"/>
      <c r="E51" s="566" t="s">
        <v>116</v>
      </c>
      <c r="F51" s="1090"/>
      <c r="G51" s="1090"/>
      <c r="H51" s="1086">
        <v>6</v>
      </c>
      <c r="I51" s="1576" t="s">
        <v>59</v>
      </c>
      <c r="J51" s="45"/>
      <c r="K51" s="183"/>
      <c r="L51" s="46"/>
      <c r="M51" s="1171"/>
    </row>
    <row r="52" spans="1:16" s="936" customFormat="1" ht="34.5" customHeight="1" x14ac:dyDescent="0.25">
      <c r="A52" s="1068"/>
      <c r="B52" s="1085"/>
      <c r="C52" s="1096"/>
      <c r="D52" s="44" t="s">
        <v>16</v>
      </c>
      <c r="E52" s="126" t="s">
        <v>60</v>
      </c>
      <c r="F52" s="1346" t="s">
        <v>61</v>
      </c>
      <c r="G52" s="165" t="s">
        <v>133</v>
      </c>
      <c r="H52" s="1087"/>
      <c r="I52" s="1638"/>
      <c r="J52" s="37" t="s">
        <v>33</v>
      </c>
      <c r="K52" s="211">
        <v>12</v>
      </c>
      <c r="L52" s="38" t="s">
        <v>174</v>
      </c>
      <c r="M52" s="1172">
        <v>17</v>
      </c>
    </row>
    <row r="53" spans="1:16" s="936" customFormat="1" ht="27.75" customHeight="1" x14ac:dyDescent="0.25">
      <c r="A53" s="1068"/>
      <c r="B53" s="1085"/>
      <c r="C53" s="1096"/>
      <c r="D53" s="567" t="s">
        <v>31</v>
      </c>
      <c r="E53" s="1093" t="s">
        <v>62</v>
      </c>
      <c r="F53" s="1639"/>
      <c r="G53" s="165" t="s">
        <v>134</v>
      </c>
      <c r="H53" s="1087"/>
      <c r="I53" s="123"/>
      <c r="J53" s="366" t="s">
        <v>33</v>
      </c>
      <c r="K53" s="211">
        <v>17.2</v>
      </c>
      <c r="L53" s="38" t="s">
        <v>200</v>
      </c>
      <c r="M53" s="1173" t="s">
        <v>63</v>
      </c>
    </row>
    <row r="54" spans="1:16" s="936" customFormat="1" ht="19.5" customHeight="1" x14ac:dyDescent="0.25">
      <c r="A54" s="1068"/>
      <c r="B54" s="1085"/>
      <c r="C54" s="1096"/>
      <c r="D54" s="1078" t="s">
        <v>40</v>
      </c>
      <c r="E54" s="1367" t="s">
        <v>271</v>
      </c>
      <c r="F54" s="370"/>
      <c r="G54" s="1596" t="s">
        <v>135</v>
      </c>
      <c r="H54" s="1087"/>
      <c r="I54" s="123"/>
      <c r="J54" s="163" t="s">
        <v>33</v>
      </c>
      <c r="K54" s="105">
        <v>50</v>
      </c>
      <c r="L54" s="941" t="s">
        <v>105</v>
      </c>
      <c r="M54" s="1174">
        <v>2</v>
      </c>
    </row>
    <row r="55" spans="1:16" s="936" customFormat="1" ht="48" customHeight="1" x14ac:dyDescent="0.25">
      <c r="A55" s="1068"/>
      <c r="B55" s="1085"/>
      <c r="C55" s="1096"/>
      <c r="D55" s="568"/>
      <c r="E55" s="1535"/>
      <c r="F55" s="370"/>
      <c r="G55" s="1601"/>
      <c r="H55" s="1087"/>
      <c r="I55" s="123"/>
      <c r="J55" s="48"/>
      <c r="K55" s="107"/>
      <c r="L55" s="373"/>
      <c r="M55" s="1157"/>
    </row>
    <row r="56" spans="1:16" s="936" customFormat="1" ht="15.75" customHeight="1" thickBot="1" x14ac:dyDescent="0.3">
      <c r="A56" s="26"/>
      <c r="B56" s="1088"/>
      <c r="C56" s="40"/>
      <c r="D56" s="41"/>
      <c r="E56" s="41"/>
      <c r="F56" s="41"/>
      <c r="G56" s="41"/>
      <c r="H56" s="41"/>
      <c r="I56" s="1640" t="s">
        <v>57</v>
      </c>
      <c r="J56" s="1641"/>
      <c r="K56" s="161">
        <f>SUM(K52:K55)</f>
        <v>79.2</v>
      </c>
      <c r="L56" s="122"/>
      <c r="M56" s="953"/>
    </row>
    <row r="57" spans="1:16" s="936" customFormat="1" ht="32.25" customHeight="1" x14ac:dyDescent="0.2">
      <c r="A57" s="1067" t="s">
        <v>16</v>
      </c>
      <c r="B57" s="1084" t="s">
        <v>40</v>
      </c>
      <c r="C57" s="1095" t="s">
        <v>31</v>
      </c>
      <c r="D57" s="50"/>
      <c r="E57" s="51" t="s">
        <v>64</v>
      </c>
      <c r="F57" s="52"/>
      <c r="G57" s="52"/>
      <c r="H57" s="28">
        <v>6</v>
      </c>
      <c r="I57" s="1576" t="s">
        <v>59</v>
      </c>
      <c r="J57" s="53"/>
      <c r="K57" s="208"/>
      <c r="L57" s="374"/>
      <c r="M57" s="358"/>
    </row>
    <row r="58" spans="1:16" s="936" customFormat="1" ht="54.75" customHeight="1" x14ac:dyDescent="0.25">
      <c r="A58" s="1068"/>
      <c r="B58" s="1085"/>
      <c r="C58" s="1096"/>
      <c r="D58" s="44" t="s">
        <v>16</v>
      </c>
      <c r="E58" s="1265" t="s">
        <v>65</v>
      </c>
      <c r="F58" s="1350" t="s">
        <v>66</v>
      </c>
      <c r="G58" s="1645" t="s">
        <v>136</v>
      </c>
      <c r="H58" s="1087"/>
      <c r="I58" s="1642"/>
      <c r="J58" s="35" t="s">
        <v>33</v>
      </c>
      <c r="K58" s="105">
        <v>88.1</v>
      </c>
      <c r="L58" s="220" t="s">
        <v>214</v>
      </c>
      <c r="M58" s="353">
        <v>160</v>
      </c>
      <c r="N58" s="709"/>
      <c r="O58" s="709"/>
      <c r="P58" s="13"/>
    </row>
    <row r="59" spans="1:16" s="936" customFormat="1" ht="44.25" customHeight="1" x14ac:dyDescent="0.25">
      <c r="A59" s="9"/>
      <c r="B59" s="10"/>
      <c r="C59" s="55"/>
      <c r="D59" s="1087"/>
      <c r="E59" s="1348"/>
      <c r="F59" s="1351"/>
      <c r="G59" s="1646"/>
      <c r="H59" s="1087"/>
      <c r="I59" s="422"/>
      <c r="J59" s="56" t="s">
        <v>33</v>
      </c>
      <c r="K59" s="105">
        <v>7.2</v>
      </c>
      <c r="L59" s="521" t="s">
        <v>203</v>
      </c>
      <c r="M59" s="351">
        <v>162</v>
      </c>
      <c r="N59" s="13"/>
      <c r="O59" s="13"/>
      <c r="P59" s="13"/>
    </row>
    <row r="60" spans="1:16" s="936" customFormat="1" ht="42" customHeight="1" x14ac:dyDescent="0.25">
      <c r="A60" s="9"/>
      <c r="B60" s="10"/>
      <c r="C60" s="55"/>
      <c r="D60" s="1087"/>
      <c r="E60" s="1643"/>
      <c r="F60" s="1644"/>
      <c r="G60" s="1644"/>
      <c r="H60" s="1087"/>
      <c r="I60" s="422"/>
      <c r="J60" s="56"/>
      <c r="K60" s="105"/>
      <c r="L60" s="521" t="s">
        <v>215</v>
      </c>
      <c r="M60" s="351">
        <v>250</v>
      </c>
      <c r="N60" s="1156"/>
      <c r="O60" s="710"/>
      <c r="P60" s="13"/>
    </row>
    <row r="61" spans="1:16" s="936" customFormat="1" ht="25.5" customHeight="1" x14ac:dyDescent="0.25">
      <c r="A61" s="9"/>
      <c r="B61" s="10"/>
      <c r="C61" s="55"/>
      <c r="D61" s="172" t="s">
        <v>31</v>
      </c>
      <c r="E61" s="1265" t="s">
        <v>113</v>
      </c>
      <c r="F61" s="585" t="s">
        <v>43</v>
      </c>
      <c r="G61" s="1627" t="s">
        <v>147</v>
      </c>
      <c r="H61" s="44">
        <v>5</v>
      </c>
      <c r="I61" s="1629" t="s">
        <v>181</v>
      </c>
      <c r="J61" s="713" t="s">
        <v>250</v>
      </c>
      <c r="K61" s="182">
        <v>705</v>
      </c>
      <c r="L61" s="714" t="s">
        <v>114</v>
      </c>
      <c r="M61" s="476">
        <v>1</v>
      </c>
    </row>
    <row r="62" spans="1:16" s="936" customFormat="1" ht="51.75" customHeight="1" x14ac:dyDescent="0.25">
      <c r="A62" s="9"/>
      <c r="B62" s="10"/>
      <c r="C62" s="55"/>
      <c r="D62" s="91"/>
      <c r="E62" s="1384"/>
      <c r="F62" s="946" t="s">
        <v>66</v>
      </c>
      <c r="G62" s="1628"/>
      <c r="H62" s="1091"/>
      <c r="I62" s="1630"/>
      <c r="J62" s="96"/>
      <c r="K62" s="104"/>
      <c r="L62" s="947" t="s">
        <v>210</v>
      </c>
      <c r="M62" s="352">
        <v>60</v>
      </c>
    </row>
    <row r="63" spans="1:16" s="936" customFormat="1" ht="54" customHeight="1" x14ac:dyDescent="0.25">
      <c r="A63" s="9"/>
      <c r="B63" s="10"/>
      <c r="C63" s="55"/>
      <c r="D63" s="1075" t="s">
        <v>40</v>
      </c>
      <c r="E63" s="1348" t="s">
        <v>150</v>
      </c>
      <c r="F63" s="586" t="s">
        <v>43</v>
      </c>
      <c r="G63" s="1631"/>
      <c r="H63" s="942">
        <v>4</v>
      </c>
      <c r="I63" s="943" t="s">
        <v>82</v>
      </c>
      <c r="J63" s="944" t="s">
        <v>39</v>
      </c>
      <c r="K63" s="945">
        <v>15</v>
      </c>
      <c r="L63" s="776" t="s">
        <v>149</v>
      </c>
      <c r="M63" s="357">
        <v>1</v>
      </c>
    </row>
    <row r="64" spans="1:16" s="936" customFormat="1" ht="18" customHeight="1" x14ac:dyDescent="0.25">
      <c r="A64" s="9"/>
      <c r="B64" s="10"/>
      <c r="C64" s="55"/>
      <c r="D64" s="1075"/>
      <c r="E64" s="1348"/>
      <c r="F64" s="1385" t="s">
        <v>66</v>
      </c>
      <c r="G64" s="1632"/>
      <c r="H64" s="1087">
        <v>6</v>
      </c>
      <c r="I64" s="1635" t="s">
        <v>151</v>
      </c>
      <c r="J64" s="523" t="s">
        <v>47</v>
      </c>
      <c r="K64" s="550"/>
      <c r="L64" s="1470" t="s">
        <v>227</v>
      </c>
      <c r="M64" s="353">
        <v>50</v>
      </c>
    </row>
    <row r="65" spans="1:13" s="936" customFormat="1" ht="17.25" customHeight="1" x14ac:dyDescent="0.25">
      <c r="A65" s="9"/>
      <c r="B65" s="10"/>
      <c r="C65" s="55"/>
      <c r="D65" s="1075"/>
      <c r="E65" s="1348"/>
      <c r="F65" s="1633"/>
      <c r="G65" s="1098"/>
      <c r="H65" s="1087"/>
      <c r="I65" s="1636"/>
      <c r="J65" s="348" t="s">
        <v>197</v>
      </c>
      <c r="K65" s="552">
        <v>20</v>
      </c>
      <c r="L65" s="1470"/>
      <c r="M65" s="424"/>
    </row>
    <row r="66" spans="1:13" s="936" customFormat="1" ht="16.5" customHeight="1" x14ac:dyDescent="0.25">
      <c r="A66" s="9"/>
      <c r="B66" s="10"/>
      <c r="C66" s="55"/>
      <c r="D66" s="91"/>
      <c r="E66" s="1384"/>
      <c r="F66" s="1634"/>
      <c r="G66" s="118"/>
      <c r="H66" s="1091"/>
      <c r="I66" s="1637"/>
      <c r="J66" s="524"/>
      <c r="K66" s="107"/>
      <c r="L66" s="1471"/>
      <c r="M66" s="352"/>
    </row>
    <row r="67" spans="1:13" s="936" customFormat="1" ht="25.5" customHeight="1" x14ac:dyDescent="0.25">
      <c r="A67" s="1371"/>
      <c r="B67" s="1374"/>
      <c r="C67" s="1610"/>
      <c r="D67" s="1625" t="s">
        <v>42</v>
      </c>
      <c r="E67" s="1380" t="s">
        <v>202</v>
      </c>
      <c r="F67" s="1381" t="s">
        <v>43</v>
      </c>
      <c r="G67" s="1603" t="s">
        <v>138</v>
      </c>
      <c r="H67" s="1383">
        <v>5</v>
      </c>
      <c r="I67" s="1560" t="s">
        <v>69</v>
      </c>
      <c r="J67" s="484" t="s">
        <v>47</v>
      </c>
      <c r="K67" s="485">
        <v>16.7</v>
      </c>
      <c r="L67" s="948" t="s">
        <v>229</v>
      </c>
      <c r="M67" s="1175" t="s">
        <v>146</v>
      </c>
    </row>
    <row r="68" spans="1:13" s="936" customFormat="1" ht="25.5" customHeight="1" x14ac:dyDescent="0.25">
      <c r="A68" s="1372"/>
      <c r="B68" s="1375"/>
      <c r="C68" s="1611"/>
      <c r="D68" s="1625"/>
      <c r="E68" s="1380"/>
      <c r="F68" s="1382"/>
      <c r="G68" s="1583"/>
      <c r="H68" s="1383"/>
      <c r="I68" s="1619"/>
      <c r="J68" s="407" t="s">
        <v>45</v>
      </c>
      <c r="K68" s="388">
        <v>94.2</v>
      </c>
      <c r="L68" s="413" t="s">
        <v>228</v>
      </c>
      <c r="M68" s="1176">
        <v>30</v>
      </c>
    </row>
    <row r="69" spans="1:13" s="936" customFormat="1" ht="42.75" customHeight="1" x14ac:dyDescent="0.25">
      <c r="A69" s="1373"/>
      <c r="B69" s="1376"/>
      <c r="C69" s="1612"/>
      <c r="D69" s="1625"/>
      <c r="E69" s="1380"/>
      <c r="F69" s="949" t="s">
        <v>75</v>
      </c>
      <c r="G69" s="1626"/>
      <c r="H69" s="1383"/>
      <c r="I69" s="1607"/>
      <c r="J69" s="641"/>
      <c r="K69" s="642"/>
      <c r="L69" s="950" t="s">
        <v>172</v>
      </c>
      <c r="M69" s="1177" t="s">
        <v>167</v>
      </c>
    </row>
    <row r="70" spans="1:13" s="994" customFormat="1" ht="65.25" customHeight="1" x14ac:dyDescent="0.25">
      <c r="A70" s="9"/>
      <c r="B70" s="10"/>
      <c r="C70" s="55"/>
      <c r="D70" s="1006" t="s">
        <v>21</v>
      </c>
      <c r="E70" s="1007" t="s">
        <v>252</v>
      </c>
      <c r="F70" s="585"/>
      <c r="G70" s="1008"/>
      <c r="H70" s="1009">
        <v>4</v>
      </c>
      <c r="I70" s="1010" t="s">
        <v>82</v>
      </c>
      <c r="J70" s="1011"/>
      <c r="K70" s="1012"/>
      <c r="L70" s="1013" t="s">
        <v>253</v>
      </c>
      <c r="M70" s="1159">
        <v>1</v>
      </c>
    </row>
    <row r="71" spans="1:13" s="936" customFormat="1" ht="15.75" thickBot="1" x14ac:dyDescent="0.3">
      <c r="A71" s="57"/>
      <c r="B71" s="1088"/>
      <c r="C71" s="58"/>
      <c r="D71" s="59"/>
      <c r="E71" s="59"/>
      <c r="F71" s="59"/>
      <c r="G71" s="59"/>
      <c r="H71" s="59"/>
      <c r="I71" s="1608" t="s">
        <v>57</v>
      </c>
      <c r="J71" s="1620"/>
      <c r="K71" s="147">
        <f>SUM(K58:K69)</f>
        <v>946.2</v>
      </c>
      <c r="L71" s="122"/>
      <c r="M71" s="953"/>
    </row>
    <row r="72" spans="1:13" s="936" customFormat="1" ht="15.75" customHeight="1" x14ac:dyDescent="0.25">
      <c r="A72" s="60" t="s">
        <v>16</v>
      </c>
      <c r="B72" s="61" t="s">
        <v>40</v>
      </c>
      <c r="C72" s="62" t="s">
        <v>40</v>
      </c>
      <c r="D72" s="63"/>
      <c r="E72" s="64" t="s">
        <v>67</v>
      </c>
      <c r="F72" s="65" t="s">
        <v>43</v>
      </c>
      <c r="G72" s="65"/>
      <c r="H72" s="66">
        <v>5</v>
      </c>
      <c r="I72" s="67"/>
      <c r="J72" s="68"/>
      <c r="K72" s="338"/>
      <c r="L72" s="69"/>
      <c r="M72" s="951"/>
    </row>
    <row r="73" spans="1:13" s="936" customFormat="1" ht="15.75" customHeight="1" x14ac:dyDescent="0.25">
      <c r="A73" s="1068"/>
      <c r="B73" s="1085"/>
      <c r="C73" s="1100"/>
      <c r="D73" s="562" t="s">
        <v>16</v>
      </c>
      <c r="E73" s="1367" t="s">
        <v>205</v>
      </c>
      <c r="F73" s="1621" t="s">
        <v>68</v>
      </c>
      <c r="G73" s="1600" t="s">
        <v>142</v>
      </c>
      <c r="H73" s="44"/>
      <c r="I73" s="1560" t="s">
        <v>69</v>
      </c>
      <c r="J73" s="533" t="s">
        <v>47</v>
      </c>
      <c r="K73" s="182">
        <v>78.8</v>
      </c>
      <c r="L73" s="1434" t="s">
        <v>176</v>
      </c>
      <c r="M73" s="954">
        <v>100</v>
      </c>
    </row>
    <row r="74" spans="1:13" s="1037" customFormat="1" ht="15.75" customHeight="1" x14ac:dyDescent="0.25">
      <c r="A74" s="1068"/>
      <c r="B74" s="1085"/>
      <c r="C74" s="1100"/>
      <c r="D74" s="1081"/>
      <c r="E74" s="1337"/>
      <c r="F74" s="1437"/>
      <c r="G74" s="1623"/>
      <c r="H74" s="1087"/>
      <c r="I74" s="1606"/>
      <c r="J74" s="517" t="s">
        <v>250</v>
      </c>
      <c r="K74" s="105">
        <v>6.4</v>
      </c>
      <c r="L74" s="1363"/>
      <c r="M74" s="1041"/>
    </row>
    <row r="75" spans="1:13" s="936" customFormat="1" ht="18" customHeight="1" x14ac:dyDescent="0.25">
      <c r="A75" s="1068"/>
      <c r="B75" s="1085"/>
      <c r="C75" s="1100"/>
      <c r="D75" s="955"/>
      <c r="E75" s="1535"/>
      <c r="F75" s="1622"/>
      <c r="G75" s="1624"/>
      <c r="H75" s="1091"/>
      <c r="I75" s="1616"/>
      <c r="J75" s="48" t="s">
        <v>45</v>
      </c>
      <c r="K75" s="107">
        <v>413.1</v>
      </c>
      <c r="L75" s="1614"/>
      <c r="M75" s="956"/>
    </row>
    <row r="76" spans="1:13" s="936" customFormat="1" ht="20.25" customHeight="1" x14ac:dyDescent="0.25">
      <c r="A76" s="1068"/>
      <c r="B76" s="1085"/>
      <c r="C76" s="1100"/>
      <c r="D76" s="565" t="s">
        <v>31</v>
      </c>
      <c r="E76" s="1367" t="s">
        <v>184</v>
      </c>
      <c r="F76" s="957"/>
      <c r="G76" s="1600" t="s">
        <v>141</v>
      </c>
      <c r="H76" s="44"/>
      <c r="I76" s="1560" t="s">
        <v>72</v>
      </c>
      <c r="J76" s="47" t="s">
        <v>33</v>
      </c>
      <c r="K76" s="182">
        <v>15.2</v>
      </c>
      <c r="L76" s="958" t="s">
        <v>71</v>
      </c>
      <c r="M76" s="959">
        <v>1</v>
      </c>
    </row>
    <row r="77" spans="1:13" s="936" customFormat="1" ht="27" customHeight="1" x14ac:dyDescent="0.25">
      <c r="A77" s="1068"/>
      <c r="B77" s="1085"/>
      <c r="C77" s="1100"/>
      <c r="D77" s="565"/>
      <c r="E77" s="1535"/>
      <c r="F77" s="124"/>
      <c r="G77" s="1615"/>
      <c r="H77" s="1091"/>
      <c r="I77" s="1616"/>
      <c r="J77" s="48"/>
      <c r="K77" s="107"/>
      <c r="L77" s="960"/>
      <c r="M77" s="952"/>
    </row>
    <row r="78" spans="1:13" s="936" customFormat="1" ht="17.25" customHeight="1" thickBot="1" x14ac:dyDescent="0.3">
      <c r="A78" s="26"/>
      <c r="B78" s="1088"/>
      <c r="C78" s="58"/>
      <c r="D78" s="41"/>
      <c r="E78" s="59"/>
      <c r="F78" s="59"/>
      <c r="G78" s="59"/>
      <c r="H78" s="59"/>
      <c r="I78" s="1608" t="s">
        <v>57</v>
      </c>
      <c r="J78" s="1609"/>
      <c r="K78" s="177">
        <f>SUM(K73:K77)</f>
        <v>513.5</v>
      </c>
      <c r="L78" s="122"/>
      <c r="M78" s="953"/>
    </row>
    <row r="79" spans="1:13" s="936" customFormat="1" ht="17.25" customHeight="1" x14ac:dyDescent="0.25">
      <c r="A79" s="60" t="s">
        <v>16</v>
      </c>
      <c r="B79" s="61" t="s">
        <v>40</v>
      </c>
      <c r="C79" s="62" t="s">
        <v>42</v>
      </c>
      <c r="D79" s="63"/>
      <c r="E79" s="64" t="s">
        <v>74</v>
      </c>
      <c r="F79" s="65"/>
      <c r="G79" s="150"/>
      <c r="H79" s="50"/>
      <c r="I79" s="67"/>
      <c r="J79" s="68"/>
      <c r="K79" s="179"/>
      <c r="L79" s="69"/>
      <c r="M79" s="951"/>
    </row>
    <row r="80" spans="1:13" s="936" customFormat="1" ht="15.75" customHeight="1" x14ac:dyDescent="0.25">
      <c r="A80" s="1402"/>
      <c r="B80" s="1403"/>
      <c r="C80" s="1617"/>
      <c r="D80" s="554" t="s">
        <v>16</v>
      </c>
      <c r="E80" s="1405" t="s">
        <v>117</v>
      </c>
      <c r="F80" s="1390" t="s">
        <v>75</v>
      </c>
      <c r="G80" s="1603" t="s">
        <v>137</v>
      </c>
      <c r="H80" s="1394" t="s">
        <v>22</v>
      </c>
      <c r="I80" s="1560" t="s">
        <v>76</v>
      </c>
      <c r="J80" s="961" t="s">
        <v>33</v>
      </c>
      <c r="K80" s="103">
        <v>30</v>
      </c>
      <c r="L80" s="1397" t="s">
        <v>195</v>
      </c>
      <c r="M80" s="1178">
        <v>2.2999999999999998</v>
      </c>
    </row>
    <row r="81" spans="1:13" s="936" customFormat="1" ht="16.5" customHeight="1" x14ac:dyDescent="0.25">
      <c r="A81" s="1402"/>
      <c r="B81" s="1403"/>
      <c r="C81" s="1617"/>
      <c r="D81" s="555"/>
      <c r="E81" s="1300"/>
      <c r="F81" s="1392"/>
      <c r="G81" s="1604"/>
      <c r="H81" s="1395"/>
      <c r="I81" s="1606"/>
      <c r="J81" s="962" t="s">
        <v>78</v>
      </c>
      <c r="K81" s="335">
        <v>34.9</v>
      </c>
      <c r="L81" s="1398"/>
      <c r="M81" s="1179"/>
    </row>
    <row r="82" spans="1:13" s="936" customFormat="1" ht="18" customHeight="1" x14ac:dyDescent="0.25">
      <c r="A82" s="1402"/>
      <c r="B82" s="1403"/>
      <c r="C82" s="1617"/>
      <c r="D82" s="556"/>
      <c r="E82" s="1406"/>
      <c r="F82" s="1436"/>
      <c r="G82" s="1605"/>
      <c r="H82" s="1396"/>
      <c r="I82" s="1607"/>
      <c r="J82" s="198"/>
      <c r="K82" s="326"/>
      <c r="L82" s="1399"/>
      <c r="M82" s="1180"/>
    </row>
    <row r="83" spans="1:13" s="936" customFormat="1" ht="16.5" customHeight="1" x14ac:dyDescent="0.25">
      <c r="A83" s="1371"/>
      <c r="B83" s="1374"/>
      <c r="C83" s="1610"/>
      <c r="D83" s="1613" t="s">
        <v>31</v>
      </c>
      <c r="E83" s="1380" t="s">
        <v>77</v>
      </c>
      <c r="F83" s="1390" t="s">
        <v>75</v>
      </c>
      <c r="G83" s="1603" t="s">
        <v>138</v>
      </c>
      <c r="H83" s="1383" t="s">
        <v>22</v>
      </c>
      <c r="I83" s="1560" t="s">
        <v>59</v>
      </c>
      <c r="J83" s="484" t="s">
        <v>33</v>
      </c>
      <c r="K83" s="988">
        <v>10</v>
      </c>
      <c r="L83" s="375" t="s">
        <v>115</v>
      </c>
      <c r="M83" s="371">
        <v>1</v>
      </c>
    </row>
    <row r="84" spans="1:13" s="936" customFormat="1" ht="24.75" customHeight="1" x14ac:dyDescent="0.25">
      <c r="A84" s="1372"/>
      <c r="B84" s="1375"/>
      <c r="C84" s="1611"/>
      <c r="D84" s="1613"/>
      <c r="E84" s="1380"/>
      <c r="F84" s="1393"/>
      <c r="G84" s="1583"/>
      <c r="H84" s="1383"/>
      <c r="I84" s="1619"/>
      <c r="J84" s="407" t="s">
        <v>78</v>
      </c>
      <c r="K84" s="335">
        <v>15.1</v>
      </c>
      <c r="L84" s="521" t="s">
        <v>79</v>
      </c>
      <c r="M84" s="409">
        <v>750</v>
      </c>
    </row>
    <row r="85" spans="1:13" s="936" customFormat="1" ht="28.5" customHeight="1" x14ac:dyDescent="0.25">
      <c r="A85" s="1373"/>
      <c r="B85" s="1376"/>
      <c r="C85" s="1612"/>
      <c r="D85" s="1613"/>
      <c r="E85" s="1380"/>
      <c r="F85" s="1072"/>
      <c r="G85" s="1618"/>
      <c r="H85" s="1383"/>
      <c r="I85" s="1607"/>
      <c r="J85" s="202"/>
      <c r="K85" s="181"/>
      <c r="L85" s="376" t="s">
        <v>80</v>
      </c>
      <c r="M85" s="372">
        <v>5</v>
      </c>
    </row>
    <row r="86" spans="1:13" s="42" customFormat="1" ht="25.5" customHeight="1" x14ac:dyDescent="0.25">
      <c r="A86" s="73"/>
      <c r="B86" s="74"/>
      <c r="C86" s="75"/>
      <c r="D86" s="557" t="s">
        <v>40</v>
      </c>
      <c r="E86" s="1598" t="s">
        <v>201</v>
      </c>
      <c r="F86" s="171"/>
      <c r="G86" s="1600" t="s">
        <v>144</v>
      </c>
      <c r="H86" s="172" t="s">
        <v>81</v>
      </c>
      <c r="I86" s="1560" t="s">
        <v>82</v>
      </c>
      <c r="J86" s="173" t="s">
        <v>33</v>
      </c>
      <c r="K86" s="180">
        <v>50</v>
      </c>
      <c r="L86" s="174" t="s">
        <v>177</v>
      </c>
      <c r="M86" s="1181" t="s">
        <v>146</v>
      </c>
    </row>
    <row r="87" spans="1:13" s="42" customFormat="1" ht="29.25" customHeight="1" x14ac:dyDescent="0.25">
      <c r="A87" s="73"/>
      <c r="B87" s="74"/>
      <c r="C87" s="75"/>
      <c r="D87" s="558"/>
      <c r="E87" s="1599"/>
      <c r="F87" s="90"/>
      <c r="G87" s="1601"/>
      <c r="H87" s="91"/>
      <c r="I87" s="1602"/>
      <c r="J87" s="170" t="s">
        <v>39</v>
      </c>
      <c r="K87" s="181">
        <v>50</v>
      </c>
      <c r="L87" s="175"/>
      <c r="M87" s="1182"/>
    </row>
    <row r="88" spans="1:13" s="936" customFormat="1" ht="17.25" customHeight="1" thickBot="1" x14ac:dyDescent="0.3">
      <c r="A88" s="26"/>
      <c r="B88" s="1088"/>
      <c r="C88" s="58"/>
      <c r="D88" s="59"/>
      <c r="E88" s="59"/>
      <c r="F88" s="59"/>
      <c r="G88" s="59"/>
      <c r="H88" s="59"/>
      <c r="I88" s="1608" t="s">
        <v>57</v>
      </c>
      <c r="J88" s="1609"/>
      <c r="K88" s="177">
        <f>SUM(K80:K87)</f>
        <v>190</v>
      </c>
      <c r="L88" s="122"/>
      <c r="M88" s="953"/>
    </row>
    <row r="89" spans="1:13" s="936" customFormat="1" ht="13.5" thickBot="1" x14ac:dyDescent="0.3">
      <c r="A89" s="43" t="s">
        <v>16</v>
      </c>
      <c r="B89" s="31" t="s">
        <v>40</v>
      </c>
      <c r="C89" s="1309" t="s">
        <v>50</v>
      </c>
      <c r="D89" s="1309"/>
      <c r="E89" s="1309"/>
      <c r="F89" s="1309"/>
      <c r="G89" s="1309"/>
      <c r="H89" s="1309"/>
      <c r="I89" s="1309"/>
      <c r="J89" s="1309"/>
      <c r="K89" s="168">
        <f>K88+K78+K71+K56</f>
        <v>1728.9</v>
      </c>
      <c r="L89" s="1358"/>
      <c r="M89" s="1360"/>
    </row>
    <row r="90" spans="1:13" s="936" customFormat="1" ht="16.5" customHeight="1" thickBot="1" x14ac:dyDescent="0.3">
      <c r="A90" s="30" t="s">
        <v>16</v>
      </c>
      <c r="B90" s="31" t="s">
        <v>42</v>
      </c>
      <c r="C90" s="1409" t="s">
        <v>206</v>
      </c>
      <c r="D90" s="1410"/>
      <c r="E90" s="1410"/>
      <c r="F90" s="1410"/>
      <c r="G90" s="1410"/>
      <c r="H90" s="1410"/>
      <c r="I90" s="1410"/>
      <c r="J90" s="1410"/>
      <c r="K90" s="1411"/>
      <c r="L90" s="1410"/>
      <c r="M90" s="1412"/>
    </row>
    <row r="91" spans="1:13" s="936" customFormat="1" ht="16.5" customHeight="1" x14ac:dyDescent="0.25">
      <c r="A91" s="1415" t="s">
        <v>16</v>
      </c>
      <c r="B91" s="1419" t="s">
        <v>42</v>
      </c>
      <c r="C91" s="1423" t="s">
        <v>16</v>
      </c>
      <c r="D91" s="1568"/>
      <c r="E91" s="1427" t="s">
        <v>218</v>
      </c>
      <c r="F91" s="1429" t="s">
        <v>43</v>
      </c>
      <c r="G91" s="1572" t="s">
        <v>143</v>
      </c>
      <c r="H91" s="1460" t="s">
        <v>48</v>
      </c>
      <c r="I91" s="1576" t="s">
        <v>49</v>
      </c>
      <c r="J91" s="725" t="s">
        <v>33</v>
      </c>
      <c r="K91" s="766">
        <v>19</v>
      </c>
      <c r="L91" s="1579" t="s">
        <v>114</v>
      </c>
      <c r="M91" s="1106">
        <v>1</v>
      </c>
    </row>
    <row r="92" spans="1:13" s="936" customFormat="1" ht="15.75" customHeight="1" x14ac:dyDescent="0.25">
      <c r="A92" s="1416"/>
      <c r="B92" s="1420"/>
      <c r="C92" s="1424"/>
      <c r="D92" s="1569"/>
      <c r="E92" s="1300"/>
      <c r="F92" s="1404"/>
      <c r="G92" s="1573"/>
      <c r="H92" s="1461"/>
      <c r="I92" s="1577"/>
      <c r="J92" s="1044" t="s">
        <v>47</v>
      </c>
      <c r="K92" s="110">
        <v>273.2</v>
      </c>
      <c r="L92" s="1353"/>
      <c r="M92" s="1101"/>
    </row>
    <row r="93" spans="1:13" s="936" customFormat="1" ht="18" customHeight="1" x14ac:dyDescent="0.25">
      <c r="A93" s="1416"/>
      <c r="B93" s="1420"/>
      <c r="C93" s="1424"/>
      <c r="D93" s="1569"/>
      <c r="E93" s="1300"/>
      <c r="F93" s="1404"/>
      <c r="G93" s="1573"/>
      <c r="H93" s="1461"/>
      <c r="I93" s="1577"/>
      <c r="J93" s="1044" t="s">
        <v>45</v>
      </c>
      <c r="K93" s="110">
        <v>1548.3</v>
      </c>
      <c r="L93" s="1083" t="s">
        <v>168</v>
      </c>
      <c r="M93" s="1101">
        <v>3</v>
      </c>
    </row>
    <row r="94" spans="1:13" s="936" customFormat="1" ht="17.25" customHeight="1" x14ac:dyDescent="0.25">
      <c r="A94" s="1417"/>
      <c r="B94" s="1421"/>
      <c r="C94" s="1425"/>
      <c r="D94" s="1570"/>
      <c r="E94" s="1405"/>
      <c r="F94" s="1430"/>
      <c r="G94" s="1573"/>
      <c r="H94" s="1462"/>
      <c r="I94" s="1578"/>
      <c r="J94" s="202"/>
      <c r="K94" s="341"/>
      <c r="L94" s="1353" t="s">
        <v>169</v>
      </c>
      <c r="M94" s="1101">
        <v>24</v>
      </c>
    </row>
    <row r="95" spans="1:13" s="936" customFormat="1" ht="18" customHeight="1" thickBot="1" x14ac:dyDescent="0.3">
      <c r="A95" s="1418"/>
      <c r="B95" s="1422"/>
      <c r="C95" s="1426"/>
      <c r="D95" s="1571"/>
      <c r="E95" s="1428"/>
      <c r="F95" s="1431"/>
      <c r="G95" s="1574"/>
      <c r="H95" s="1463"/>
      <c r="I95" s="166"/>
      <c r="J95" s="167" t="s">
        <v>30</v>
      </c>
      <c r="K95" s="1045">
        <f>SUM(K91:K94)</f>
        <v>1840.5</v>
      </c>
      <c r="L95" s="1345"/>
      <c r="M95" s="963"/>
    </row>
    <row r="96" spans="1:13" s="936" customFormat="1" ht="17.25" customHeight="1" x14ac:dyDescent="0.25">
      <c r="A96" s="76" t="s">
        <v>16</v>
      </c>
      <c r="B96" s="77" t="s">
        <v>42</v>
      </c>
      <c r="C96" s="559" t="s">
        <v>31</v>
      </c>
      <c r="D96" s="1074"/>
      <c r="E96" s="1467" t="s">
        <v>83</v>
      </c>
      <c r="F96" s="78" t="s">
        <v>43</v>
      </c>
      <c r="G96" s="1582" t="s">
        <v>139</v>
      </c>
      <c r="H96" s="79" t="s">
        <v>48</v>
      </c>
      <c r="I96" s="1585" t="s">
        <v>73</v>
      </c>
      <c r="J96" s="1046" t="s">
        <v>47</v>
      </c>
      <c r="K96" s="212">
        <v>13.1</v>
      </c>
      <c r="L96" s="1588" t="s">
        <v>84</v>
      </c>
      <c r="M96" s="964">
        <v>100</v>
      </c>
    </row>
    <row r="97" spans="1:23" s="936" customFormat="1" ht="16.5" customHeight="1" x14ac:dyDescent="0.25">
      <c r="A97" s="1076"/>
      <c r="B97" s="1077"/>
      <c r="C97" s="1078"/>
      <c r="D97" s="1078"/>
      <c r="E97" s="1468"/>
      <c r="F97" s="80"/>
      <c r="G97" s="1583"/>
      <c r="H97" s="81"/>
      <c r="I97" s="1586"/>
      <c r="J97" s="1047" t="s">
        <v>250</v>
      </c>
      <c r="K97" s="212">
        <v>175</v>
      </c>
      <c r="L97" s="1589"/>
      <c r="M97" s="965"/>
    </row>
    <row r="98" spans="1:23" s="936" customFormat="1" ht="14.25" customHeight="1" thickBot="1" x14ac:dyDescent="0.3">
      <c r="A98" s="82"/>
      <c r="B98" s="83"/>
      <c r="C98" s="560"/>
      <c r="D98" s="561"/>
      <c r="E98" s="1469"/>
      <c r="F98" s="84"/>
      <c r="G98" s="1584"/>
      <c r="H98" s="85"/>
      <c r="I98" s="1587"/>
      <c r="J98" s="16" t="s">
        <v>30</v>
      </c>
      <c r="K98" s="190">
        <f t="shared" ref="K98" si="0">SUM(K96:K97)</f>
        <v>188.1</v>
      </c>
      <c r="L98" s="966"/>
      <c r="M98" s="967"/>
    </row>
    <row r="99" spans="1:23" s="936" customFormat="1" ht="16.5" customHeight="1" x14ac:dyDescent="0.25">
      <c r="A99" s="1291" t="s">
        <v>16</v>
      </c>
      <c r="B99" s="1502" t="s">
        <v>21</v>
      </c>
      <c r="C99" s="1319" t="s">
        <v>40</v>
      </c>
      <c r="D99" s="28"/>
      <c r="E99" s="1297" t="s">
        <v>145</v>
      </c>
      <c r="F99" s="1457" t="s">
        <v>43</v>
      </c>
      <c r="G99" s="1595"/>
      <c r="H99" s="1317">
        <v>5</v>
      </c>
      <c r="I99" s="1590" t="s">
        <v>49</v>
      </c>
      <c r="J99" s="455" t="s">
        <v>47</v>
      </c>
      <c r="K99" s="389">
        <v>235.4</v>
      </c>
      <c r="L99" s="1413" t="s">
        <v>273</v>
      </c>
      <c r="M99" s="964">
        <v>50</v>
      </c>
    </row>
    <row r="100" spans="1:23" s="936" customFormat="1" ht="16.5" customHeight="1" x14ac:dyDescent="0.25">
      <c r="A100" s="1292"/>
      <c r="B100" s="1325"/>
      <c r="C100" s="1320"/>
      <c r="D100" s="1070"/>
      <c r="E100" s="1300"/>
      <c r="F100" s="1458"/>
      <c r="G100" s="1596"/>
      <c r="H100" s="1263"/>
      <c r="I100" s="1591"/>
      <c r="J100" s="462" t="s">
        <v>256</v>
      </c>
      <c r="K100" s="99">
        <v>1334</v>
      </c>
      <c r="L100" s="1414"/>
      <c r="M100" s="968"/>
    </row>
    <row r="101" spans="1:23" s="936" customFormat="1" ht="18" customHeight="1" thickBot="1" x14ac:dyDescent="0.3">
      <c r="A101" s="1292"/>
      <c r="B101" s="1326"/>
      <c r="C101" s="1327"/>
      <c r="D101" s="27"/>
      <c r="E101" s="1298"/>
      <c r="F101" s="1459"/>
      <c r="G101" s="1597"/>
      <c r="H101" s="1264"/>
      <c r="I101" s="1592"/>
      <c r="J101" s="461" t="s">
        <v>30</v>
      </c>
      <c r="K101" s="190">
        <f>SUM(K99:K100)</f>
        <v>1569.4</v>
      </c>
      <c r="L101" s="1219" t="s">
        <v>166</v>
      </c>
      <c r="M101" s="1220"/>
    </row>
    <row r="102" spans="1:23" s="936" customFormat="1" ht="13.5" thickBot="1" x14ac:dyDescent="0.3">
      <c r="A102" s="574" t="s">
        <v>16</v>
      </c>
      <c r="B102" s="1069" t="s">
        <v>21</v>
      </c>
      <c r="C102" s="1494" t="s">
        <v>50</v>
      </c>
      <c r="D102" s="1309"/>
      <c r="E102" s="1309"/>
      <c r="F102" s="1309"/>
      <c r="G102" s="1309"/>
      <c r="H102" s="1309"/>
      <c r="I102" s="1309"/>
      <c r="J102" s="1495"/>
      <c r="K102" s="626">
        <f>K101+K98+K95</f>
        <v>3598</v>
      </c>
      <c r="L102" s="1593"/>
      <c r="M102" s="1497"/>
    </row>
    <row r="103" spans="1:23" s="936" customFormat="1" ht="12.75" customHeight="1" thickBot="1" x14ac:dyDescent="0.3">
      <c r="A103" s="43" t="s">
        <v>16</v>
      </c>
      <c r="B103" s="1498" t="s">
        <v>85</v>
      </c>
      <c r="C103" s="1499"/>
      <c r="D103" s="1499"/>
      <c r="E103" s="1499"/>
      <c r="F103" s="1499"/>
      <c r="G103" s="1499"/>
      <c r="H103" s="1499"/>
      <c r="I103" s="1499"/>
      <c r="J103" s="1499"/>
      <c r="K103" s="627">
        <f>K89+K49+K34+K102</f>
        <v>10619.5</v>
      </c>
      <c r="L103" s="1594"/>
      <c r="M103" s="1501"/>
    </row>
    <row r="104" spans="1:23" s="936" customFormat="1" ht="13.5" thickBot="1" x14ac:dyDescent="0.3">
      <c r="A104" s="86" t="s">
        <v>21</v>
      </c>
      <c r="B104" s="1482" t="s">
        <v>86</v>
      </c>
      <c r="C104" s="1483"/>
      <c r="D104" s="1483"/>
      <c r="E104" s="1483"/>
      <c r="F104" s="1483"/>
      <c r="G104" s="1483"/>
      <c r="H104" s="1483"/>
      <c r="I104" s="1483"/>
      <c r="J104" s="1483"/>
      <c r="K104" s="628">
        <f t="shared" ref="K104" si="1">K103</f>
        <v>10619.5</v>
      </c>
      <c r="L104" s="1575"/>
      <c r="M104" s="1485"/>
      <c r="N104" s="13"/>
      <c r="O104" s="13"/>
      <c r="P104" s="13"/>
      <c r="Q104" s="13"/>
      <c r="R104" s="13"/>
    </row>
    <row r="105" spans="1:23" s="745" customFormat="1" ht="17.25" customHeight="1" x14ac:dyDescent="0.25">
      <c r="A105" s="1580" t="s">
        <v>270</v>
      </c>
      <c r="B105" s="1580"/>
      <c r="C105" s="1580"/>
      <c r="D105" s="1580"/>
      <c r="E105" s="1580"/>
      <c r="F105" s="1580"/>
      <c r="G105" s="1580"/>
      <c r="H105" s="1580"/>
      <c r="I105" s="1580"/>
      <c r="J105" s="1580"/>
      <c r="K105" s="1580"/>
      <c r="L105" s="1580"/>
      <c r="M105" s="1580"/>
      <c r="N105" s="1580"/>
      <c r="O105" s="1580"/>
      <c r="P105" s="1580"/>
      <c r="Q105" s="1580"/>
      <c r="R105" s="1580"/>
      <c r="S105" s="1580"/>
      <c r="T105" s="1580"/>
    </row>
    <row r="106" spans="1:23" s="745" customFormat="1" ht="17.25" customHeight="1" x14ac:dyDescent="0.25">
      <c r="A106" s="1486"/>
      <c r="B106" s="1486"/>
      <c r="C106" s="1486"/>
      <c r="D106" s="1486"/>
      <c r="E106" s="1486"/>
      <c r="F106" s="1486"/>
      <c r="G106" s="1486"/>
      <c r="H106" s="1486"/>
      <c r="I106" s="1486"/>
      <c r="J106" s="1486"/>
      <c r="K106" s="1486"/>
      <c r="L106" s="1486"/>
      <c r="M106" s="969"/>
    </row>
    <row r="107" spans="1:23" s="728" customFormat="1" ht="14.25" customHeight="1" thickBot="1" x14ac:dyDescent="0.3">
      <c r="A107" s="1581" t="s">
        <v>87</v>
      </c>
      <c r="B107" s="1581"/>
      <c r="C107" s="1581"/>
      <c r="D107" s="1581"/>
      <c r="E107" s="1581"/>
      <c r="F107" s="1581"/>
      <c r="G107" s="1581"/>
      <c r="H107" s="1581"/>
      <c r="I107" s="1581"/>
      <c r="J107" s="1581"/>
      <c r="K107" s="979"/>
      <c r="L107" s="980"/>
      <c r="M107" s="980"/>
      <c r="N107" s="745"/>
      <c r="O107" s="745"/>
      <c r="P107" s="745"/>
      <c r="Q107" s="745"/>
      <c r="R107" s="745"/>
      <c r="S107" s="745"/>
      <c r="T107" s="745"/>
      <c r="U107" s="745"/>
      <c r="V107" s="745"/>
      <c r="W107" s="745"/>
    </row>
    <row r="108" spans="1:23" s="42" customFormat="1" ht="57.75" customHeight="1" thickBot="1" x14ac:dyDescent="0.3">
      <c r="A108" s="1565" t="s">
        <v>88</v>
      </c>
      <c r="B108" s="1566"/>
      <c r="C108" s="1566"/>
      <c r="D108" s="1566"/>
      <c r="E108" s="1566"/>
      <c r="F108" s="1566"/>
      <c r="G108" s="1566"/>
      <c r="H108" s="1566"/>
      <c r="I108" s="1566"/>
      <c r="J108" s="1567"/>
      <c r="K108" s="981" t="s">
        <v>208</v>
      </c>
      <c r="L108" s="827"/>
      <c r="M108" s="745"/>
    </row>
    <row r="109" spans="1:23" s="42" customFormat="1" ht="15.75" customHeight="1" x14ac:dyDescent="0.25">
      <c r="A109" s="1678" t="s">
        <v>89</v>
      </c>
      <c r="B109" s="1679"/>
      <c r="C109" s="1679"/>
      <c r="D109" s="1679"/>
      <c r="E109" s="1679"/>
      <c r="F109" s="1679"/>
      <c r="G109" s="1679"/>
      <c r="H109" s="1679"/>
      <c r="I109" s="1679"/>
      <c r="J109" s="1680"/>
      <c r="K109" s="983">
        <f>K110+K118+K119+K120</f>
        <v>8543.9</v>
      </c>
      <c r="L109" s="827"/>
      <c r="M109" s="745"/>
    </row>
    <row r="110" spans="1:23" s="936" customFormat="1" ht="12.75" customHeight="1" x14ac:dyDescent="0.25">
      <c r="A110" s="1476" t="s">
        <v>90</v>
      </c>
      <c r="B110" s="1477"/>
      <c r="C110" s="1477"/>
      <c r="D110" s="1477"/>
      <c r="E110" s="1477"/>
      <c r="F110" s="1477"/>
      <c r="G110" s="1477"/>
      <c r="H110" s="1477"/>
      <c r="I110" s="1477"/>
      <c r="J110" s="1478"/>
      <c r="K110" s="154">
        <f>SUM(K111:K117)</f>
        <v>7162.2</v>
      </c>
      <c r="L110" s="89"/>
      <c r="M110" s="2"/>
    </row>
    <row r="111" spans="1:23" s="936" customFormat="1" ht="12.75" x14ac:dyDescent="0.25">
      <c r="A111" s="1479" t="s">
        <v>91</v>
      </c>
      <c r="B111" s="1480"/>
      <c r="C111" s="1480"/>
      <c r="D111" s="1480"/>
      <c r="E111" s="1480"/>
      <c r="F111" s="1480"/>
      <c r="G111" s="1480"/>
      <c r="H111" s="1480"/>
      <c r="I111" s="1480"/>
      <c r="J111" s="1481"/>
      <c r="K111" s="155">
        <f>SUMIF(J16:J104,"SB",K16:K104)</f>
        <v>632.4</v>
      </c>
      <c r="L111" s="89"/>
      <c r="M111" s="2"/>
    </row>
    <row r="112" spans="1:23" s="936" customFormat="1" ht="12.75" x14ac:dyDescent="0.25">
      <c r="A112" s="1451" t="s">
        <v>92</v>
      </c>
      <c r="B112" s="1452"/>
      <c r="C112" s="1452"/>
      <c r="D112" s="1452"/>
      <c r="E112" s="1452"/>
      <c r="F112" s="1452"/>
      <c r="G112" s="1452"/>
      <c r="H112" s="1452"/>
      <c r="I112" s="1452"/>
      <c r="J112" s="1453"/>
      <c r="K112" s="156">
        <f>SUMIF(J16:J104,"SB(AA)",K16:K104)</f>
        <v>436.4</v>
      </c>
      <c r="L112" s="89"/>
      <c r="M112" s="2"/>
    </row>
    <row r="113" spans="1:13" s="936" customFormat="1" ht="12.75" x14ac:dyDescent="0.25">
      <c r="A113" s="1451" t="s">
        <v>93</v>
      </c>
      <c r="B113" s="1452"/>
      <c r="C113" s="1452"/>
      <c r="D113" s="1452"/>
      <c r="E113" s="1452"/>
      <c r="F113" s="1452"/>
      <c r="G113" s="1452"/>
      <c r="H113" s="1452"/>
      <c r="I113" s="1452"/>
      <c r="J113" s="1453"/>
      <c r="K113" s="155">
        <f>SUMIF(J16:J104,"SB(VR)",K16:K104)</f>
        <v>4700</v>
      </c>
      <c r="L113" s="89"/>
      <c r="M113" s="2"/>
    </row>
    <row r="114" spans="1:13" s="936" customFormat="1" ht="12.75" x14ac:dyDescent="0.25">
      <c r="A114" s="1451" t="s">
        <v>94</v>
      </c>
      <c r="B114" s="1452"/>
      <c r="C114" s="1452"/>
      <c r="D114" s="1452"/>
      <c r="E114" s="1452"/>
      <c r="F114" s="1452"/>
      <c r="G114" s="1452"/>
      <c r="H114" s="1452"/>
      <c r="I114" s="1452"/>
      <c r="J114" s="1453"/>
      <c r="K114" s="155">
        <f>SUMIF(J16:J104,"SB(P)",K16:K104)</f>
        <v>0</v>
      </c>
      <c r="L114" s="89"/>
      <c r="M114" s="2"/>
    </row>
    <row r="115" spans="1:13" s="936" customFormat="1" ht="12.75" x14ac:dyDescent="0.25">
      <c r="A115" s="1451" t="s">
        <v>95</v>
      </c>
      <c r="B115" s="1452"/>
      <c r="C115" s="1452"/>
      <c r="D115" s="1452"/>
      <c r="E115" s="1452"/>
      <c r="F115" s="1452"/>
      <c r="G115" s="1452"/>
      <c r="H115" s="1452"/>
      <c r="I115" s="1452"/>
      <c r="J115" s="1453"/>
      <c r="K115" s="155">
        <f>SUMIF(J16:J104,"SB(VB)",K16:K104)</f>
        <v>50</v>
      </c>
      <c r="L115" s="89"/>
      <c r="M115" s="2"/>
    </row>
    <row r="116" spans="1:13" s="936" customFormat="1" ht="26.25" customHeight="1" x14ac:dyDescent="0.25">
      <c r="A116" s="1451" t="s">
        <v>267</v>
      </c>
      <c r="B116" s="1452"/>
      <c r="C116" s="1452"/>
      <c r="D116" s="1452"/>
      <c r="E116" s="1452"/>
      <c r="F116" s="1452"/>
      <c r="G116" s="1452"/>
      <c r="H116" s="1452"/>
      <c r="I116" s="1452"/>
      <c r="J116" s="1453"/>
      <c r="K116" s="155">
        <f>SUMIF(J16:J105,"SB(ESA)",K16:K105)</f>
        <v>9.4</v>
      </c>
      <c r="L116" s="89"/>
      <c r="M116" s="2"/>
    </row>
    <row r="117" spans="1:13" s="1037" customFormat="1" ht="12.75" customHeight="1" x14ac:dyDescent="0.25">
      <c r="A117" s="1508" t="s">
        <v>257</v>
      </c>
      <c r="B117" s="1509"/>
      <c r="C117" s="1509"/>
      <c r="D117" s="1509"/>
      <c r="E117" s="1509"/>
      <c r="F117" s="1509"/>
      <c r="G117" s="1509"/>
      <c r="H117" s="1509"/>
      <c r="I117" s="1677"/>
      <c r="J117" s="1510"/>
      <c r="K117" s="156">
        <f>SUMIF(J18:J107,"SB(ES)",K18:K107)</f>
        <v>1334</v>
      </c>
      <c r="L117" s="89"/>
      <c r="M117" s="2"/>
    </row>
    <row r="118" spans="1:13" s="991" customFormat="1" ht="12.75" customHeight="1" x14ac:dyDescent="0.25">
      <c r="A118" s="1232" t="s">
        <v>251</v>
      </c>
      <c r="B118" s="1516"/>
      <c r="C118" s="1516"/>
      <c r="D118" s="1516"/>
      <c r="E118" s="1516"/>
      <c r="F118" s="1516"/>
      <c r="G118" s="1516"/>
      <c r="H118" s="1516"/>
      <c r="I118" s="1516"/>
      <c r="J118" s="1517"/>
      <c r="K118" s="157">
        <f>SUMIF(J18:J104,"SB(L)",K18:K104)</f>
        <v>886.4</v>
      </c>
      <c r="L118" s="89"/>
      <c r="M118" s="2"/>
    </row>
    <row r="119" spans="1:13" s="936" customFormat="1" ht="12.75" x14ac:dyDescent="0.25">
      <c r="A119" s="1232" t="s">
        <v>97</v>
      </c>
      <c r="B119" s="1233"/>
      <c r="C119" s="1233"/>
      <c r="D119" s="1233"/>
      <c r="E119" s="1233"/>
      <c r="F119" s="1233"/>
      <c r="G119" s="1233"/>
      <c r="H119" s="1233"/>
      <c r="I119" s="1233"/>
      <c r="J119" s="1234"/>
      <c r="K119" s="157">
        <f>SUMIF(J16:J104,"SB(AAL)",K16:K104)</f>
        <v>65</v>
      </c>
      <c r="L119" s="89"/>
      <c r="M119" s="2"/>
    </row>
    <row r="120" spans="1:13" s="936" customFormat="1" ht="12.75" x14ac:dyDescent="0.25">
      <c r="A120" s="1232" t="s">
        <v>98</v>
      </c>
      <c r="B120" s="1233"/>
      <c r="C120" s="1233"/>
      <c r="D120" s="1233"/>
      <c r="E120" s="1233"/>
      <c r="F120" s="1233"/>
      <c r="G120" s="1233"/>
      <c r="H120" s="1233"/>
      <c r="I120" s="1233"/>
      <c r="J120" s="1234"/>
      <c r="K120" s="157">
        <f>SUMIF(J16:J104,"SB(VRL)",K16:K104)</f>
        <v>430.3</v>
      </c>
      <c r="L120" s="89"/>
      <c r="M120" s="2"/>
    </row>
    <row r="121" spans="1:13" s="936" customFormat="1" ht="12.75" x14ac:dyDescent="0.25">
      <c r="A121" s="1445" t="s">
        <v>99</v>
      </c>
      <c r="B121" s="1446"/>
      <c r="C121" s="1446"/>
      <c r="D121" s="1446"/>
      <c r="E121" s="1446"/>
      <c r="F121" s="1446"/>
      <c r="G121" s="1446"/>
      <c r="H121" s="1446"/>
      <c r="I121" s="1446"/>
      <c r="J121" s="1447"/>
      <c r="K121" s="116">
        <f>K122+K123+K124</f>
        <v>2075.6</v>
      </c>
      <c r="L121" s="89"/>
      <c r="M121" s="2"/>
    </row>
    <row r="122" spans="1:13" s="1050" customFormat="1" ht="12.75" customHeight="1" x14ac:dyDescent="0.25">
      <c r="A122" s="1448" t="s">
        <v>100</v>
      </c>
      <c r="B122" s="1449"/>
      <c r="C122" s="1449"/>
      <c r="D122" s="1449"/>
      <c r="E122" s="1449"/>
      <c r="F122" s="1449"/>
      <c r="G122" s="1449"/>
      <c r="H122" s="1449"/>
      <c r="I122" s="1555"/>
      <c r="J122" s="1450"/>
      <c r="K122" s="155">
        <f>SUMIF(J11:J104,"ES",K11:K104)</f>
        <v>2055.6</v>
      </c>
      <c r="L122" s="89"/>
      <c r="M122" s="2"/>
    </row>
    <row r="123" spans="1:13" s="936" customFormat="1" ht="12.75" x14ac:dyDescent="0.25">
      <c r="A123" s="1439" t="s">
        <v>101</v>
      </c>
      <c r="B123" s="1440"/>
      <c r="C123" s="1440"/>
      <c r="D123" s="1440"/>
      <c r="E123" s="1440"/>
      <c r="F123" s="1440"/>
      <c r="G123" s="1440"/>
      <c r="H123" s="1440"/>
      <c r="I123" s="1564"/>
      <c r="J123" s="1441"/>
      <c r="K123" s="155">
        <f>SUMIF(J16:J104,"LRVB",K16:K104)</f>
        <v>0</v>
      </c>
      <c r="L123" s="89"/>
      <c r="M123" s="2"/>
    </row>
    <row r="124" spans="1:13" s="936" customFormat="1" ht="12.75" x14ac:dyDescent="0.25">
      <c r="A124" s="1439" t="s">
        <v>102</v>
      </c>
      <c r="B124" s="1440"/>
      <c r="C124" s="1440"/>
      <c r="D124" s="1440"/>
      <c r="E124" s="1440"/>
      <c r="F124" s="1440"/>
      <c r="G124" s="1440"/>
      <c r="H124" s="1440"/>
      <c r="I124" s="1564"/>
      <c r="J124" s="1441"/>
      <c r="K124" s="155">
        <f>SUMIF(J16:J104,"Kt",K16:K104)</f>
        <v>20</v>
      </c>
      <c r="L124" s="89"/>
      <c r="M124" s="2"/>
    </row>
    <row r="125" spans="1:13" s="936" customFormat="1" ht="13.5" thickBot="1" x14ac:dyDescent="0.3">
      <c r="A125" s="1442" t="s">
        <v>103</v>
      </c>
      <c r="B125" s="1443"/>
      <c r="C125" s="1443"/>
      <c r="D125" s="1443"/>
      <c r="E125" s="1443"/>
      <c r="F125" s="1443"/>
      <c r="G125" s="1443"/>
      <c r="H125" s="1443"/>
      <c r="I125" s="1443"/>
      <c r="J125" s="1444"/>
      <c r="K125" s="117">
        <f>SUM(K109,K121)</f>
        <v>10619.5</v>
      </c>
      <c r="L125" s="13"/>
    </row>
    <row r="126" spans="1:13" s="936" customFormat="1" ht="12.75" x14ac:dyDescent="0.25">
      <c r="A126" s="2"/>
      <c r="B126" s="2"/>
      <c r="C126" s="2"/>
      <c r="D126" s="2"/>
      <c r="E126" s="2"/>
      <c r="F126" s="2"/>
      <c r="G126" s="2"/>
      <c r="H126" s="3"/>
      <c r="I126" s="3"/>
      <c r="J126" s="4"/>
      <c r="K126" s="127"/>
      <c r="L126" s="2"/>
      <c r="M126" s="2"/>
    </row>
  </sheetData>
  <mergeCells count="202">
    <mergeCell ref="A117:J117"/>
    <mergeCell ref="A109:J109"/>
    <mergeCell ref="K1:M2"/>
    <mergeCell ref="L3:M3"/>
    <mergeCell ref="E5:L5"/>
    <mergeCell ref="E6:L6"/>
    <mergeCell ref="E7:L7"/>
    <mergeCell ref="K9:K11"/>
    <mergeCell ref="L9:M9"/>
    <mergeCell ref="L10:L11"/>
    <mergeCell ref="F9:F11"/>
    <mergeCell ref="G9:G11"/>
    <mergeCell ref="H9:H11"/>
    <mergeCell ref="I9:I11"/>
    <mergeCell ref="J9:J11"/>
    <mergeCell ref="A9:A11"/>
    <mergeCell ref="B9:B11"/>
    <mergeCell ref="C9:C11"/>
    <mergeCell ref="D9:D11"/>
    <mergeCell ref="E9:E11"/>
    <mergeCell ref="A12:M12"/>
    <mergeCell ref="A13:M13"/>
    <mergeCell ref="B14:M14"/>
    <mergeCell ref="C15:M15"/>
    <mergeCell ref="F16:F20"/>
    <mergeCell ref="H16:H20"/>
    <mergeCell ref="E17:E18"/>
    <mergeCell ref="G17:G18"/>
    <mergeCell ref="I17:I18"/>
    <mergeCell ref="L17:L18"/>
    <mergeCell ref="E19:E20"/>
    <mergeCell ref="G19:G20"/>
    <mergeCell ref="I19:I20"/>
    <mergeCell ref="L19:L20"/>
    <mergeCell ref="A24:A26"/>
    <mergeCell ref="B24:B26"/>
    <mergeCell ref="C24:C26"/>
    <mergeCell ref="E24:E25"/>
    <mergeCell ref="F24:F26"/>
    <mergeCell ref="G24:G25"/>
    <mergeCell ref="H24:H26"/>
    <mergeCell ref="I24:I26"/>
    <mergeCell ref="E27:E28"/>
    <mergeCell ref="I27:I28"/>
    <mergeCell ref="L29:L30"/>
    <mergeCell ref="A31:A33"/>
    <mergeCell ref="B31:B33"/>
    <mergeCell ref="C31:C33"/>
    <mergeCell ref="G31:G33"/>
    <mergeCell ref="H31:H33"/>
    <mergeCell ref="I31:I33"/>
    <mergeCell ref="E37:E39"/>
    <mergeCell ref="F37:F39"/>
    <mergeCell ref="G37:G39"/>
    <mergeCell ref="A29:A30"/>
    <mergeCell ref="B29:B30"/>
    <mergeCell ref="C29:C30"/>
    <mergeCell ref="E29:E30"/>
    <mergeCell ref="F29:F30"/>
    <mergeCell ref="G29:G30"/>
    <mergeCell ref="F32:F33"/>
    <mergeCell ref="H29:H30"/>
    <mergeCell ref="I29:I30"/>
    <mergeCell ref="E31:E33"/>
    <mergeCell ref="F40:F42"/>
    <mergeCell ref="G40:G42"/>
    <mergeCell ref="N42:Q42"/>
    <mergeCell ref="C34:J34"/>
    <mergeCell ref="C35:M35"/>
    <mergeCell ref="A36:A39"/>
    <mergeCell ref="B36:B39"/>
    <mergeCell ref="C36:C39"/>
    <mergeCell ref="H36:H39"/>
    <mergeCell ref="I36:I39"/>
    <mergeCell ref="L45:L46"/>
    <mergeCell ref="N47:Q48"/>
    <mergeCell ref="C49:J49"/>
    <mergeCell ref="L49:M49"/>
    <mergeCell ref="C50:M50"/>
    <mergeCell ref="I44:J44"/>
    <mergeCell ref="A45:A48"/>
    <mergeCell ref="B45:B48"/>
    <mergeCell ref="C45:C48"/>
    <mergeCell ref="E45:E48"/>
    <mergeCell ref="F45:F48"/>
    <mergeCell ref="G45:G48"/>
    <mergeCell ref="H45:H48"/>
    <mergeCell ref="I45:I48"/>
    <mergeCell ref="E61:E62"/>
    <mergeCell ref="G61:G62"/>
    <mergeCell ref="I61:I62"/>
    <mergeCell ref="E63:E66"/>
    <mergeCell ref="G63:G64"/>
    <mergeCell ref="F64:F66"/>
    <mergeCell ref="I64:I66"/>
    <mergeCell ref="I51:I52"/>
    <mergeCell ref="F52:F53"/>
    <mergeCell ref="E54:E55"/>
    <mergeCell ref="G54:G55"/>
    <mergeCell ref="I56:J56"/>
    <mergeCell ref="I57:I58"/>
    <mergeCell ref="E58:E60"/>
    <mergeCell ref="F58:F60"/>
    <mergeCell ref="G58:G60"/>
    <mergeCell ref="I71:J71"/>
    <mergeCell ref="E73:E75"/>
    <mergeCell ref="F73:F75"/>
    <mergeCell ref="G73:G75"/>
    <mergeCell ref="I73:I75"/>
    <mergeCell ref="L64:L66"/>
    <mergeCell ref="A67:A69"/>
    <mergeCell ref="B67:B69"/>
    <mergeCell ref="C67:C69"/>
    <mergeCell ref="D67:D69"/>
    <mergeCell ref="E67:E69"/>
    <mergeCell ref="F67:F68"/>
    <mergeCell ref="G67:G69"/>
    <mergeCell ref="H67:H69"/>
    <mergeCell ref="I67:I69"/>
    <mergeCell ref="A83:A85"/>
    <mergeCell ref="B83:B85"/>
    <mergeCell ref="C83:C85"/>
    <mergeCell ref="D83:D85"/>
    <mergeCell ref="E83:E85"/>
    <mergeCell ref="F83:F84"/>
    <mergeCell ref="L73:L75"/>
    <mergeCell ref="E76:E77"/>
    <mergeCell ref="G76:G77"/>
    <mergeCell ref="I76:I77"/>
    <mergeCell ref="I78:J78"/>
    <mergeCell ref="A80:A82"/>
    <mergeCell ref="B80:B82"/>
    <mergeCell ref="C80:C82"/>
    <mergeCell ref="E80:E82"/>
    <mergeCell ref="F80:F82"/>
    <mergeCell ref="G83:G85"/>
    <mergeCell ref="H83:H85"/>
    <mergeCell ref="I83:I85"/>
    <mergeCell ref="E86:E87"/>
    <mergeCell ref="G86:G87"/>
    <mergeCell ref="I86:I87"/>
    <mergeCell ref="G80:G82"/>
    <mergeCell ref="H80:H82"/>
    <mergeCell ref="I80:I82"/>
    <mergeCell ref="I88:J88"/>
    <mergeCell ref="C89:J89"/>
    <mergeCell ref="L89:M89"/>
    <mergeCell ref="L80:L82"/>
    <mergeCell ref="A105:T105"/>
    <mergeCell ref="A107:J107"/>
    <mergeCell ref="A106:L106"/>
    <mergeCell ref="E96:E98"/>
    <mergeCell ref="G96:G98"/>
    <mergeCell ref="I96:I98"/>
    <mergeCell ref="L96:L97"/>
    <mergeCell ref="H99:H101"/>
    <mergeCell ref="I99:I101"/>
    <mergeCell ref="C102:J102"/>
    <mergeCell ref="L102:M102"/>
    <mergeCell ref="B103:J103"/>
    <mergeCell ref="L103:M103"/>
    <mergeCell ref="A99:A101"/>
    <mergeCell ref="B99:B101"/>
    <mergeCell ref="C99:C101"/>
    <mergeCell ref="E99:E101"/>
    <mergeCell ref="F99:F101"/>
    <mergeCell ref="G99:G101"/>
    <mergeCell ref="L99:L100"/>
    <mergeCell ref="C91:C95"/>
    <mergeCell ref="D91:D95"/>
    <mergeCell ref="E91:E95"/>
    <mergeCell ref="F91:F95"/>
    <mergeCell ref="G91:G95"/>
    <mergeCell ref="H91:H95"/>
    <mergeCell ref="L104:M104"/>
    <mergeCell ref="I91:I94"/>
    <mergeCell ref="L91:L92"/>
    <mergeCell ref="L94:L95"/>
    <mergeCell ref="A122:J122"/>
    <mergeCell ref="E21:E22"/>
    <mergeCell ref="G21:G22"/>
    <mergeCell ref="I21:I22"/>
    <mergeCell ref="L21:L22"/>
    <mergeCell ref="A125:J125"/>
    <mergeCell ref="A121:J121"/>
    <mergeCell ref="A123:J123"/>
    <mergeCell ref="A119:J119"/>
    <mergeCell ref="A120:J120"/>
    <mergeCell ref="A115:J115"/>
    <mergeCell ref="A116:J116"/>
    <mergeCell ref="A124:J124"/>
    <mergeCell ref="A118:J118"/>
    <mergeCell ref="A112:J112"/>
    <mergeCell ref="A113:J113"/>
    <mergeCell ref="A114:J114"/>
    <mergeCell ref="A108:J108"/>
    <mergeCell ref="A110:J110"/>
    <mergeCell ref="A111:J111"/>
    <mergeCell ref="B104:J104"/>
    <mergeCell ref="C90:M90"/>
    <mergeCell ref="A91:A95"/>
    <mergeCell ref="B91:B95"/>
  </mergeCells>
  <printOptions horizontalCentered="1"/>
  <pageMargins left="0" right="0" top="0.59055118110236227" bottom="0" header="0.31496062992125984" footer="0.31496062992125984"/>
  <pageSetup paperSize="9" scale="71" orientation="landscape" r:id="rId1"/>
  <rowBreaks count="5" manualBreakCount="5">
    <brk id="34" max="12" man="1"/>
    <brk id="49" max="12" man="1"/>
    <brk id="62" max="12" man="1"/>
    <brk id="85" max="12" man="1"/>
    <brk id="105"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24"/>
  <sheetViews>
    <sheetView view="pageBreakPreview" topLeftCell="A79" zoomScaleNormal="100" zoomScaleSheetLayoutView="100" workbookViewId="0">
      <selection activeCell="O99" sqref="O99"/>
    </sheetView>
  </sheetViews>
  <sheetFormatPr defaultColWidth="9.140625" defaultRowHeight="15" x14ac:dyDescent="0.25"/>
  <cols>
    <col min="1" max="1" width="2.85546875" style="121" customWidth="1"/>
    <col min="2" max="2" width="3.140625" style="121" customWidth="1"/>
    <col min="3" max="3" width="2.85546875" style="121" customWidth="1"/>
    <col min="4" max="4" width="3.140625" style="121" customWidth="1"/>
    <col min="5" max="5" width="32.85546875" style="121" customWidth="1"/>
    <col min="6" max="6" width="3.5703125" style="121" customWidth="1"/>
    <col min="7" max="7" width="4.85546875" style="121" customWidth="1"/>
    <col min="8" max="8" width="4.140625" style="121" customWidth="1"/>
    <col min="9" max="9" width="13.140625" style="121" customWidth="1"/>
    <col min="10" max="10" width="8.5703125" style="121" customWidth="1"/>
    <col min="11" max="13" width="9.5703125" style="121" customWidth="1"/>
    <col min="14" max="14" width="30" style="121" customWidth="1"/>
    <col min="15" max="15" width="5.42578125" style="121" customWidth="1"/>
    <col min="16" max="17" width="9.140625" style="121"/>
    <col min="18" max="18" width="22.28515625" style="121" customWidth="1"/>
    <col min="19" max="16384" width="9.140625" style="121"/>
  </cols>
  <sheetData>
    <row r="1" spans="1:17" ht="18.75" customHeight="1" x14ac:dyDescent="0.25">
      <c r="N1" s="1682" t="s">
        <v>244</v>
      </c>
      <c r="O1" s="1683"/>
    </row>
    <row r="2" spans="1:17" ht="14.25" customHeight="1" x14ac:dyDescent="0.25">
      <c r="N2" s="1148"/>
      <c r="O2" s="1149"/>
    </row>
    <row r="3" spans="1:17" s="827" customFormat="1" ht="16.5" customHeight="1" x14ac:dyDescent="0.25">
      <c r="A3" s="1150"/>
      <c r="B3" s="1150"/>
      <c r="C3" s="1150"/>
      <c r="D3" s="1150"/>
      <c r="E3" s="1684" t="s">
        <v>248</v>
      </c>
      <c r="F3" s="1684"/>
      <c r="G3" s="1684"/>
      <c r="H3" s="1684"/>
      <c r="I3" s="1684"/>
      <c r="J3" s="1684"/>
      <c r="K3" s="1684"/>
      <c r="L3" s="1684"/>
      <c r="M3" s="1684"/>
      <c r="N3" s="1684"/>
      <c r="O3" s="1150"/>
    </row>
    <row r="4" spans="1:17" s="42" customFormat="1" ht="15.75" customHeight="1" x14ac:dyDescent="0.25">
      <c r="A4" s="1151"/>
      <c r="B4" s="1151"/>
      <c r="C4" s="1151"/>
      <c r="D4" s="1151"/>
      <c r="E4" s="1685" t="s">
        <v>0</v>
      </c>
      <c r="F4" s="1686"/>
      <c r="G4" s="1686"/>
      <c r="H4" s="1686"/>
      <c r="I4" s="1686"/>
      <c r="J4" s="1686"/>
      <c r="K4" s="1686"/>
      <c r="L4" s="1686"/>
      <c r="M4" s="1686"/>
      <c r="N4" s="1686"/>
      <c r="O4" s="1151"/>
    </row>
    <row r="5" spans="1:17" s="42" customFormat="1" ht="16.5" customHeight="1" x14ac:dyDescent="0.25">
      <c r="A5" s="974"/>
      <c r="B5" s="974"/>
      <c r="C5" s="974"/>
      <c r="D5" s="974"/>
      <c r="E5" s="1684" t="s">
        <v>1</v>
      </c>
      <c r="F5" s="1686"/>
      <c r="G5" s="1686"/>
      <c r="H5" s="1686"/>
      <c r="I5" s="1686"/>
      <c r="J5" s="1686"/>
      <c r="K5" s="1686"/>
      <c r="L5" s="1686"/>
      <c r="M5" s="1686"/>
      <c r="N5" s="1686"/>
      <c r="O5" s="974"/>
      <c r="P5" s="975"/>
      <c r="Q5" s="975"/>
    </row>
    <row r="6" spans="1:17" s="42" customFormat="1" ht="15" customHeight="1" thickBot="1" x14ac:dyDescent="0.3">
      <c r="A6" s="827"/>
      <c r="B6" s="827"/>
      <c r="C6" s="827"/>
      <c r="D6" s="827"/>
      <c r="E6" s="827"/>
      <c r="F6" s="827"/>
      <c r="G6" s="827"/>
      <c r="H6" s="829"/>
      <c r="I6" s="829"/>
      <c r="J6" s="830"/>
      <c r="K6" s="827"/>
      <c r="L6" s="827"/>
      <c r="M6" s="827"/>
      <c r="N6" s="976"/>
      <c r="O6" s="976" t="s">
        <v>107</v>
      </c>
    </row>
    <row r="7" spans="1:17" s="42" customFormat="1" ht="51" customHeight="1" x14ac:dyDescent="0.25">
      <c r="A7" s="1701" t="s">
        <v>2</v>
      </c>
      <c r="B7" s="1687" t="s">
        <v>3</v>
      </c>
      <c r="C7" s="1687" t="s">
        <v>4</v>
      </c>
      <c r="D7" s="1687" t="s">
        <v>5</v>
      </c>
      <c r="E7" s="1704" t="s">
        <v>6</v>
      </c>
      <c r="F7" s="1687" t="s">
        <v>7</v>
      </c>
      <c r="G7" s="1687" t="s">
        <v>122</v>
      </c>
      <c r="H7" s="1692" t="s">
        <v>8</v>
      </c>
      <c r="I7" s="1695" t="s">
        <v>9</v>
      </c>
      <c r="J7" s="1698" t="s">
        <v>10</v>
      </c>
      <c r="K7" s="1269" t="s">
        <v>249</v>
      </c>
      <c r="L7" s="1269" t="s">
        <v>268</v>
      </c>
      <c r="M7" s="1269" t="s">
        <v>243</v>
      </c>
      <c r="N7" s="1272" t="s">
        <v>11</v>
      </c>
      <c r="O7" s="1274"/>
    </row>
    <row r="8" spans="1:17" s="42" customFormat="1" ht="21.75" customHeight="1" x14ac:dyDescent="0.25">
      <c r="A8" s="1702"/>
      <c r="B8" s="1688"/>
      <c r="C8" s="1688"/>
      <c r="D8" s="1688"/>
      <c r="E8" s="1705"/>
      <c r="F8" s="1688"/>
      <c r="G8" s="1690"/>
      <c r="H8" s="1693"/>
      <c r="I8" s="1696"/>
      <c r="J8" s="1699"/>
      <c r="K8" s="1270"/>
      <c r="L8" s="1270"/>
      <c r="M8" s="1270"/>
      <c r="N8" s="1275" t="s">
        <v>6</v>
      </c>
      <c r="O8" s="977" t="s">
        <v>12</v>
      </c>
    </row>
    <row r="9" spans="1:17" s="42" customFormat="1" ht="45" customHeight="1" thickBot="1" x14ac:dyDescent="0.3">
      <c r="A9" s="1703"/>
      <c r="B9" s="1689"/>
      <c r="C9" s="1689"/>
      <c r="D9" s="1689"/>
      <c r="E9" s="1706"/>
      <c r="F9" s="1689"/>
      <c r="G9" s="1691"/>
      <c r="H9" s="1694"/>
      <c r="I9" s="1697"/>
      <c r="J9" s="1700"/>
      <c r="K9" s="1271"/>
      <c r="L9" s="1271"/>
      <c r="M9" s="1271"/>
      <c r="N9" s="1276"/>
      <c r="O9" s="978" t="s">
        <v>161</v>
      </c>
    </row>
    <row r="10" spans="1:17" s="5" customFormat="1" ht="12.75" x14ac:dyDescent="0.2">
      <c r="A10" s="1249" t="s">
        <v>14</v>
      </c>
      <c r="B10" s="1250"/>
      <c r="C10" s="1250"/>
      <c r="D10" s="1250"/>
      <c r="E10" s="1250"/>
      <c r="F10" s="1250"/>
      <c r="G10" s="1250"/>
      <c r="H10" s="1250"/>
      <c r="I10" s="1250"/>
      <c r="J10" s="1250"/>
      <c r="K10" s="1250"/>
      <c r="L10" s="1250"/>
      <c r="M10" s="1250"/>
      <c r="N10" s="1250"/>
      <c r="O10" s="1251"/>
    </row>
    <row r="11" spans="1:17" s="5" customFormat="1" ht="12.75" x14ac:dyDescent="0.2">
      <c r="A11" s="1252" t="s">
        <v>15</v>
      </c>
      <c r="B11" s="1253"/>
      <c r="C11" s="1253"/>
      <c r="D11" s="1253"/>
      <c r="E11" s="1253"/>
      <c r="F11" s="1253"/>
      <c r="G11" s="1253"/>
      <c r="H11" s="1253"/>
      <c r="I11" s="1253"/>
      <c r="J11" s="1253"/>
      <c r="K11" s="1253"/>
      <c r="L11" s="1253"/>
      <c r="M11" s="1253"/>
      <c r="N11" s="1253"/>
      <c r="O11" s="1254"/>
    </row>
    <row r="12" spans="1:17" s="1123" customFormat="1" ht="15" customHeight="1" x14ac:dyDescent="0.25">
      <c r="A12" s="6" t="s">
        <v>16</v>
      </c>
      <c r="B12" s="1255" t="s">
        <v>17</v>
      </c>
      <c r="C12" s="1256"/>
      <c r="D12" s="1256"/>
      <c r="E12" s="1256"/>
      <c r="F12" s="1256"/>
      <c r="G12" s="1256"/>
      <c r="H12" s="1256"/>
      <c r="I12" s="1256"/>
      <c r="J12" s="1256"/>
      <c r="K12" s="1256"/>
      <c r="L12" s="1256"/>
      <c r="M12" s="1256"/>
      <c r="N12" s="1256"/>
      <c r="O12" s="1257"/>
    </row>
    <row r="13" spans="1:17" s="1123" customFormat="1" ht="12.75" x14ac:dyDescent="0.25">
      <c r="A13" s="7" t="s">
        <v>16</v>
      </c>
      <c r="B13" s="8" t="s">
        <v>16</v>
      </c>
      <c r="C13" s="1258" t="s">
        <v>18</v>
      </c>
      <c r="D13" s="1259"/>
      <c r="E13" s="1259"/>
      <c r="F13" s="1259"/>
      <c r="G13" s="1259"/>
      <c r="H13" s="1259"/>
      <c r="I13" s="1259"/>
      <c r="J13" s="1259"/>
      <c r="K13" s="1259"/>
      <c r="L13" s="1259"/>
      <c r="M13" s="1259"/>
      <c r="N13" s="1259"/>
      <c r="O13" s="1260"/>
    </row>
    <row r="14" spans="1:17" s="1123" customFormat="1" ht="29.25" customHeight="1" x14ac:dyDescent="0.2">
      <c r="A14" s="1014" t="s">
        <v>16</v>
      </c>
      <c r="B14" s="1015" t="s">
        <v>16</v>
      </c>
      <c r="C14" s="1016" t="s">
        <v>16</v>
      </c>
      <c r="D14" s="1016"/>
      <c r="E14" s="1017" t="s">
        <v>19</v>
      </c>
      <c r="F14" s="1675" t="s">
        <v>20</v>
      </c>
      <c r="G14" s="1147"/>
      <c r="H14" s="1676" t="s">
        <v>22</v>
      </c>
      <c r="I14" s="1018"/>
      <c r="J14" s="1019"/>
      <c r="K14" s="1020"/>
      <c r="L14" s="750"/>
      <c r="M14" s="1191"/>
      <c r="N14" s="1021"/>
      <c r="O14" s="1028"/>
    </row>
    <row r="15" spans="1:17" s="1123" customFormat="1" ht="15.75" customHeight="1" x14ac:dyDescent="0.25">
      <c r="A15" s="9"/>
      <c r="B15" s="10"/>
      <c r="C15" s="11"/>
      <c r="D15" s="11"/>
      <c r="E15" s="1265" t="s">
        <v>23</v>
      </c>
      <c r="F15" s="1261"/>
      <c r="G15" s="1670" t="s">
        <v>123</v>
      </c>
      <c r="H15" s="1263"/>
      <c r="I15" s="1560" t="s">
        <v>24</v>
      </c>
      <c r="J15" s="997" t="s">
        <v>25</v>
      </c>
      <c r="K15" s="1188">
        <v>4594.7</v>
      </c>
      <c r="L15" s="301">
        <v>4594.7</v>
      </c>
      <c r="M15" s="1183"/>
      <c r="N15" s="1267" t="s">
        <v>173</v>
      </c>
      <c r="O15" s="1029">
        <v>67</v>
      </c>
    </row>
    <row r="16" spans="1:17" s="1123" customFormat="1" ht="15.75" customHeight="1" x14ac:dyDescent="0.25">
      <c r="A16" s="9"/>
      <c r="B16" s="10"/>
      <c r="C16" s="11"/>
      <c r="D16" s="11"/>
      <c r="E16" s="1266"/>
      <c r="F16" s="1261"/>
      <c r="G16" s="1671"/>
      <c r="H16" s="1263"/>
      <c r="I16" s="1602"/>
      <c r="J16" s="131" t="s">
        <v>26</v>
      </c>
      <c r="K16" s="580">
        <v>430.3</v>
      </c>
      <c r="L16" s="335">
        <v>430.3</v>
      </c>
      <c r="M16" s="1184"/>
      <c r="N16" s="1268"/>
      <c r="O16" s="1030"/>
    </row>
    <row r="17" spans="1:21" s="1123" customFormat="1" ht="19.5" customHeight="1" x14ac:dyDescent="0.25">
      <c r="A17" s="9"/>
      <c r="B17" s="10"/>
      <c r="C17" s="11"/>
      <c r="D17" s="571"/>
      <c r="E17" s="1300" t="s">
        <v>27</v>
      </c>
      <c r="F17" s="1261"/>
      <c r="G17" s="1670" t="s">
        <v>124</v>
      </c>
      <c r="H17" s="1263"/>
      <c r="I17" s="1606" t="s">
        <v>28</v>
      </c>
      <c r="J17" s="131" t="s">
        <v>25</v>
      </c>
      <c r="K17" s="391">
        <v>72</v>
      </c>
      <c r="L17" s="1193">
        <v>72</v>
      </c>
      <c r="M17" s="1195"/>
      <c r="N17" s="1267" t="s">
        <v>173</v>
      </c>
      <c r="O17" s="1031" t="s">
        <v>185</v>
      </c>
      <c r="P17" s="998"/>
    </row>
    <row r="18" spans="1:21" s="1123" customFormat="1" ht="18" customHeight="1" x14ac:dyDescent="0.25">
      <c r="A18" s="9"/>
      <c r="B18" s="10"/>
      <c r="C18" s="11"/>
      <c r="D18" s="571"/>
      <c r="E18" s="1406"/>
      <c r="F18" s="1261"/>
      <c r="G18" s="1671"/>
      <c r="H18" s="1263"/>
      <c r="I18" s="1607"/>
      <c r="J18" s="141" t="s">
        <v>30</v>
      </c>
      <c r="K18" s="186">
        <f>SUM(K15:K17)</f>
        <v>5097</v>
      </c>
      <c r="L18" s="1194">
        <f>SUM(L15:L17)</f>
        <v>5097</v>
      </c>
      <c r="M18" s="1185"/>
      <c r="N18" s="1268"/>
      <c r="O18" s="1032"/>
    </row>
    <row r="19" spans="1:21" s="1123" customFormat="1" ht="39" customHeight="1" x14ac:dyDescent="0.25">
      <c r="A19" s="9"/>
      <c r="B19" s="10"/>
      <c r="C19" s="11"/>
      <c r="D19" s="11"/>
      <c r="E19" s="1556" t="s">
        <v>254</v>
      </c>
      <c r="F19" s="1128"/>
      <c r="G19" s="1558"/>
      <c r="H19" s="1115"/>
      <c r="I19" s="1560" t="s">
        <v>24</v>
      </c>
      <c r="J19" s="56"/>
      <c r="K19" s="1189"/>
      <c r="L19" s="302"/>
      <c r="M19" s="1186"/>
      <c r="N19" s="1562" t="s">
        <v>255</v>
      </c>
      <c r="O19" s="1065">
        <v>1</v>
      </c>
    </row>
    <row r="20" spans="1:21" s="1123" customFormat="1" ht="15.75" customHeight="1" thickBot="1" x14ac:dyDescent="0.3">
      <c r="A20" s="14"/>
      <c r="B20" s="15"/>
      <c r="C20" s="570"/>
      <c r="D20" s="570"/>
      <c r="E20" s="1557"/>
      <c r="F20" s="1129"/>
      <c r="G20" s="1559"/>
      <c r="H20" s="1112"/>
      <c r="I20" s="1561"/>
      <c r="J20" s="1034"/>
      <c r="K20" s="1190"/>
      <c r="L20" s="1033"/>
      <c r="M20" s="1187"/>
      <c r="N20" s="1563"/>
      <c r="O20" s="1066"/>
    </row>
    <row r="21" spans="1:21" s="1123" customFormat="1" ht="37.5" customHeight="1" x14ac:dyDescent="0.25">
      <c r="A21" s="9" t="s">
        <v>16</v>
      </c>
      <c r="B21" s="10" t="s">
        <v>16</v>
      </c>
      <c r="C21" s="571" t="s">
        <v>31</v>
      </c>
      <c r="D21" s="11"/>
      <c r="E21" s="1022" t="s">
        <v>32</v>
      </c>
      <c r="F21" s="1023" t="s">
        <v>20</v>
      </c>
      <c r="G21" s="1023"/>
      <c r="H21" s="1024" t="s">
        <v>22</v>
      </c>
      <c r="I21" s="1025"/>
      <c r="J21" s="1026" t="s">
        <v>33</v>
      </c>
      <c r="K21" s="107"/>
      <c r="L21" s="326"/>
      <c r="M21" s="181"/>
      <c r="N21" s="1027"/>
      <c r="O21" s="1157"/>
    </row>
    <row r="22" spans="1:21" s="1123" customFormat="1" ht="26.25" customHeight="1" x14ac:dyDescent="0.25">
      <c r="A22" s="1292"/>
      <c r="B22" s="1302"/>
      <c r="C22" s="1303"/>
      <c r="D22" s="1119"/>
      <c r="E22" s="1304" t="s">
        <v>34</v>
      </c>
      <c r="F22" s="1306"/>
      <c r="G22" s="1670" t="s">
        <v>125</v>
      </c>
      <c r="H22" s="1290"/>
      <c r="I22" s="1672" t="s">
        <v>35</v>
      </c>
      <c r="J22" s="134" t="s">
        <v>33</v>
      </c>
      <c r="K22" s="180">
        <v>40</v>
      </c>
      <c r="L22" s="325">
        <v>40</v>
      </c>
      <c r="M22" s="180"/>
      <c r="N22" s="24" t="s">
        <v>187</v>
      </c>
      <c r="O22" s="1158" t="s">
        <v>188</v>
      </c>
      <c r="P22" s="1143"/>
      <c r="Q22" s="1143"/>
      <c r="R22" s="1143"/>
      <c r="S22" s="1143"/>
      <c r="T22" s="1143"/>
      <c r="U22" s="1143"/>
    </row>
    <row r="23" spans="1:21" s="1123" customFormat="1" ht="18.75" customHeight="1" x14ac:dyDescent="0.25">
      <c r="A23" s="1292"/>
      <c r="B23" s="1302"/>
      <c r="C23" s="1303"/>
      <c r="D23" s="1119"/>
      <c r="E23" s="1305"/>
      <c r="F23" s="1306"/>
      <c r="G23" s="1671"/>
      <c r="H23" s="1290"/>
      <c r="I23" s="1673"/>
      <c r="J23" s="135" t="s">
        <v>78</v>
      </c>
      <c r="K23" s="181"/>
      <c r="L23" s="326"/>
      <c r="M23" s="181"/>
      <c r="N23" s="25" t="s">
        <v>37</v>
      </c>
      <c r="O23" s="360">
        <v>200</v>
      </c>
      <c r="P23" s="1143"/>
      <c r="Q23" s="1143"/>
      <c r="R23" s="1143"/>
      <c r="S23" s="1143"/>
      <c r="T23" s="1143"/>
      <c r="U23" s="1143"/>
    </row>
    <row r="24" spans="1:21" s="1123" customFormat="1" ht="30.75" customHeight="1" x14ac:dyDescent="0.25">
      <c r="A24" s="1292"/>
      <c r="B24" s="1302"/>
      <c r="C24" s="1303"/>
      <c r="D24" s="1119"/>
      <c r="E24" s="746" t="s">
        <v>38</v>
      </c>
      <c r="F24" s="1306"/>
      <c r="G24" s="752" t="s">
        <v>126</v>
      </c>
      <c r="H24" s="1290"/>
      <c r="I24" s="1674"/>
      <c r="J24" s="747" t="s">
        <v>33</v>
      </c>
      <c r="K24" s="178">
        <v>16.5</v>
      </c>
      <c r="L24" s="323">
        <v>16.5</v>
      </c>
      <c r="M24" s="178"/>
      <c r="N24" s="1133" t="s">
        <v>118</v>
      </c>
      <c r="O24" s="1159">
        <v>70</v>
      </c>
    </row>
    <row r="25" spans="1:21" s="1123" customFormat="1" ht="23.25" customHeight="1" x14ac:dyDescent="0.25">
      <c r="A25" s="1108"/>
      <c r="B25" s="1114"/>
      <c r="C25" s="1115"/>
      <c r="D25" s="1119"/>
      <c r="E25" s="1307" t="s">
        <v>220</v>
      </c>
      <c r="F25" s="1128"/>
      <c r="G25" s="1136"/>
      <c r="H25" s="1115"/>
      <c r="I25" s="1653" t="s">
        <v>24</v>
      </c>
      <c r="J25" s="136" t="s">
        <v>33</v>
      </c>
      <c r="K25" s="105">
        <v>8</v>
      </c>
      <c r="L25" s="326">
        <v>8</v>
      </c>
      <c r="M25" s="644"/>
      <c r="N25" s="453" t="s">
        <v>219</v>
      </c>
      <c r="O25" s="1160" t="s">
        <v>146</v>
      </c>
    </row>
    <row r="26" spans="1:21" s="1123" customFormat="1" ht="21" customHeight="1" thickBot="1" x14ac:dyDescent="0.3">
      <c r="A26" s="26"/>
      <c r="B26" s="1110"/>
      <c r="C26" s="1112"/>
      <c r="D26" s="27"/>
      <c r="E26" s="1308"/>
      <c r="F26" s="1129"/>
      <c r="G26" s="1140"/>
      <c r="H26" s="1112"/>
      <c r="I26" s="1654"/>
      <c r="J26" s="137" t="s">
        <v>30</v>
      </c>
      <c r="K26" s="190">
        <f>SUM(K21:K25)</f>
        <v>64.5</v>
      </c>
      <c r="L26" s="862">
        <f>SUM(L21:L25)</f>
        <v>64.5</v>
      </c>
      <c r="M26" s="835"/>
      <c r="N26" s="92"/>
      <c r="O26" s="1161"/>
    </row>
    <row r="27" spans="1:21" s="1123" customFormat="1" ht="20.25" customHeight="1" x14ac:dyDescent="0.25">
      <c r="A27" s="1291" t="s">
        <v>16</v>
      </c>
      <c r="B27" s="1293" t="s">
        <v>16</v>
      </c>
      <c r="C27" s="1295" t="s">
        <v>40</v>
      </c>
      <c r="D27" s="28"/>
      <c r="E27" s="1297" t="s">
        <v>41</v>
      </c>
      <c r="F27" s="1299" t="s">
        <v>20</v>
      </c>
      <c r="G27" s="1666" t="s">
        <v>127</v>
      </c>
      <c r="H27" s="1317" t="s">
        <v>22</v>
      </c>
      <c r="I27" s="1652" t="s">
        <v>24</v>
      </c>
      <c r="J27" s="138" t="s">
        <v>25</v>
      </c>
      <c r="K27" s="208">
        <v>33.299999999999997</v>
      </c>
      <c r="L27" s="324">
        <v>33.299999999999997</v>
      </c>
      <c r="M27" s="860"/>
      <c r="N27" s="1318" t="s">
        <v>112</v>
      </c>
      <c r="O27" s="1162">
        <v>100</v>
      </c>
    </row>
    <row r="28" spans="1:21" s="1123" customFormat="1" ht="18" customHeight="1" thickBot="1" x14ac:dyDescent="0.3">
      <c r="A28" s="1292"/>
      <c r="B28" s="1294"/>
      <c r="C28" s="1296"/>
      <c r="D28" s="27"/>
      <c r="E28" s="1298"/>
      <c r="F28" s="1262"/>
      <c r="G28" s="1667"/>
      <c r="H28" s="1264"/>
      <c r="I28" s="1654"/>
      <c r="J28" s="132" t="s">
        <v>30</v>
      </c>
      <c r="K28" s="190">
        <f>SUM(K27:K27)</f>
        <v>33.299999999999997</v>
      </c>
      <c r="L28" s="862">
        <f>SUM(L27:L27)</f>
        <v>33.299999999999997</v>
      </c>
      <c r="M28" s="835"/>
      <c r="N28" s="1301"/>
      <c r="O28" s="967"/>
    </row>
    <row r="29" spans="1:21" s="1123" customFormat="1" ht="20.25" customHeight="1" x14ac:dyDescent="0.25">
      <c r="A29" s="1291" t="s">
        <v>16</v>
      </c>
      <c r="B29" s="1293" t="s">
        <v>16</v>
      </c>
      <c r="C29" s="1319" t="s">
        <v>42</v>
      </c>
      <c r="D29" s="28"/>
      <c r="E29" s="1668" t="s">
        <v>180</v>
      </c>
      <c r="F29" s="65" t="s">
        <v>43</v>
      </c>
      <c r="G29" s="1595" t="s">
        <v>128</v>
      </c>
      <c r="H29" s="1317">
        <v>5</v>
      </c>
      <c r="I29" s="1652" t="s">
        <v>49</v>
      </c>
      <c r="J29" s="139" t="s">
        <v>47</v>
      </c>
      <c r="K29" s="389">
        <v>13.5</v>
      </c>
      <c r="L29" s="856">
        <v>13.5</v>
      </c>
      <c r="M29" s="389"/>
      <c r="N29" s="940" t="s">
        <v>177</v>
      </c>
      <c r="O29" s="964">
        <v>1</v>
      </c>
    </row>
    <row r="30" spans="1:21" s="1123" customFormat="1" ht="21.75" customHeight="1" x14ac:dyDescent="0.25">
      <c r="A30" s="1292"/>
      <c r="B30" s="1302"/>
      <c r="C30" s="1320"/>
      <c r="D30" s="1119"/>
      <c r="E30" s="1669"/>
      <c r="F30" s="1313" t="s">
        <v>44</v>
      </c>
      <c r="G30" s="1651"/>
      <c r="H30" s="1263"/>
      <c r="I30" s="1653"/>
      <c r="J30" s="56"/>
      <c r="K30" s="99"/>
      <c r="L30" s="326"/>
      <c r="M30" s="644"/>
      <c r="N30" s="1122"/>
      <c r="O30" s="424"/>
    </row>
    <row r="31" spans="1:21" s="1123" customFormat="1" ht="22.5" customHeight="1" thickBot="1" x14ac:dyDescent="0.3">
      <c r="A31" s="1292"/>
      <c r="B31" s="1302"/>
      <c r="C31" s="1320"/>
      <c r="D31" s="1119"/>
      <c r="E31" s="1308"/>
      <c r="F31" s="1314"/>
      <c r="G31" s="1663"/>
      <c r="H31" s="1323"/>
      <c r="I31" s="1664"/>
      <c r="J31" s="141" t="s">
        <v>30</v>
      </c>
      <c r="K31" s="400">
        <f>SUM(K29:K30)</f>
        <v>13.5</v>
      </c>
      <c r="L31" s="1194">
        <f>SUM(L29:L30)</f>
        <v>13.5</v>
      </c>
      <c r="M31" s="1192"/>
      <c r="N31" s="696"/>
      <c r="O31" s="1161"/>
    </row>
    <row r="32" spans="1:21" s="1123" customFormat="1" ht="13.5" thickBot="1" x14ac:dyDescent="0.3">
      <c r="A32" s="30" t="s">
        <v>16</v>
      </c>
      <c r="B32" s="31" t="s">
        <v>16</v>
      </c>
      <c r="C32" s="1309" t="s">
        <v>50</v>
      </c>
      <c r="D32" s="1309"/>
      <c r="E32" s="1309"/>
      <c r="F32" s="1309"/>
      <c r="G32" s="1309"/>
      <c r="H32" s="1309"/>
      <c r="I32" s="1309"/>
      <c r="J32" s="1309"/>
      <c r="K32" s="838">
        <f>K31+K28+K26+K18</f>
        <v>5208.3</v>
      </c>
      <c r="L32" s="858">
        <f>L31+L28+L26+L18</f>
        <v>5208.3</v>
      </c>
      <c r="M32" s="858">
        <f>M31+M28+M26+M18</f>
        <v>0</v>
      </c>
      <c r="N32" s="1121"/>
      <c r="O32" s="1163"/>
    </row>
    <row r="33" spans="1:20" s="1123" customFormat="1" ht="14.25" customHeight="1" thickBot="1" x14ac:dyDescent="0.3">
      <c r="A33" s="30" t="s">
        <v>16</v>
      </c>
      <c r="B33" s="31" t="s">
        <v>31</v>
      </c>
      <c r="C33" s="1310" t="s">
        <v>51</v>
      </c>
      <c r="D33" s="1311"/>
      <c r="E33" s="1311"/>
      <c r="F33" s="1311"/>
      <c r="G33" s="1311"/>
      <c r="H33" s="1311"/>
      <c r="I33" s="1311"/>
      <c r="J33" s="1311"/>
      <c r="K33" s="1311"/>
      <c r="L33" s="1311"/>
      <c r="M33" s="1311"/>
      <c r="N33" s="1311"/>
      <c r="O33" s="1312"/>
    </row>
    <row r="34" spans="1:20" s="1123" customFormat="1" ht="26.25" customHeight="1" x14ac:dyDescent="0.25">
      <c r="A34" s="1336">
        <v>1</v>
      </c>
      <c r="B34" s="1293" t="s">
        <v>31</v>
      </c>
      <c r="C34" s="1658" t="s">
        <v>16</v>
      </c>
      <c r="D34" s="569"/>
      <c r="E34" s="32" t="s">
        <v>132</v>
      </c>
      <c r="F34" s="164"/>
      <c r="G34" s="164"/>
      <c r="H34" s="1317" t="s">
        <v>22</v>
      </c>
      <c r="I34" s="1660" t="s">
        <v>24</v>
      </c>
      <c r="J34" s="33"/>
      <c r="K34" s="21"/>
      <c r="L34" s="336"/>
      <c r="M34" s="333"/>
      <c r="N34" s="34"/>
      <c r="O34" s="1164"/>
    </row>
    <row r="35" spans="1:20" s="1123" customFormat="1" ht="41.25" customHeight="1" x14ac:dyDescent="0.25">
      <c r="A35" s="1324"/>
      <c r="B35" s="1302"/>
      <c r="C35" s="1659"/>
      <c r="D35" s="1130" t="s">
        <v>16</v>
      </c>
      <c r="E35" s="1337" t="s">
        <v>53</v>
      </c>
      <c r="F35" s="1338" t="s">
        <v>52</v>
      </c>
      <c r="G35" s="1603" t="s">
        <v>130</v>
      </c>
      <c r="H35" s="1263"/>
      <c r="I35" s="1661"/>
      <c r="J35" s="517" t="s">
        <v>33</v>
      </c>
      <c r="K35" s="105">
        <v>66.5</v>
      </c>
      <c r="L35" s="335">
        <v>66.5</v>
      </c>
      <c r="M35" s="99"/>
      <c r="N35" s="95" t="s">
        <v>189</v>
      </c>
      <c r="O35" s="1138">
        <v>4</v>
      </c>
    </row>
    <row r="36" spans="1:20" s="1123" customFormat="1" ht="65.25" customHeight="1" x14ac:dyDescent="0.25">
      <c r="A36" s="1324"/>
      <c r="B36" s="1302"/>
      <c r="C36" s="1659"/>
      <c r="D36" s="1130"/>
      <c r="E36" s="1337"/>
      <c r="F36" s="1339"/>
      <c r="G36" s="1604"/>
      <c r="H36" s="1263"/>
      <c r="I36" s="1661"/>
      <c r="J36" s="517"/>
      <c r="K36" s="105"/>
      <c r="L36" s="335"/>
      <c r="M36" s="99"/>
      <c r="N36" s="498" t="s">
        <v>190</v>
      </c>
      <c r="O36" s="1165">
        <v>31</v>
      </c>
    </row>
    <row r="37" spans="1:20" s="1123" customFormat="1" ht="15" customHeight="1" x14ac:dyDescent="0.25">
      <c r="A37" s="1324"/>
      <c r="B37" s="1302"/>
      <c r="C37" s="1659"/>
      <c r="D37" s="91"/>
      <c r="E37" s="1535"/>
      <c r="F37" s="1601"/>
      <c r="G37" s="1665"/>
      <c r="H37" s="1263"/>
      <c r="I37" s="1662"/>
      <c r="J37" s="39"/>
      <c r="K37" s="107"/>
      <c r="L37" s="326"/>
      <c r="M37" s="99"/>
      <c r="N37" s="95" t="s">
        <v>54</v>
      </c>
      <c r="O37" s="1166">
        <v>1</v>
      </c>
    </row>
    <row r="38" spans="1:20" s="1123" customFormat="1" ht="28.5" customHeight="1" x14ac:dyDescent="0.25">
      <c r="A38" s="1108"/>
      <c r="B38" s="1114"/>
      <c r="C38" s="1146"/>
      <c r="D38" s="562" t="s">
        <v>31</v>
      </c>
      <c r="E38" s="126" t="s">
        <v>55</v>
      </c>
      <c r="F38" s="1331" t="s">
        <v>131</v>
      </c>
      <c r="G38" s="1655" t="s">
        <v>129</v>
      </c>
      <c r="H38" s="1115"/>
      <c r="I38" s="36"/>
      <c r="J38" s="427" t="s">
        <v>33</v>
      </c>
      <c r="K38" s="182">
        <v>6.7</v>
      </c>
      <c r="L38" s="325">
        <v>6.7</v>
      </c>
      <c r="M38" s="180"/>
      <c r="N38" s="430" t="s">
        <v>178</v>
      </c>
      <c r="O38" s="959">
        <v>1</v>
      </c>
      <c r="P38" s="1144"/>
      <c r="Q38" s="1144"/>
      <c r="R38" s="1144"/>
      <c r="S38" s="1144"/>
      <c r="T38" s="1144"/>
    </row>
    <row r="39" spans="1:20" s="1123" customFormat="1" ht="29.25" customHeight="1" x14ac:dyDescent="0.25">
      <c r="A39" s="1108"/>
      <c r="B39" s="1114"/>
      <c r="C39" s="1146"/>
      <c r="D39" s="1130"/>
      <c r="E39" s="206"/>
      <c r="F39" s="1332"/>
      <c r="G39" s="1596"/>
      <c r="H39" s="1115"/>
      <c r="I39" s="36"/>
      <c r="J39" s="56"/>
      <c r="K39" s="105"/>
      <c r="L39" s="335"/>
      <c r="M39" s="99"/>
      <c r="N39" s="539" t="s">
        <v>196</v>
      </c>
      <c r="O39" s="1167">
        <v>30</v>
      </c>
      <c r="P39" s="553"/>
      <c r="Q39" s="1143"/>
      <c r="R39" s="1143"/>
      <c r="S39" s="1143"/>
      <c r="T39" s="1144"/>
    </row>
    <row r="40" spans="1:20" s="1123" customFormat="1" ht="56.25" customHeight="1" x14ac:dyDescent="0.25">
      <c r="A40" s="1108"/>
      <c r="B40" s="1114"/>
      <c r="C40" s="1153"/>
      <c r="D40" s="91"/>
      <c r="E40" s="1124"/>
      <c r="F40" s="1601"/>
      <c r="G40" s="1601"/>
      <c r="H40" s="1115"/>
      <c r="I40" s="1154"/>
      <c r="J40" s="39"/>
      <c r="K40" s="107"/>
      <c r="L40" s="326"/>
      <c r="M40" s="181"/>
      <c r="N40" s="507" t="s">
        <v>179</v>
      </c>
      <c r="O40" s="1168">
        <v>5</v>
      </c>
      <c r="P40" s="1656"/>
      <c r="Q40" s="1657"/>
      <c r="R40" s="1657"/>
      <c r="S40" s="1657"/>
    </row>
    <row r="41" spans="1:20" s="1123" customFormat="1" ht="54.75" customHeight="1" x14ac:dyDescent="0.25">
      <c r="A41" s="1108"/>
      <c r="B41" s="1114"/>
      <c r="C41" s="1153"/>
      <c r="D41" s="591" t="s">
        <v>40</v>
      </c>
      <c r="E41" s="592" t="s">
        <v>216</v>
      </c>
      <c r="F41" s="593"/>
      <c r="G41" s="594"/>
      <c r="H41" s="1115"/>
      <c r="I41" s="1154"/>
      <c r="J41" s="595" t="s">
        <v>47</v>
      </c>
      <c r="K41" s="211"/>
      <c r="L41" s="323"/>
      <c r="M41" s="178"/>
      <c r="N41" s="596" t="s">
        <v>207</v>
      </c>
      <c r="O41" s="1169"/>
      <c r="P41" s="1143"/>
      <c r="Q41" s="1143"/>
      <c r="R41" s="1143"/>
      <c r="S41" s="1143"/>
      <c r="T41" s="1143"/>
    </row>
    <row r="42" spans="1:20" s="1123" customFormat="1" ht="15.75" customHeight="1" thickBot="1" x14ac:dyDescent="0.3">
      <c r="A42" s="26"/>
      <c r="B42" s="1110"/>
      <c r="C42" s="40"/>
      <c r="D42" s="41"/>
      <c r="E42" s="41"/>
      <c r="F42" s="41"/>
      <c r="G42" s="41"/>
      <c r="H42" s="41"/>
      <c r="I42" s="1640" t="s">
        <v>57</v>
      </c>
      <c r="J42" s="1641"/>
      <c r="K42" s="143">
        <f>SUM(K35:K41)</f>
        <v>73.2</v>
      </c>
      <c r="L42" s="1196">
        <f>SUM(L35:L41)</f>
        <v>73.2</v>
      </c>
      <c r="M42" s="1196">
        <f>SUM(M35:M41)</f>
        <v>0</v>
      </c>
      <c r="N42" s="122"/>
      <c r="O42" s="953"/>
      <c r="P42" s="42"/>
    </row>
    <row r="43" spans="1:20" s="1123" customFormat="1" ht="16.5" customHeight="1" x14ac:dyDescent="0.25">
      <c r="A43" s="1324" t="s">
        <v>16</v>
      </c>
      <c r="B43" s="1325" t="s">
        <v>31</v>
      </c>
      <c r="C43" s="1319" t="s">
        <v>31</v>
      </c>
      <c r="D43" s="28"/>
      <c r="E43" s="1297" t="s">
        <v>217</v>
      </c>
      <c r="F43" s="1328" t="s">
        <v>131</v>
      </c>
      <c r="G43" s="1595" t="s">
        <v>128</v>
      </c>
      <c r="H43" s="1317" t="s">
        <v>22</v>
      </c>
      <c r="I43" s="1652" t="s">
        <v>24</v>
      </c>
      <c r="J43" s="517" t="s">
        <v>47</v>
      </c>
      <c r="K43" s="732">
        <v>1.7</v>
      </c>
      <c r="L43" s="856">
        <v>1.7</v>
      </c>
      <c r="M43" s="389"/>
      <c r="N43" s="1647" t="s">
        <v>192</v>
      </c>
      <c r="O43" s="1137">
        <v>100</v>
      </c>
    </row>
    <row r="44" spans="1:20" s="1123" customFormat="1" ht="35.25" customHeight="1" x14ac:dyDescent="0.25">
      <c r="A44" s="1324"/>
      <c r="B44" s="1325"/>
      <c r="C44" s="1320"/>
      <c r="D44" s="1119"/>
      <c r="E44" s="1300"/>
      <c r="F44" s="1329"/>
      <c r="G44" s="1596"/>
      <c r="H44" s="1263"/>
      <c r="I44" s="1653"/>
      <c r="J44" s="517" t="s">
        <v>259</v>
      </c>
      <c r="K44" s="105">
        <v>9.4</v>
      </c>
      <c r="L44" s="335">
        <v>9.4</v>
      </c>
      <c r="M44" s="99"/>
      <c r="N44" s="1648"/>
      <c r="O44" s="1138"/>
      <c r="P44" s="733"/>
      <c r="Q44" s="1143"/>
      <c r="R44" s="1143"/>
      <c r="S44" s="1143"/>
    </row>
    <row r="45" spans="1:20" s="1123" customFormat="1" ht="12.75" customHeight="1" x14ac:dyDescent="0.25">
      <c r="A45" s="1324"/>
      <c r="B45" s="1325"/>
      <c r="C45" s="1320"/>
      <c r="D45" s="1119"/>
      <c r="E45" s="1300"/>
      <c r="F45" s="1329"/>
      <c r="G45" s="1651"/>
      <c r="H45" s="1263"/>
      <c r="I45" s="1653"/>
      <c r="J45" s="39"/>
      <c r="K45" s="107"/>
      <c r="L45" s="326"/>
      <c r="M45" s="644"/>
      <c r="N45" s="1122"/>
      <c r="O45" s="1138"/>
      <c r="P45" s="1649"/>
      <c r="Q45" s="1650"/>
      <c r="R45" s="1650"/>
      <c r="S45" s="1650"/>
    </row>
    <row r="46" spans="1:20" s="1123" customFormat="1" ht="18" customHeight="1" thickBot="1" x14ac:dyDescent="0.25">
      <c r="A46" s="1324"/>
      <c r="B46" s="1326"/>
      <c r="C46" s="1327"/>
      <c r="D46" s="27"/>
      <c r="E46" s="1298"/>
      <c r="F46" s="1330"/>
      <c r="G46" s="1597"/>
      <c r="H46" s="1264"/>
      <c r="I46" s="1654"/>
      <c r="J46" s="16" t="s">
        <v>30</v>
      </c>
      <c r="K46" s="190">
        <f>SUM(K43:K45)</f>
        <v>11.1</v>
      </c>
      <c r="L46" s="862">
        <f>SUM(L43:L45)</f>
        <v>11.1</v>
      </c>
      <c r="M46" s="862">
        <f>SUM(M43:M45)</f>
        <v>0</v>
      </c>
      <c r="N46" s="1155"/>
      <c r="O46" s="1170"/>
      <c r="P46" s="1649"/>
      <c r="Q46" s="1650"/>
      <c r="R46" s="1650"/>
      <c r="S46" s="1650"/>
    </row>
    <row r="47" spans="1:20" s="1123" customFormat="1" ht="15.75" customHeight="1" thickBot="1" x14ac:dyDescent="0.3">
      <c r="A47" s="43" t="s">
        <v>16</v>
      </c>
      <c r="B47" s="31" t="s">
        <v>31</v>
      </c>
      <c r="C47" s="1309" t="s">
        <v>50</v>
      </c>
      <c r="D47" s="1309"/>
      <c r="E47" s="1309"/>
      <c r="F47" s="1309"/>
      <c r="G47" s="1309"/>
      <c r="H47" s="1309"/>
      <c r="I47" s="1309"/>
      <c r="J47" s="1357"/>
      <c r="K47" s="838">
        <f>K42+K46</f>
        <v>84.3</v>
      </c>
      <c r="L47" s="858">
        <f>L42+L46</f>
        <v>84.3</v>
      </c>
      <c r="M47" s="858">
        <f>M42+M46</f>
        <v>0</v>
      </c>
      <c r="N47" s="1358"/>
      <c r="O47" s="1360"/>
    </row>
    <row r="48" spans="1:20" s="1123" customFormat="1" ht="16.5" customHeight="1" thickBot="1" x14ac:dyDescent="0.3">
      <c r="A48" s="30" t="s">
        <v>16</v>
      </c>
      <c r="B48" s="31" t="s">
        <v>40</v>
      </c>
      <c r="C48" s="1310" t="s">
        <v>58</v>
      </c>
      <c r="D48" s="1311"/>
      <c r="E48" s="1311"/>
      <c r="F48" s="1311"/>
      <c r="G48" s="1311"/>
      <c r="H48" s="1311"/>
      <c r="I48" s="1311"/>
      <c r="J48" s="1311"/>
      <c r="K48" s="1311"/>
      <c r="L48" s="1311"/>
      <c r="M48" s="1311"/>
      <c r="N48" s="1311"/>
      <c r="O48" s="1312"/>
    </row>
    <row r="49" spans="1:18" s="1123" customFormat="1" ht="16.5" customHeight="1" x14ac:dyDescent="0.25">
      <c r="A49" s="1107" t="s">
        <v>16</v>
      </c>
      <c r="B49" s="1109" t="s">
        <v>40</v>
      </c>
      <c r="C49" s="1145" t="s">
        <v>16</v>
      </c>
      <c r="D49" s="1111"/>
      <c r="E49" s="566" t="s">
        <v>116</v>
      </c>
      <c r="F49" s="1113"/>
      <c r="G49" s="1113"/>
      <c r="H49" s="1111">
        <v>6</v>
      </c>
      <c r="I49" s="1576" t="s">
        <v>59</v>
      </c>
      <c r="J49" s="45"/>
      <c r="K49" s="183"/>
      <c r="L49" s="324"/>
      <c r="M49" s="389"/>
      <c r="N49" s="46"/>
      <c r="O49" s="1171"/>
    </row>
    <row r="50" spans="1:18" s="1123" customFormat="1" ht="34.5" customHeight="1" x14ac:dyDescent="0.25">
      <c r="A50" s="1108"/>
      <c r="B50" s="1114"/>
      <c r="C50" s="1146"/>
      <c r="D50" s="44" t="s">
        <v>16</v>
      </c>
      <c r="E50" s="126" t="s">
        <v>60</v>
      </c>
      <c r="F50" s="1346" t="s">
        <v>61</v>
      </c>
      <c r="G50" s="165" t="s">
        <v>133</v>
      </c>
      <c r="H50" s="1115"/>
      <c r="I50" s="1638"/>
      <c r="J50" s="37" t="s">
        <v>33</v>
      </c>
      <c r="K50" s="211">
        <v>12</v>
      </c>
      <c r="L50" s="323">
        <v>12</v>
      </c>
      <c r="M50" s="178"/>
      <c r="N50" s="38" t="s">
        <v>174</v>
      </c>
      <c r="O50" s="1172">
        <v>17</v>
      </c>
    </row>
    <row r="51" spans="1:18" s="1123" customFormat="1" ht="27.75" customHeight="1" x14ac:dyDescent="0.25">
      <c r="A51" s="1108"/>
      <c r="B51" s="1114"/>
      <c r="C51" s="1146"/>
      <c r="D51" s="567" t="s">
        <v>31</v>
      </c>
      <c r="E51" s="1134" t="s">
        <v>62</v>
      </c>
      <c r="F51" s="1639"/>
      <c r="G51" s="165" t="s">
        <v>134</v>
      </c>
      <c r="H51" s="1115"/>
      <c r="I51" s="123"/>
      <c r="J51" s="366" t="s">
        <v>33</v>
      </c>
      <c r="K51" s="211">
        <v>17.2</v>
      </c>
      <c r="L51" s="323">
        <v>17.2</v>
      </c>
      <c r="M51" s="178"/>
      <c r="N51" s="38" t="s">
        <v>200</v>
      </c>
      <c r="O51" s="1173" t="s">
        <v>63</v>
      </c>
    </row>
    <row r="52" spans="1:18" s="1123" customFormat="1" ht="30.75" customHeight="1" x14ac:dyDescent="0.25">
      <c r="A52" s="1108"/>
      <c r="B52" s="1114"/>
      <c r="C52" s="1146"/>
      <c r="D52" s="1125" t="s">
        <v>40</v>
      </c>
      <c r="E52" s="1367" t="s">
        <v>271</v>
      </c>
      <c r="F52" s="370"/>
      <c r="G52" s="1596" t="s">
        <v>135</v>
      </c>
      <c r="H52" s="1115"/>
      <c r="I52" s="123"/>
      <c r="J52" s="163" t="s">
        <v>33</v>
      </c>
      <c r="K52" s="105">
        <v>50</v>
      </c>
      <c r="L52" s="335">
        <v>50</v>
      </c>
      <c r="M52" s="99"/>
      <c r="N52" s="941" t="s">
        <v>105</v>
      </c>
      <c r="O52" s="1174">
        <v>2</v>
      </c>
    </row>
    <row r="53" spans="1:18" s="1123" customFormat="1" ht="33.75" customHeight="1" x14ac:dyDescent="0.25">
      <c r="A53" s="1108"/>
      <c r="B53" s="1114"/>
      <c r="C53" s="1146"/>
      <c r="D53" s="568"/>
      <c r="E53" s="1535"/>
      <c r="F53" s="370"/>
      <c r="G53" s="1601"/>
      <c r="H53" s="1115"/>
      <c r="I53" s="123"/>
      <c r="J53" s="48"/>
      <c r="K53" s="107"/>
      <c r="L53" s="326"/>
      <c r="M53" s="181"/>
      <c r="N53" s="373"/>
      <c r="O53" s="1157"/>
    </row>
    <row r="54" spans="1:18" s="1123" customFormat="1" ht="15.75" customHeight="1" thickBot="1" x14ac:dyDescent="0.3">
      <c r="A54" s="26"/>
      <c r="B54" s="1110"/>
      <c r="C54" s="40"/>
      <c r="D54" s="41"/>
      <c r="E54" s="41"/>
      <c r="F54" s="41"/>
      <c r="G54" s="41"/>
      <c r="H54" s="41"/>
      <c r="I54" s="1640" t="s">
        <v>57</v>
      </c>
      <c r="J54" s="1641"/>
      <c r="K54" s="143">
        <f>SUM(K50:K53)</f>
        <v>79.2</v>
      </c>
      <c r="L54" s="1196">
        <f>SUM(L50:L53)</f>
        <v>79.2</v>
      </c>
      <c r="M54" s="1196">
        <f>SUM(M50:M53)</f>
        <v>0</v>
      </c>
      <c r="N54" s="122"/>
      <c r="O54" s="953"/>
    </row>
    <row r="55" spans="1:18" s="1123" customFormat="1" ht="32.25" customHeight="1" x14ac:dyDescent="0.2">
      <c r="A55" s="1107" t="s">
        <v>16</v>
      </c>
      <c r="B55" s="1109" t="s">
        <v>40</v>
      </c>
      <c r="C55" s="1145" t="s">
        <v>31</v>
      </c>
      <c r="D55" s="50"/>
      <c r="E55" s="51" t="s">
        <v>64</v>
      </c>
      <c r="F55" s="52"/>
      <c r="G55" s="52"/>
      <c r="H55" s="28">
        <v>6</v>
      </c>
      <c r="I55" s="1576" t="s">
        <v>59</v>
      </c>
      <c r="J55" s="53"/>
      <c r="K55" s="208"/>
      <c r="L55" s="324"/>
      <c r="M55" s="183"/>
      <c r="N55" s="374"/>
      <c r="O55" s="358"/>
    </row>
    <row r="56" spans="1:18" s="1123" customFormat="1" ht="54.75" customHeight="1" x14ac:dyDescent="0.25">
      <c r="A56" s="1108"/>
      <c r="B56" s="1114"/>
      <c r="C56" s="1146"/>
      <c r="D56" s="44" t="s">
        <v>16</v>
      </c>
      <c r="E56" s="1265" t="s">
        <v>65</v>
      </c>
      <c r="F56" s="1350" t="s">
        <v>66</v>
      </c>
      <c r="G56" s="1645" t="s">
        <v>136</v>
      </c>
      <c r="H56" s="1115"/>
      <c r="I56" s="1642"/>
      <c r="J56" s="35" t="s">
        <v>33</v>
      </c>
      <c r="K56" s="105">
        <v>88.1</v>
      </c>
      <c r="L56" s="335">
        <v>88.1</v>
      </c>
      <c r="M56" s="99"/>
      <c r="N56" s="220" t="s">
        <v>214</v>
      </c>
      <c r="O56" s="353">
        <v>160</v>
      </c>
      <c r="P56" s="709"/>
      <c r="Q56" s="709"/>
      <c r="R56" s="13"/>
    </row>
    <row r="57" spans="1:18" s="1123" customFormat="1" ht="44.25" customHeight="1" x14ac:dyDescent="0.25">
      <c r="A57" s="9"/>
      <c r="B57" s="10"/>
      <c r="C57" s="55"/>
      <c r="D57" s="1115"/>
      <c r="E57" s="1348"/>
      <c r="F57" s="1351"/>
      <c r="G57" s="1646"/>
      <c r="H57" s="1115"/>
      <c r="I57" s="422"/>
      <c r="J57" s="56" t="s">
        <v>33</v>
      </c>
      <c r="K57" s="105">
        <v>7.2</v>
      </c>
      <c r="L57" s="335">
        <v>7.2</v>
      </c>
      <c r="M57" s="99"/>
      <c r="N57" s="521" t="s">
        <v>203</v>
      </c>
      <c r="O57" s="351">
        <v>162</v>
      </c>
      <c r="P57" s="13"/>
      <c r="Q57" s="13"/>
      <c r="R57" s="13"/>
    </row>
    <row r="58" spans="1:18" s="1123" customFormat="1" ht="42" customHeight="1" x14ac:dyDescent="0.25">
      <c r="A58" s="9"/>
      <c r="B58" s="10"/>
      <c r="C58" s="55"/>
      <c r="D58" s="1115"/>
      <c r="E58" s="1643"/>
      <c r="F58" s="1644"/>
      <c r="G58" s="1644"/>
      <c r="H58" s="1115"/>
      <c r="I58" s="422"/>
      <c r="J58" s="56"/>
      <c r="K58" s="105"/>
      <c r="L58" s="335"/>
      <c r="M58" s="99"/>
      <c r="N58" s="521" t="s">
        <v>215</v>
      </c>
      <c r="O58" s="351">
        <v>250</v>
      </c>
      <c r="P58" s="1156"/>
      <c r="Q58" s="710"/>
      <c r="R58" s="13"/>
    </row>
    <row r="59" spans="1:18" s="1123" customFormat="1" ht="25.5" customHeight="1" x14ac:dyDescent="0.25">
      <c r="A59" s="9"/>
      <c r="B59" s="10"/>
      <c r="C59" s="55"/>
      <c r="D59" s="172" t="s">
        <v>31</v>
      </c>
      <c r="E59" s="1265" t="s">
        <v>113</v>
      </c>
      <c r="F59" s="585" t="s">
        <v>43</v>
      </c>
      <c r="G59" s="1627" t="s">
        <v>147</v>
      </c>
      <c r="H59" s="44">
        <v>5</v>
      </c>
      <c r="I59" s="1629" t="s">
        <v>181</v>
      </c>
      <c r="J59" s="713" t="s">
        <v>250</v>
      </c>
      <c r="K59" s="182">
        <v>705</v>
      </c>
      <c r="L59" s="325">
        <v>705</v>
      </c>
      <c r="M59" s="180"/>
      <c r="N59" s="714" t="s">
        <v>114</v>
      </c>
      <c r="O59" s="476">
        <v>1</v>
      </c>
    </row>
    <row r="60" spans="1:18" s="1123" customFormat="1" ht="51.75" customHeight="1" x14ac:dyDescent="0.25">
      <c r="A60" s="9"/>
      <c r="B60" s="10"/>
      <c r="C60" s="55"/>
      <c r="D60" s="91"/>
      <c r="E60" s="1384"/>
      <c r="F60" s="946" t="s">
        <v>66</v>
      </c>
      <c r="G60" s="1628"/>
      <c r="H60" s="1135"/>
      <c r="I60" s="1630"/>
      <c r="J60" s="96"/>
      <c r="K60" s="107"/>
      <c r="L60" s="326"/>
      <c r="M60" s="181"/>
      <c r="N60" s="947" t="s">
        <v>210</v>
      </c>
      <c r="O60" s="352">
        <v>60</v>
      </c>
    </row>
    <row r="61" spans="1:18" s="1123" customFormat="1" ht="54" customHeight="1" x14ac:dyDescent="0.25">
      <c r="A61" s="9"/>
      <c r="B61" s="10"/>
      <c r="C61" s="55"/>
      <c r="D61" s="1117" t="s">
        <v>40</v>
      </c>
      <c r="E61" s="1348" t="s">
        <v>150</v>
      </c>
      <c r="F61" s="586" t="s">
        <v>43</v>
      </c>
      <c r="G61" s="1631"/>
      <c r="H61" s="942">
        <v>4</v>
      </c>
      <c r="I61" s="943" t="s">
        <v>82</v>
      </c>
      <c r="J61" s="944" t="s">
        <v>39</v>
      </c>
      <c r="K61" s="945">
        <v>15</v>
      </c>
      <c r="L61" s="1199">
        <v>15</v>
      </c>
      <c r="M61" s="893"/>
      <c r="N61" s="776" t="s">
        <v>149</v>
      </c>
      <c r="O61" s="357">
        <v>1</v>
      </c>
    </row>
    <row r="62" spans="1:18" s="1123" customFormat="1" ht="18" customHeight="1" x14ac:dyDescent="0.25">
      <c r="A62" s="9"/>
      <c r="B62" s="10"/>
      <c r="C62" s="55"/>
      <c r="D62" s="1117"/>
      <c r="E62" s="1348"/>
      <c r="F62" s="1385" t="s">
        <v>66</v>
      </c>
      <c r="G62" s="1632"/>
      <c r="H62" s="1115">
        <v>6</v>
      </c>
      <c r="I62" s="1635" t="s">
        <v>151</v>
      </c>
      <c r="J62" s="523" t="s">
        <v>47</v>
      </c>
      <c r="K62" s="552"/>
      <c r="L62" s="879"/>
      <c r="M62" s="881"/>
      <c r="N62" s="1470" t="s">
        <v>227</v>
      </c>
      <c r="O62" s="353">
        <v>50</v>
      </c>
    </row>
    <row r="63" spans="1:18" s="1123" customFormat="1" ht="17.25" customHeight="1" x14ac:dyDescent="0.25">
      <c r="A63" s="9"/>
      <c r="B63" s="10"/>
      <c r="C63" s="55"/>
      <c r="D63" s="1117"/>
      <c r="E63" s="1348"/>
      <c r="F63" s="1633"/>
      <c r="G63" s="1142"/>
      <c r="H63" s="1115"/>
      <c r="I63" s="1636"/>
      <c r="J63" s="348" t="s">
        <v>197</v>
      </c>
      <c r="K63" s="552">
        <v>20</v>
      </c>
      <c r="L63" s="879">
        <v>20</v>
      </c>
      <c r="M63" s="881"/>
      <c r="N63" s="1470"/>
      <c r="O63" s="424"/>
    </row>
    <row r="64" spans="1:18" s="1123" customFormat="1" ht="16.5" customHeight="1" x14ac:dyDescent="0.25">
      <c r="A64" s="9"/>
      <c r="B64" s="10"/>
      <c r="C64" s="55"/>
      <c r="D64" s="91"/>
      <c r="E64" s="1384"/>
      <c r="F64" s="1634"/>
      <c r="G64" s="118"/>
      <c r="H64" s="1135"/>
      <c r="I64" s="1637"/>
      <c r="J64" s="524"/>
      <c r="K64" s="107"/>
      <c r="L64" s="326"/>
      <c r="M64" s="181"/>
      <c r="N64" s="1471"/>
      <c r="O64" s="352"/>
    </row>
    <row r="65" spans="1:15" s="1123" customFormat="1" ht="25.5" customHeight="1" x14ac:dyDescent="0.25">
      <c r="A65" s="1371"/>
      <c r="B65" s="1374"/>
      <c r="C65" s="1610"/>
      <c r="D65" s="1625" t="s">
        <v>42</v>
      </c>
      <c r="E65" s="1380" t="s">
        <v>202</v>
      </c>
      <c r="F65" s="1381" t="s">
        <v>43</v>
      </c>
      <c r="G65" s="1603" t="s">
        <v>138</v>
      </c>
      <c r="H65" s="1383">
        <v>5</v>
      </c>
      <c r="I65" s="1560" t="s">
        <v>69</v>
      </c>
      <c r="J65" s="484" t="s">
        <v>47</v>
      </c>
      <c r="K65" s="485">
        <v>16.7</v>
      </c>
      <c r="L65" s="301">
        <v>16.7</v>
      </c>
      <c r="M65" s="390"/>
      <c r="N65" s="948" t="s">
        <v>229</v>
      </c>
      <c r="O65" s="1175" t="s">
        <v>146</v>
      </c>
    </row>
    <row r="66" spans="1:15" s="1123" customFormat="1" ht="25.5" customHeight="1" x14ac:dyDescent="0.25">
      <c r="A66" s="1372"/>
      <c r="B66" s="1375"/>
      <c r="C66" s="1611"/>
      <c r="D66" s="1625"/>
      <c r="E66" s="1380"/>
      <c r="F66" s="1382"/>
      <c r="G66" s="1583"/>
      <c r="H66" s="1383"/>
      <c r="I66" s="1619"/>
      <c r="J66" s="407" t="s">
        <v>45</v>
      </c>
      <c r="K66" s="388">
        <v>94.2</v>
      </c>
      <c r="L66" s="302">
        <v>94.2</v>
      </c>
      <c r="M66" s="408"/>
      <c r="N66" s="413" t="s">
        <v>228</v>
      </c>
      <c r="O66" s="1176">
        <v>30</v>
      </c>
    </row>
    <row r="67" spans="1:15" s="1123" customFormat="1" ht="42.75" customHeight="1" x14ac:dyDescent="0.25">
      <c r="A67" s="1373"/>
      <c r="B67" s="1376"/>
      <c r="C67" s="1612"/>
      <c r="D67" s="1625"/>
      <c r="E67" s="1380"/>
      <c r="F67" s="949" t="s">
        <v>75</v>
      </c>
      <c r="G67" s="1626"/>
      <c r="H67" s="1383"/>
      <c r="I67" s="1607"/>
      <c r="J67" s="641"/>
      <c r="K67" s="642"/>
      <c r="L67" s="303"/>
      <c r="M67" s="642"/>
      <c r="N67" s="950" t="s">
        <v>172</v>
      </c>
      <c r="O67" s="1177" t="s">
        <v>167</v>
      </c>
    </row>
    <row r="68" spans="1:15" s="1123" customFormat="1" ht="65.25" customHeight="1" x14ac:dyDescent="0.25">
      <c r="A68" s="9"/>
      <c r="B68" s="10"/>
      <c r="C68" s="55"/>
      <c r="D68" s="1006" t="s">
        <v>21</v>
      </c>
      <c r="E68" s="1007" t="s">
        <v>252</v>
      </c>
      <c r="F68" s="585"/>
      <c r="G68" s="1008"/>
      <c r="H68" s="1009">
        <v>4</v>
      </c>
      <c r="I68" s="1010" t="s">
        <v>82</v>
      </c>
      <c r="J68" s="1011"/>
      <c r="K68" s="1012"/>
      <c r="L68" s="1200"/>
      <c r="M68" s="1198"/>
      <c r="N68" s="1013" t="s">
        <v>253</v>
      </c>
      <c r="O68" s="1159">
        <v>1</v>
      </c>
    </row>
    <row r="69" spans="1:15" s="1123" customFormat="1" ht="15.75" thickBot="1" x14ac:dyDescent="0.3">
      <c r="A69" s="57"/>
      <c r="B69" s="1110"/>
      <c r="C69" s="58"/>
      <c r="D69" s="59"/>
      <c r="E69" s="59"/>
      <c r="F69" s="59"/>
      <c r="G69" s="59"/>
      <c r="H69" s="59"/>
      <c r="I69" s="1608" t="s">
        <v>57</v>
      </c>
      <c r="J69" s="1620"/>
      <c r="K69" s="177">
        <f>SUM(K56:K67)</f>
        <v>946.2</v>
      </c>
      <c r="L69" s="1197">
        <f>SUM(L56:L67)</f>
        <v>946.2</v>
      </c>
      <c r="M69" s="1197">
        <f>SUM(M56:M67)</f>
        <v>0</v>
      </c>
      <c r="N69" s="122"/>
      <c r="O69" s="953"/>
    </row>
    <row r="70" spans="1:15" s="1123" customFormat="1" ht="15.75" customHeight="1" x14ac:dyDescent="0.25">
      <c r="A70" s="60" t="s">
        <v>16</v>
      </c>
      <c r="B70" s="61" t="s">
        <v>40</v>
      </c>
      <c r="C70" s="62" t="s">
        <v>40</v>
      </c>
      <c r="D70" s="63"/>
      <c r="E70" s="64" t="s">
        <v>67</v>
      </c>
      <c r="F70" s="65" t="s">
        <v>43</v>
      </c>
      <c r="G70" s="65"/>
      <c r="H70" s="66">
        <v>5</v>
      </c>
      <c r="I70" s="67"/>
      <c r="J70" s="68"/>
      <c r="K70" s="338"/>
      <c r="L70" s="339"/>
      <c r="M70" s="179"/>
      <c r="N70" s="69"/>
      <c r="O70" s="951"/>
    </row>
    <row r="71" spans="1:15" s="1123" customFormat="1" ht="15.75" customHeight="1" x14ac:dyDescent="0.25">
      <c r="A71" s="1108"/>
      <c r="B71" s="1114"/>
      <c r="C71" s="1141"/>
      <c r="D71" s="562" t="s">
        <v>16</v>
      </c>
      <c r="E71" s="1367" t="s">
        <v>205</v>
      </c>
      <c r="F71" s="1621" t="s">
        <v>68</v>
      </c>
      <c r="G71" s="1600" t="s">
        <v>142</v>
      </c>
      <c r="H71" s="44"/>
      <c r="I71" s="1560" t="s">
        <v>69</v>
      </c>
      <c r="J71" s="533" t="s">
        <v>47</v>
      </c>
      <c r="K71" s="182">
        <v>78.8</v>
      </c>
      <c r="L71" s="325">
        <v>78.8</v>
      </c>
      <c r="M71" s="180"/>
      <c r="N71" s="1434" t="s">
        <v>176</v>
      </c>
      <c r="O71" s="954">
        <v>100</v>
      </c>
    </row>
    <row r="72" spans="1:15" s="1123" customFormat="1" ht="15.75" customHeight="1" x14ac:dyDescent="0.25">
      <c r="A72" s="1108"/>
      <c r="B72" s="1114"/>
      <c r="C72" s="1141"/>
      <c r="D72" s="1130"/>
      <c r="E72" s="1337"/>
      <c r="F72" s="1437"/>
      <c r="G72" s="1623"/>
      <c r="H72" s="1115"/>
      <c r="I72" s="1606"/>
      <c r="J72" s="517" t="s">
        <v>250</v>
      </c>
      <c r="K72" s="105">
        <v>6.4</v>
      </c>
      <c r="L72" s="335">
        <v>6.4</v>
      </c>
      <c r="M72" s="99"/>
      <c r="N72" s="1363"/>
      <c r="O72" s="1041"/>
    </row>
    <row r="73" spans="1:15" s="1123" customFormat="1" ht="18" customHeight="1" x14ac:dyDescent="0.25">
      <c r="A73" s="1108"/>
      <c r="B73" s="1114"/>
      <c r="C73" s="1141"/>
      <c r="D73" s="955"/>
      <c r="E73" s="1535"/>
      <c r="F73" s="1622"/>
      <c r="G73" s="1624"/>
      <c r="H73" s="1135"/>
      <c r="I73" s="1616"/>
      <c r="J73" s="48" t="s">
        <v>45</v>
      </c>
      <c r="K73" s="107">
        <v>413.1</v>
      </c>
      <c r="L73" s="326">
        <v>413.1</v>
      </c>
      <c r="M73" s="181"/>
      <c r="N73" s="1614"/>
      <c r="O73" s="956"/>
    </row>
    <row r="74" spans="1:15" s="1123" customFormat="1" ht="20.25" customHeight="1" x14ac:dyDescent="0.25">
      <c r="A74" s="1108"/>
      <c r="B74" s="1114"/>
      <c r="C74" s="1141"/>
      <c r="D74" s="565" t="s">
        <v>31</v>
      </c>
      <c r="E74" s="1367" t="s">
        <v>184</v>
      </c>
      <c r="F74" s="957"/>
      <c r="G74" s="1600" t="s">
        <v>141</v>
      </c>
      <c r="H74" s="44"/>
      <c r="I74" s="1560" t="s">
        <v>72</v>
      </c>
      <c r="J74" s="47" t="s">
        <v>33</v>
      </c>
      <c r="K74" s="182">
        <v>15.2</v>
      </c>
      <c r="L74" s="325">
        <v>15.2</v>
      </c>
      <c r="M74" s="180"/>
      <c r="N74" s="958" t="s">
        <v>71</v>
      </c>
      <c r="O74" s="959">
        <v>1</v>
      </c>
    </row>
    <row r="75" spans="1:15" s="1123" customFormat="1" ht="27" customHeight="1" x14ac:dyDescent="0.25">
      <c r="A75" s="1108"/>
      <c r="B75" s="1114"/>
      <c r="C75" s="1141"/>
      <c r="D75" s="565"/>
      <c r="E75" s="1535"/>
      <c r="F75" s="124"/>
      <c r="G75" s="1615"/>
      <c r="H75" s="1135"/>
      <c r="I75" s="1616"/>
      <c r="J75" s="48"/>
      <c r="K75" s="107"/>
      <c r="L75" s="326"/>
      <c r="M75" s="181"/>
      <c r="N75" s="960"/>
      <c r="O75" s="952"/>
    </row>
    <row r="76" spans="1:15" s="1123" customFormat="1" ht="17.25" customHeight="1" thickBot="1" x14ac:dyDescent="0.3">
      <c r="A76" s="26"/>
      <c r="B76" s="1110"/>
      <c r="C76" s="58"/>
      <c r="D76" s="41"/>
      <c r="E76" s="59"/>
      <c r="F76" s="59"/>
      <c r="G76" s="59"/>
      <c r="H76" s="59"/>
      <c r="I76" s="1608" t="s">
        <v>57</v>
      </c>
      <c r="J76" s="1609"/>
      <c r="K76" s="177">
        <f>SUM(K71:K75)</f>
        <v>513.5</v>
      </c>
      <c r="L76" s="1197">
        <f>SUM(L71:L75)</f>
        <v>513.5</v>
      </c>
      <c r="M76" s="1197">
        <f>SUM(M71:M75)</f>
        <v>0</v>
      </c>
      <c r="N76" s="122"/>
      <c r="O76" s="953"/>
    </row>
    <row r="77" spans="1:15" s="1123" customFormat="1" ht="17.25" customHeight="1" x14ac:dyDescent="0.25">
      <c r="A77" s="60" t="s">
        <v>16</v>
      </c>
      <c r="B77" s="61" t="s">
        <v>40</v>
      </c>
      <c r="C77" s="62" t="s">
        <v>42</v>
      </c>
      <c r="D77" s="63"/>
      <c r="E77" s="64" t="s">
        <v>74</v>
      </c>
      <c r="F77" s="65"/>
      <c r="G77" s="150"/>
      <c r="H77" s="50"/>
      <c r="I77" s="67"/>
      <c r="J77" s="68"/>
      <c r="K77" s="179"/>
      <c r="L77" s="339"/>
      <c r="M77" s="179"/>
      <c r="N77" s="69"/>
      <c r="O77" s="951"/>
    </row>
    <row r="78" spans="1:15" s="1123" customFormat="1" ht="15.75" customHeight="1" x14ac:dyDescent="0.25">
      <c r="A78" s="1402"/>
      <c r="B78" s="1403"/>
      <c r="C78" s="1617"/>
      <c r="D78" s="554" t="s">
        <v>16</v>
      </c>
      <c r="E78" s="1405" t="s">
        <v>117</v>
      </c>
      <c r="F78" s="1390" t="s">
        <v>75</v>
      </c>
      <c r="G78" s="1603" t="s">
        <v>137</v>
      </c>
      <c r="H78" s="1394" t="s">
        <v>22</v>
      </c>
      <c r="I78" s="1560" t="s">
        <v>76</v>
      </c>
      <c r="J78" s="961" t="s">
        <v>33</v>
      </c>
      <c r="K78" s="182">
        <v>30</v>
      </c>
      <c r="L78" s="325">
        <v>30</v>
      </c>
      <c r="M78" s="180"/>
      <c r="N78" s="1397" t="s">
        <v>195</v>
      </c>
      <c r="O78" s="1178">
        <v>2.2999999999999998</v>
      </c>
    </row>
    <row r="79" spans="1:15" s="1123" customFormat="1" ht="16.5" customHeight="1" x14ac:dyDescent="0.25">
      <c r="A79" s="1402"/>
      <c r="B79" s="1403"/>
      <c r="C79" s="1617"/>
      <c r="D79" s="555"/>
      <c r="E79" s="1300"/>
      <c r="F79" s="1392"/>
      <c r="G79" s="1604"/>
      <c r="H79" s="1395"/>
      <c r="I79" s="1606"/>
      <c r="J79" s="962" t="s">
        <v>78</v>
      </c>
      <c r="K79" s="580">
        <v>34.9</v>
      </c>
      <c r="L79" s="335">
        <v>34.9</v>
      </c>
      <c r="M79" s="99"/>
      <c r="N79" s="1398"/>
      <c r="O79" s="1179"/>
    </row>
    <row r="80" spans="1:15" s="1123" customFormat="1" ht="18" customHeight="1" x14ac:dyDescent="0.25">
      <c r="A80" s="1402"/>
      <c r="B80" s="1403"/>
      <c r="C80" s="1617"/>
      <c r="D80" s="556"/>
      <c r="E80" s="1406"/>
      <c r="F80" s="1436"/>
      <c r="G80" s="1605"/>
      <c r="H80" s="1396"/>
      <c r="I80" s="1607"/>
      <c r="J80" s="198"/>
      <c r="K80" s="878"/>
      <c r="L80" s="326"/>
      <c r="M80" s="181"/>
      <c r="N80" s="1399"/>
      <c r="O80" s="1180"/>
    </row>
    <row r="81" spans="1:15" s="1123" customFormat="1" ht="16.5" customHeight="1" x14ac:dyDescent="0.25">
      <c r="A81" s="1371"/>
      <c r="B81" s="1374"/>
      <c r="C81" s="1610"/>
      <c r="D81" s="1613" t="s">
        <v>31</v>
      </c>
      <c r="E81" s="1380" t="s">
        <v>77</v>
      </c>
      <c r="F81" s="1390" t="s">
        <v>75</v>
      </c>
      <c r="G81" s="1603" t="s">
        <v>138</v>
      </c>
      <c r="H81" s="1383" t="s">
        <v>22</v>
      </c>
      <c r="I81" s="1560" t="s">
        <v>59</v>
      </c>
      <c r="J81" s="484" t="s">
        <v>33</v>
      </c>
      <c r="K81" s="486">
        <v>10</v>
      </c>
      <c r="L81" s="325">
        <v>10</v>
      </c>
      <c r="M81" s="180"/>
      <c r="N81" s="375" t="s">
        <v>115</v>
      </c>
      <c r="O81" s="371">
        <v>1</v>
      </c>
    </row>
    <row r="82" spans="1:15" s="1123" customFormat="1" ht="24.75" customHeight="1" x14ac:dyDescent="0.25">
      <c r="A82" s="1372"/>
      <c r="B82" s="1375"/>
      <c r="C82" s="1611"/>
      <c r="D82" s="1613"/>
      <c r="E82" s="1380"/>
      <c r="F82" s="1393"/>
      <c r="G82" s="1583"/>
      <c r="H82" s="1383"/>
      <c r="I82" s="1619"/>
      <c r="J82" s="407" t="s">
        <v>78</v>
      </c>
      <c r="K82" s="580">
        <v>15.1</v>
      </c>
      <c r="L82" s="335">
        <v>15.1</v>
      </c>
      <c r="M82" s="99"/>
      <c r="N82" s="521" t="s">
        <v>79</v>
      </c>
      <c r="O82" s="409">
        <v>750</v>
      </c>
    </row>
    <row r="83" spans="1:15" s="1123" customFormat="1" ht="28.5" customHeight="1" x14ac:dyDescent="0.25">
      <c r="A83" s="1373"/>
      <c r="B83" s="1376"/>
      <c r="C83" s="1612"/>
      <c r="D83" s="1613"/>
      <c r="E83" s="1380"/>
      <c r="F83" s="1131"/>
      <c r="G83" s="1618"/>
      <c r="H83" s="1383"/>
      <c r="I83" s="1607"/>
      <c r="J83" s="202"/>
      <c r="K83" s="181"/>
      <c r="L83" s="326"/>
      <c r="M83" s="181"/>
      <c r="N83" s="376" t="s">
        <v>80</v>
      </c>
      <c r="O83" s="372">
        <v>5</v>
      </c>
    </row>
    <row r="84" spans="1:15" s="42" customFormat="1" ht="25.5" customHeight="1" x14ac:dyDescent="0.25">
      <c r="A84" s="73"/>
      <c r="B84" s="74"/>
      <c r="C84" s="75"/>
      <c r="D84" s="557" t="s">
        <v>40</v>
      </c>
      <c r="E84" s="1598" t="s">
        <v>201</v>
      </c>
      <c r="F84" s="171"/>
      <c r="G84" s="1600" t="s">
        <v>144</v>
      </c>
      <c r="H84" s="172" t="s">
        <v>81</v>
      </c>
      <c r="I84" s="1560" t="s">
        <v>82</v>
      </c>
      <c r="J84" s="173" t="s">
        <v>33</v>
      </c>
      <c r="K84" s="180">
        <v>50</v>
      </c>
      <c r="L84" s="325">
        <v>50</v>
      </c>
      <c r="M84" s="180"/>
      <c r="N84" s="174" t="s">
        <v>177</v>
      </c>
      <c r="O84" s="1181" t="s">
        <v>146</v>
      </c>
    </row>
    <row r="85" spans="1:15" s="42" customFormat="1" ht="29.25" customHeight="1" x14ac:dyDescent="0.25">
      <c r="A85" s="73"/>
      <c r="B85" s="74"/>
      <c r="C85" s="75"/>
      <c r="D85" s="558"/>
      <c r="E85" s="1599"/>
      <c r="F85" s="90"/>
      <c r="G85" s="1601"/>
      <c r="H85" s="91"/>
      <c r="I85" s="1602"/>
      <c r="J85" s="170" t="s">
        <v>39</v>
      </c>
      <c r="K85" s="181">
        <v>50</v>
      </c>
      <c r="L85" s="326">
        <v>50</v>
      </c>
      <c r="M85" s="181"/>
      <c r="N85" s="175"/>
      <c r="O85" s="1182"/>
    </row>
    <row r="86" spans="1:15" s="1123" customFormat="1" ht="17.25" customHeight="1" thickBot="1" x14ac:dyDescent="0.3">
      <c r="A86" s="26"/>
      <c r="B86" s="1110"/>
      <c r="C86" s="58"/>
      <c r="D86" s="59"/>
      <c r="E86" s="59"/>
      <c r="F86" s="59"/>
      <c r="G86" s="59"/>
      <c r="H86" s="59"/>
      <c r="I86" s="1608" t="s">
        <v>57</v>
      </c>
      <c r="J86" s="1609"/>
      <c r="K86" s="177">
        <f>SUM(K78:K85)</f>
        <v>190</v>
      </c>
      <c r="L86" s="1197">
        <f>SUM(L78:L85)</f>
        <v>190</v>
      </c>
      <c r="M86" s="1197">
        <f>SUM(M78:M85)</f>
        <v>0</v>
      </c>
      <c r="N86" s="122"/>
      <c r="O86" s="953"/>
    </row>
    <row r="87" spans="1:15" s="1123" customFormat="1" ht="13.5" thickBot="1" x14ac:dyDescent="0.3">
      <c r="A87" s="43" t="s">
        <v>16</v>
      </c>
      <c r="B87" s="31" t="s">
        <v>40</v>
      </c>
      <c r="C87" s="1309" t="s">
        <v>50</v>
      </c>
      <c r="D87" s="1309"/>
      <c r="E87" s="1309"/>
      <c r="F87" s="1309"/>
      <c r="G87" s="1309"/>
      <c r="H87" s="1309"/>
      <c r="I87" s="1309"/>
      <c r="J87" s="1309"/>
      <c r="K87" s="838">
        <f>K86+K76+K69+K54</f>
        <v>1728.9</v>
      </c>
      <c r="L87" s="858">
        <f>L86+L76+L69+L54</f>
        <v>1728.9</v>
      </c>
      <c r="M87" s="858">
        <f>M86+M76+M69+M54</f>
        <v>0</v>
      </c>
      <c r="N87" s="1358"/>
      <c r="O87" s="1360"/>
    </row>
    <row r="88" spans="1:15" s="1123" customFormat="1" ht="16.5" customHeight="1" thickBot="1" x14ac:dyDescent="0.3">
      <c r="A88" s="30" t="s">
        <v>16</v>
      </c>
      <c r="B88" s="31" t="s">
        <v>42</v>
      </c>
      <c r="C88" s="1409" t="s">
        <v>206</v>
      </c>
      <c r="D88" s="1410"/>
      <c r="E88" s="1410"/>
      <c r="F88" s="1410"/>
      <c r="G88" s="1410"/>
      <c r="H88" s="1410"/>
      <c r="I88" s="1410"/>
      <c r="J88" s="1410"/>
      <c r="K88" s="1411"/>
      <c r="L88" s="1411"/>
      <c r="M88" s="1411"/>
      <c r="N88" s="1410"/>
      <c r="O88" s="1412"/>
    </row>
    <row r="89" spans="1:15" s="1123" customFormat="1" ht="16.5" customHeight="1" x14ac:dyDescent="0.25">
      <c r="A89" s="1415" t="s">
        <v>16</v>
      </c>
      <c r="B89" s="1419" t="s">
        <v>42</v>
      </c>
      <c r="C89" s="1423" t="s">
        <v>16</v>
      </c>
      <c r="D89" s="1568"/>
      <c r="E89" s="1427" t="s">
        <v>218</v>
      </c>
      <c r="F89" s="1429" t="s">
        <v>43</v>
      </c>
      <c r="G89" s="1572" t="s">
        <v>143</v>
      </c>
      <c r="H89" s="1460" t="s">
        <v>48</v>
      </c>
      <c r="I89" s="1576" t="s">
        <v>49</v>
      </c>
      <c r="J89" s="725" t="s">
        <v>33</v>
      </c>
      <c r="K89" s="766">
        <v>19</v>
      </c>
      <c r="L89" s="344">
        <v>19</v>
      </c>
      <c r="M89" s="840"/>
      <c r="N89" s="1579" t="s">
        <v>114</v>
      </c>
      <c r="O89" s="1152">
        <v>1</v>
      </c>
    </row>
    <row r="90" spans="1:15" s="1123" customFormat="1" ht="15.75" customHeight="1" x14ac:dyDescent="0.25">
      <c r="A90" s="1416"/>
      <c r="B90" s="1420"/>
      <c r="C90" s="1424"/>
      <c r="D90" s="1569"/>
      <c r="E90" s="1300"/>
      <c r="F90" s="1404"/>
      <c r="G90" s="1573"/>
      <c r="H90" s="1461"/>
      <c r="I90" s="1577"/>
      <c r="J90" s="1044" t="s">
        <v>47</v>
      </c>
      <c r="K90" s="212">
        <v>273.2</v>
      </c>
      <c r="L90" s="345">
        <v>273.2</v>
      </c>
      <c r="M90" s="841"/>
      <c r="N90" s="1353"/>
      <c r="O90" s="1138"/>
    </row>
    <row r="91" spans="1:15" s="1123" customFormat="1" ht="18" customHeight="1" x14ac:dyDescent="0.25">
      <c r="A91" s="1416"/>
      <c r="B91" s="1420"/>
      <c r="C91" s="1424"/>
      <c r="D91" s="1569"/>
      <c r="E91" s="1300"/>
      <c r="F91" s="1404"/>
      <c r="G91" s="1573"/>
      <c r="H91" s="1461"/>
      <c r="I91" s="1577"/>
      <c r="J91" s="1044" t="s">
        <v>45</v>
      </c>
      <c r="K91" s="212">
        <v>1548.3</v>
      </c>
      <c r="L91" s="345">
        <v>1548.3</v>
      </c>
      <c r="M91" s="841"/>
      <c r="N91" s="1120" t="s">
        <v>168</v>
      </c>
      <c r="O91" s="1138">
        <v>3</v>
      </c>
    </row>
    <row r="92" spans="1:15" s="1123" customFormat="1" ht="17.25" customHeight="1" x14ac:dyDescent="0.25">
      <c r="A92" s="1417"/>
      <c r="B92" s="1421"/>
      <c r="C92" s="1425"/>
      <c r="D92" s="1570"/>
      <c r="E92" s="1405"/>
      <c r="F92" s="1430"/>
      <c r="G92" s="1573"/>
      <c r="H92" s="1462"/>
      <c r="I92" s="1578"/>
      <c r="J92" s="202"/>
      <c r="K92" s="341"/>
      <c r="L92" s="346"/>
      <c r="M92" s="343"/>
      <c r="N92" s="1353" t="s">
        <v>169</v>
      </c>
      <c r="O92" s="1138">
        <v>24</v>
      </c>
    </row>
    <row r="93" spans="1:15" s="1123" customFormat="1" ht="18" customHeight="1" thickBot="1" x14ac:dyDescent="0.3">
      <c r="A93" s="1418"/>
      <c r="B93" s="1422"/>
      <c r="C93" s="1426"/>
      <c r="D93" s="1571"/>
      <c r="E93" s="1428"/>
      <c r="F93" s="1431"/>
      <c r="G93" s="1574"/>
      <c r="H93" s="1463"/>
      <c r="I93" s="166"/>
      <c r="J93" s="167" t="s">
        <v>30</v>
      </c>
      <c r="K93" s="1045">
        <f>SUM(K89:K92)</f>
        <v>1840.5</v>
      </c>
      <c r="L93" s="1202">
        <f>SUM(L89:L92)</f>
        <v>1840.5</v>
      </c>
      <c r="M93" s="1201"/>
      <c r="N93" s="1345"/>
      <c r="O93" s="963"/>
    </row>
    <row r="94" spans="1:15" s="1123" customFormat="1" ht="17.25" customHeight="1" x14ac:dyDescent="0.25">
      <c r="A94" s="76" t="s">
        <v>16</v>
      </c>
      <c r="B94" s="77" t="s">
        <v>42</v>
      </c>
      <c r="C94" s="559" t="s">
        <v>31</v>
      </c>
      <c r="D94" s="1116"/>
      <c r="E94" s="1467" t="s">
        <v>83</v>
      </c>
      <c r="F94" s="78" t="s">
        <v>43</v>
      </c>
      <c r="G94" s="1582" t="s">
        <v>139</v>
      </c>
      <c r="H94" s="79" t="s">
        <v>48</v>
      </c>
      <c r="I94" s="1585" t="s">
        <v>73</v>
      </c>
      <c r="J94" s="1046" t="s">
        <v>47</v>
      </c>
      <c r="K94" s="212">
        <v>13.1</v>
      </c>
      <c r="L94" s="345">
        <v>13.1</v>
      </c>
      <c r="M94" s="841"/>
      <c r="N94" s="1588" t="s">
        <v>84</v>
      </c>
      <c r="O94" s="964">
        <v>100</v>
      </c>
    </row>
    <row r="95" spans="1:15" s="1123" customFormat="1" ht="16.5" customHeight="1" x14ac:dyDescent="0.25">
      <c r="A95" s="1126"/>
      <c r="B95" s="1127"/>
      <c r="C95" s="1125"/>
      <c r="D95" s="1125"/>
      <c r="E95" s="1468"/>
      <c r="F95" s="80"/>
      <c r="G95" s="1583"/>
      <c r="H95" s="81"/>
      <c r="I95" s="1586"/>
      <c r="J95" s="1047" t="s">
        <v>250</v>
      </c>
      <c r="K95" s="212">
        <v>175</v>
      </c>
      <c r="L95" s="346">
        <v>175</v>
      </c>
      <c r="M95" s="343"/>
      <c r="N95" s="1589"/>
      <c r="O95" s="965"/>
    </row>
    <row r="96" spans="1:15" s="1123" customFormat="1" ht="14.25" customHeight="1" thickBot="1" x14ac:dyDescent="0.3">
      <c r="A96" s="82"/>
      <c r="B96" s="83"/>
      <c r="C96" s="560"/>
      <c r="D96" s="561"/>
      <c r="E96" s="1469"/>
      <c r="F96" s="84"/>
      <c r="G96" s="1584"/>
      <c r="H96" s="85"/>
      <c r="I96" s="1587"/>
      <c r="J96" s="16" t="s">
        <v>30</v>
      </c>
      <c r="K96" s="190">
        <f t="shared" ref="K96:L96" si="0">SUM(K94:K95)</f>
        <v>188.1</v>
      </c>
      <c r="L96" s="862">
        <f t="shared" si="0"/>
        <v>188.1</v>
      </c>
      <c r="M96" s="835"/>
      <c r="N96" s="966"/>
      <c r="O96" s="967"/>
    </row>
    <row r="97" spans="1:25" s="1123" customFormat="1" ht="16.5" customHeight="1" x14ac:dyDescent="0.25">
      <c r="A97" s="1291" t="s">
        <v>16</v>
      </c>
      <c r="B97" s="1502" t="s">
        <v>21</v>
      </c>
      <c r="C97" s="1319" t="s">
        <v>40</v>
      </c>
      <c r="D97" s="28"/>
      <c r="E97" s="1297" t="s">
        <v>145</v>
      </c>
      <c r="F97" s="1457" t="s">
        <v>43</v>
      </c>
      <c r="G97" s="1595"/>
      <c r="H97" s="1317">
        <v>5</v>
      </c>
      <c r="I97" s="1590" t="s">
        <v>49</v>
      </c>
      <c r="J97" s="455" t="s">
        <v>47</v>
      </c>
      <c r="K97" s="389">
        <v>235.4</v>
      </c>
      <c r="L97" s="856">
        <v>235.4</v>
      </c>
      <c r="M97" s="99"/>
      <c r="N97" s="1413" t="s">
        <v>273</v>
      </c>
      <c r="O97" s="964">
        <v>50</v>
      </c>
    </row>
    <row r="98" spans="1:25" s="1123" customFormat="1" ht="16.5" customHeight="1" x14ac:dyDescent="0.25">
      <c r="A98" s="1292"/>
      <c r="B98" s="1325"/>
      <c r="C98" s="1320"/>
      <c r="D98" s="1119"/>
      <c r="E98" s="1300"/>
      <c r="F98" s="1458"/>
      <c r="G98" s="1596"/>
      <c r="H98" s="1263"/>
      <c r="I98" s="1591"/>
      <c r="J98" s="462" t="s">
        <v>256</v>
      </c>
      <c r="K98" s="99">
        <v>1334</v>
      </c>
      <c r="L98" s="326">
        <v>1334</v>
      </c>
      <c r="M98" s="644"/>
      <c r="N98" s="1414"/>
      <c r="O98" s="968"/>
    </row>
    <row r="99" spans="1:25" s="1123" customFormat="1" ht="18" customHeight="1" thickBot="1" x14ac:dyDescent="0.3">
      <c r="A99" s="1292"/>
      <c r="B99" s="1326"/>
      <c r="C99" s="1327"/>
      <c r="D99" s="27"/>
      <c r="E99" s="1298"/>
      <c r="F99" s="1459"/>
      <c r="G99" s="1597"/>
      <c r="H99" s="1264"/>
      <c r="I99" s="1592"/>
      <c r="J99" s="461" t="s">
        <v>30</v>
      </c>
      <c r="K99" s="190">
        <f>SUM(K97:K98)</f>
        <v>1569.4</v>
      </c>
      <c r="L99" s="862">
        <f>SUM(L97:L98)</f>
        <v>1569.4</v>
      </c>
      <c r="M99" s="835"/>
      <c r="N99" s="1219" t="s">
        <v>166</v>
      </c>
      <c r="O99" s="1220"/>
    </row>
    <row r="100" spans="1:25" s="1123" customFormat="1" ht="13.5" thickBot="1" x14ac:dyDescent="0.3">
      <c r="A100" s="574" t="s">
        <v>16</v>
      </c>
      <c r="B100" s="1118" t="s">
        <v>21</v>
      </c>
      <c r="C100" s="1494" t="s">
        <v>50</v>
      </c>
      <c r="D100" s="1309"/>
      <c r="E100" s="1309"/>
      <c r="F100" s="1309"/>
      <c r="G100" s="1309"/>
      <c r="H100" s="1309"/>
      <c r="I100" s="1309"/>
      <c r="J100" s="1495"/>
      <c r="K100" s="626">
        <f>K99+K96+K93</f>
        <v>3598</v>
      </c>
      <c r="L100" s="908">
        <f>L99+L96+L93</f>
        <v>3598</v>
      </c>
      <c r="M100" s="908">
        <f>M99+M96+M93</f>
        <v>0</v>
      </c>
      <c r="N100" s="1593"/>
      <c r="O100" s="1497"/>
    </row>
    <row r="101" spans="1:25" s="1123" customFormat="1" ht="12.75" customHeight="1" thickBot="1" x14ac:dyDescent="0.3">
      <c r="A101" s="43" t="s">
        <v>16</v>
      </c>
      <c r="B101" s="1498" t="s">
        <v>85</v>
      </c>
      <c r="C101" s="1499"/>
      <c r="D101" s="1499"/>
      <c r="E101" s="1499"/>
      <c r="F101" s="1499"/>
      <c r="G101" s="1499"/>
      <c r="H101" s="1499"/>
      <c r="I101" s="1499"/>
      <c r="J101" s="1499"/>
      <c r="K101" s="627">
        <f>K87+K47+K32+K100</f>
        <v>10619.5</v>
      </c>
      <c r="L101" s="909">
        <f>L87+L47+L32+L100</f>
        <v>10619.5</v>
      </c>
      <c r="M101" s="909">
        <f>M87+M47+M32+M100</f>
        <v>0</v>
      </c>
      <c r="N101" s="1594"/>
      <c r="O101" s="1501"/>
    </row>
    <row r="102" spans="1:25" s="1123" customFormat="1" ht="13.5" thickBot="1" x14ac:dyDescent="0.3">
      <c r="A102" s="86" t="s">
        <v>21</v>
      </c>
      <c r="B102" s="1482" t="s">
        <v>86</v>
      </c>
      <c r="C102" s="1483"/>
      <c r="D102" s="1483"/>
      <c r="E102" s="1483"/>
      <c r="F102" s="1483"/>
      <c r="G102" s="1483"/>
      <c r="H102" s="1483"/>
      <c r="I102" s="1483"/>
      <c r="J102" s="1483"/>
      <c r="K102" s="628">
        <f t="shared" ref="K102:L102" si="1">K101</f>
        <v>10619.5</v>
      </c>
      <c r="L102" s="910">
        <f t="shared" si="1"/>
        <v>10619.5</v>
      </c>
      <c r="M102" s="910">
        <f t="shared" ref="M102" si="2">M101</f>
        <v>0</v>
      </c>
      <c r="N102" s="1575"/>
      <c r="O102" s="1485"/>
      <c r="P102" s="13"/>
      <c r="Q102" s="13"/>
      <c r="R102" s="13"/>
      <c r="S102" s="13"/>
      <c r="T102" s="13"/>
    </row>
    <row r="103" spans="1:25" s="745" customFormat="1" ht="17.25" customHeight="1" x14ac:dyDescent="0.25">
      <c r="A103" s="1580" t="s">
        <v>269</v>
      </c>
      <c r="B103" s="1580"/>
      <c r="C103" s="1580"/>
      <c r="D103" s="1580"/>
      <c r="E103" s="1580"/>
      <c r="F103" s="1580"/>
      <c r="G103" s="1580"/>
      <c r="H103" s="1580"/>
      <c r="I103" s="1580"/>
      <c r="J103" s="1580"/>
      <c r="K103" s="1580"/>
      <c r="L103" s="1580"/>
      <c r="M103" s="1580"/>
      <c r="N103" s="1580"/>
      <c r="O103" s="1580"/>
      <c r="P103" s="1580"/>
      <c r="Q103" s="1580"/>
      <c r="R103" s="1580"/>
      <c r="S103" s="1580"/>
      <c r="T103" s="1580"/>
      <c r="U103" s="1580"/>
      <c r="V103" s="1580"/>
    </row>
    <row r="104" spans="1:25" s="745" customFormat="1" ht="17.25" customHeight="1" x14ac:dyDescent="0.25">
      <c r="A104" s="1486"/>
      <c r="B104" s="1486"/>
      <c r="C104" s="1486"/>
      <c r="D104" s="1486"/>
      <c r="E104" s="1486"/>
      <c r="F104" s="1486"/>
      <c r="G104" s="1486"/>
      <c r="H104" s="1486"/>
      <c r="I104" s="1486"/>
      <c r="J104" s="1486"/>
      <c r="K104" s="1486"/>
      <c r="L104" s="1486"/>
      <c r="M104" s="1486"/>
      <c r="N104" s="1486"/>
      <c r="O104" s="1132"/>
    </row>
    <row r="105" spans="1:25" s="728" customFormat="1" ht="14.25" customHeight="1" thickBot="1" x14ac:dyDescent="0.3">
      <c r="A105" s="1581" t="s">
        <v>87</v>
      </c>
      <c r="B105" s="1581"/>
      <c r="C105" s="1581"/>
      <c r="D105" s="1581"/>
      <c r="E105" s="1581"/>
      <c r="F105" s="1581"/>
      <c r="G105" s="1581"/>
      <c r="H105" s="1581"/>
      <c r="I105" s="1581"/>
      <c r="J105" s="1581"/>
      <c r="K105" s="1139"/>
      <c r="L105" s="1139"/>
      <c r="M105" s="1139"/>
      <c r="N105" s="980"/>
      <c r="O105" s="980"/>
      <c r="P105" s="745"/>
      <c r="Q105" s="745"/>
      <c r="R105" s="745"/>
      <c r="S105" s="745"/>
      <c r="T105" s="745"/>
      <c r="U105" s="745"/>
      <c r="V105" s="745"/>
      <c r="W105" s="745"/>
      <c r="X105" s="745"/>
      <c r="Y105" s="745"/>
    </row>
    <row r="106" spans="1:25" s="42" customFormat="1" ht="57.75" customHeight="1" thickBot="1" x14ac:dyDescent="0.3">
      <c r="A106" s="1565" t="s">
        <v>88</v>
      </c>
      <c r="B106" s="1566"/>
      <c r="C106" s="1566"/>
      <c r="D106" s="1566"/>
      <c r="E106" s="1566"/>
      <c r="F106" s="1566"/>
      <c r="G106" s="1566"/>
      <c r="H106" s="1566"/>
      <c r="I106" s="1566"/>
      <c r="J106" s="1567"/>
      <c r="K106" s="981" t="s">
        <v>208</v>
      </c>
      <c r="L106" s="981" t="s">
        <v>268</v>
      </c>
      <c r="M106" s="981" t="s">
        <v>243</v>
      </c>
      <c r="N106" s="827"/>
      <c r="O106" s="745"/>
    </row>
    <row r="107" spans="1:25" s="42" customFormat="1" ht="15.75" customHeight="1" x14ac:dyDescent="0.25">
      <c r="A107" s="1678" t="s">
        <v>89</v>
      </c>
      <c r="B107" s="1679"/>
      <c r="C107" s="1679"/>
      <c r="D107" s="1679"/>
      <c r="E107" s="1679"/>
      <c r="F107" s="1679"/>
      <c r="G107" s="1679"/>
      <c r="H107" s="1679"/>
      <c r="I107" s="1679"/>
      <c r="J107" s="1680"/>
      <c r="K107" s="983">
        <f>K108+K116+K117+K118</f>
        <v>8543.9</v>
      </c>
      <c r="L107" s="983">
        <f>L108+L116+L117+L118</f>
        <v>8543.9</v>
      </c>
      <c r="M107" s="983">
        <f>M108+M116+M117+M118</f>
        <v>0</v>
      </c>
      <c r="N107" s="827"/>
      <c r="O107" s="745"/>
    </row>
    <row r="108" spans="1:25" s="1123" customFormat="1" ht="12.75" customHeight="1" x14ac:dyDescent="0.25">
      <c r="A108" s="1476" t="s">
        <v>90</v>
      </c>
      <c r="B108" s="1477"/>
      <c r="C108" s="1477"/>
      <c r="D108" s="1477"/>
      <c r="E108" s="1477"/>
      <c r="F108" s="1477"/>
      <c r="G108" s="1477"/>
      <c r="H108" s="1477"/>
      <c r="I108" s="1477"/>
      <c r="J108" s="1478"/>
      <c r="K108" s="154">
        <f>SUM(K109:K115)</f>
        <v>7162.2</v>
      </c>
      <c r="L108" s="154">
        <f>SUM(L109:L115)</f>
        <v>7162.2</v>
      </c>
      <c r="M108" s="154">
        <f>SUM(M109:M115)</f>
        <v>0</v>
      </c>
      <c r="N108" s="89"/>
      <c r="O108" s="2"/>
    </row>
    <row r="109" spans="1:25" s="1123" customFormat="1" ht="12.75" x14ac:dyDescent="0.25">
      <c r="A109" s="1479" t="s">
        <v>91</v>
      </c>
      <c r="B109" s="1480"/>
      <c r="C109" s="1480"/>
      <c r="D109" s="1480"/>
      <c r="E109" s="1480"/>
      <c r="F109" s="1480"/>
      <c r="G109" s="1480"/>
      <c r="H109" s="1480"/>
      <c r="I109" s="1480"/>
      <c r="J109" s="1481"/>
      <c r="K109" s="155">
        <f>SUMIF(J14:J102,"SB",K14:K102)</f>
        <v>632.4</v>
      </c>
      <c r="L109" s="155">
        <f>SUMIF(J14:J102,"SB",L14:L102)</f>
        <v>632.4</v>
      </c>
      <c r="M109" s="155">
        <f>L109-K109</f>
        <v>0</v>
      </c>
      <c r="N109" s="89"/>
      <c r="O109" s="2"/>
    </row>
    <row r="110" spans="1:25" s="1123" customFormat="1" ht="12.75" x14ac:dyDescent="0.25">
      <c r="A110" s="1451" t="s">
        <v>92</v>
      </c>
      <c r="B110" s="1452"/>
      <c r="C110" s="1452"/>
      <c r="D110" s="1452"/>
      <c r="E110" s="1452"/>
      <c r="F110" s="1452"/>
      <c r="G110" s="1452"/>
      <c r="H110" s="1452"/>
      <c r="I110" s="1452"/>
      <c r="J110" s="1453"/>
      <c r="K110" s="156">
        <f>SUMIF(J14:J102,"SB(AA)",K14:K102)</f>
        <v>436.4</v>
      </c>
      <c r="L110" s="156">
        <f>SUMIF(J14:J102,"SB(AA)",L14:L102)</f>
        <v>436.4</v>
      </c>
      <c r="M110" s="155">
        <f t="shared" ref="M110:M118" si="3">L110-K110</f>
        <v>0</v>
      </c>
      <c r="N110" s="89"/>
      <c r="O110" s="2"/>
    </row>
    <row r="111" spans="1:25" s="1123" customFormat="1" ht="12.75" x14ac:dyDescent="0.25">
      <c r="A111" s="1451" t="s">
        <v>93</v>
      </c>
      <c r="B111" s="1452"/>
      <c r="C111" s="1452"/>
      <c r="D111" s="1452"/>
      <c r="E111" s="1452"/>
      <c r="F111" s="1452"/>
      <c r="G111" s="1452"/>
      <c r="H111" s="1452"/>
      <c r="I111" s="1452"/>
      <c r="J111" s="1453"/>
      <c r="K111" s="155">
        <f>SUMIF(J14:J102,"SB(VR)",K14:K102)</f>
        <v>4700</v>
      </c>
      <c r="L111" s="155">
        <f>SUMIF(J14:J102,"SB(VR)",L14:L102)</f>
        <v>4700</v>
      </c>
      <c r="M111" s="155">
        <f t="shared" si="3"/>
        <v>0</v>
      </c>
      <c r="N111" s="89"/>
      <c r="O111" s="2"/>
    </row>
    <row r="112" spans="1:25" s="1123" customFormat="1" ht="12.75" x14ac:dyDescent="0.25">
      <c r="A112" s="1451" t="s">
        <v>94</v>
      </c>
      <c r="B112" s="1452"/>
      <c r="C112" s="1452"/>
      <c r="D112" s="1452"/>
      <c r="E112" s="1452"/>
      <c r="F112" s="1452"/>
      <c r="G112" s="1452"/>
      <c r="H112" s="1452"/>
      <c r="I112" s="1452"/>
      <c r="J112" s="1453"/>
      <c r="K112" s="155">
        <f>SUMIF(J14:J102,"SB(P)",K14:K102)</f>
        <v>0</v>
      </c>
      <c r="L112" s="155">
        <f>SUMIF(J14:J102,"SB(P)",L14:L102)</f>
        <v>0</v>
      </c>
      <c r="M112" s="155">
        <f t="shared" si="3"/>
        <v>0</v>
      </c>
      <c r="N112" s="89"/>
      <c r="O112" s="2"/>
    </row>
    <row r="113" spans="1:15" s="1123" customFormat="1" ht="12.75" x14ac:dyDescent="0.25">
      <c r="A113" s="1451" t="s">
        <v>95</v>
      </c>
      <c r="B113" s="1452"/>
      <c r="C113" s="1452"/>
      <c r="D113" s="1452"/>
      <c r="E113" s="1452"/>
      <c r="F113" s="1452"/>
      <c r="G113" s="1452"/>
      <c r="H113" s="1452"/>
      <c r="I113" s="1452"/>
      <c r="J113" s="1453"/>
      <c r="K113" s="155">
        <f>SUMIF(J14:J102,"SB(VB)",K14:K102)</f>
        <v>50</v>
      </c>
      <c r="L113" s="155">
        <f>SUMIF(J14:J102,"SB(VB)",L14:L102)</f>
        <v>50</v>
      </c>
      <c r="M113" s="155">
        <f t="shared" si="3"/>
        <v>0</v>
      </c>
      <c r="N113" s="89"/>
      <c r="O113" s="2"/>
    </row>
    <row r="114" spans="1:15" s="1123" customFormat="1" ht="26.25" customHeight="1" x14ac:dyDescent="0.25">
      <c r="A114" s="1451" t="s">
        <v>267</v>
      </c>
      <c r="B114" s="1452"/>
      <c r="C114" s="1452"/>
      <c r="D114" s="1452"/>
      <c r="E114" s="1452"/>
      <c r="F114" s="1452"/>
      <c r="G114" s="1452"/>
      <c r="H114" s="1452"/>
      <c r="I114" s="1452"/>
      <c r="J114" s="1453"/>
      <c r="K114" s="155">
        <f>SUMIF(J14:J103,"SB(ESA)",K14:K103)</f>
        <v>9.4</v>
      </c>
      <c r="L114" s="155">
        <f>SUMIF(J14:J103,"SB(ESA)",L14:L103)</f>
        <v>9.4</v>
      </c>
      <c r="M114" s="155">
        <f t="shared" si="3"/>
        <v>0</v>
      </c>
      <c r="N114" s="89"/>
      <c r="O114" s="2"/>
    </row>
    <row r="115" spans="1:15" s="1123" customFormat="1" ht="12.75" customHeight="1" x14ac:dyDescent="0.25">
      <c r="A115" s="1508" t="s">
        <v>257</v>
      </c>
      <c r="B115" s="1509"/>
      <c r="C115" s="1509"/>
      <c r="D115" s="1509"/>
      <c r="E115" s="1509"/>
      <c r="F115" s="1509"/>
      <c r="G115" s="1509"/>
      <c r="H115" s="1509"/>
      <c r="I115" s="1677"/>
      <c r="J115" s="1510"/>
      <c r="K115" s="156">
        <f>SUMIF(J16:J105,"SB(ES)",K16:K105)</f>
        <v>1334</v>
      </c>
      <c r="L115" s="156">
        <f>SUMIF(J16:J105,"SB(ES)",L16:L105)</f>
        <v>1334</v>
      </c>
      <c r="M115" s="155">
        <f t="shared" si="3"/>
        <v>0</v>
      </c>
      <c r="N115" s="89"/>
      <c r="O115" s="2"/>
    </row>
    <row r="116" spans="1:15" s="1123" customFormat="1" ht="12.75" customHeight="1" x14ac:dyDescent="0.25">
      <c r="A116" s="1232" t="s">
        <v>251</v>
      </c>
      <c r="B116" s="1516"/>
      <c r="C116" s="1516"/>
      <c r="D116" s="1516"/>
      <c r="E116" s="1516"/>
      <c r="F116" s="1516"/>
      <c r="G116" s="1516"/>
      <c r="H116" s="1516"/>
      <c r="I116" s="1516"/>
      <c r="J116" s="1517"/>
      <c r="K116" s="157">
        <f>SUMIF(J16:J102,"SB(L)",K16:K102)</f>
        <v>886.4</v>
      </c>
      <c r="L116" s="157">
        <f>SUMIF(J16:J102,"SB(L)",L16:L102)</f>
        <v>886.4</v>
      </c>
      <c r="M116" s="157">
        <f t="shared" si="3"/>
        <v>0</v>
      </c>
      <c r="N116" s="89"/>
      <c r="O116" s="2"/>
    </row>
    <row r="117" spans="1:15" s="1123" customFormat="1" ht="12.75" x14ac:dyDescent="0.25">
      <c r="A117" s="1232" t="s">
        <v>97</v>
      </c>
      <c r="B117" s="1233"/>
      <c r="C117" s="1233"/>
      <c r="D117" s="1233"/>
      <c r="E117" s="1233"/>
      <c r="F117" s="1233"/>
      <c r="G117" s="1233"/>
      <c r="H117" s="1233"/>
      <c r="I117" s="1233"/>
      <c r="J117" s="1234"/>
      <c r="K117" s="157">
        <f>SUMIF(J14:J102,"SB(AAL)",K14:K102)</f>
        <v>65</v>
      </c>
      <c r="L117" s="157">
        <f>SUMIF(J14:J102,"SB(AAL)",L14:L102)</f>
        <v>65</v>
      </c>
      <c r="M117" s="157">
        <f t="shared" si="3"/>
        <v>0</v>
      </c>
      <c r="N117" s="89"/>
      <c r="O117" s="2"/>
    </row>
    <row r="118" spans="1:15" s="1123" customFormat="1" ht="12.75" x14ac:dyDescent="0.25">
      <c r="A118" s="1232" t="s">
        <v>98</v>
      </c>
      <c r="B118" s="1233"/>
      <c r="C118" s="1233"/>
      <c r="D118" s="1233"/>
      <c r="E118" s="1233"/>
      <c r="F118" s="1233"/>
      <c r="G118" s="1233"/>
      <c r="H118" s="1233"/>
      <c r="I118" s="1233"/>
      <c r="J118" s="1234"/>
      <c r="K118" s="157">
        <f>SUMIF(J14:J102,"SB(VRL)",K14:K102)</f>
        <v>430.3</v>
      </c>
      <c r="L118" s="157">
        <f>SUMIF(J14:J102,"SB(VRL)",L14:L102)</f>
        <v>430.3</v>
      </c>
      <c r="M118" s="157">
        <f t="shared" si="3"/>
        <v>0</v>
      </c>
      <c r="N118" s="89"/>
      <c r="O118" s="2"/>
    </row>
    <row r="119" spans="1:15" s="1123" customFormat="1" ht="12.75" x14ac:dyDescent="0.25">
      <c r="A119" s="1445" t="s">
        <v>99</v>
      </c>
      <c r="B119" s="1446"/>
      <c r="C119" s="1446"/>
      <c r="D119" s="1446"/>
      <c r="E119" s="1446"/>
      <c r="F119" s="1446"/>
      <c r="G119" s="1446"/>
      <c r="H119" s="1446"/>
      <c r="I119" s="1446"/>
      <c r="J119" s="1447"/>
      <c r="K119" s="116">
        <f>K120+K121+K122</f>
        <v>2075.6</v>
      </c>
      <c r="L119" s="116">
        <f>L120+L121+L122</f>
        <v>2075.6</v>
      </c>
      <c r="M119" s="116">
        <f>M120+M121+M122</f>
        <v>0</v>
      </c>
      <c r="N119" s="89"/>
      <c r="O119" s="2"/>
    </row>
    <row r="120" spans="1:15" s="1123" customFormat="1" ht="12.75" customHeight="1" x14ac:dyDescent="0.25">
      <c r="A120" s="1448" t="s">
        <v>100</v>
      </c>
      <c r="B120" s="1449"/>
      <c r="C120" s="1449"/>
      <c r="D120" s="1449"/>
      <c r="E120" s="1449"/>
      <c r="F120" s="1449"/>
      <c r="G120" s="1449"/>
      <c r="H120" s="1449"/>
      <c r="I120" s="1555"/>
      <c r="J120" s="1450"/>
      <c r="K120" s="155">
        <f>SUMIF(J9:J102,"ES",K9:K102)</f>
        <v>2055.6</v>
      </c>
      <c r="L120" s="155">
        <f>SUMIF(J9:J102,"ES",L9:L102)</f>
        <v>2055.6</v>
      </c>
      <c r="M120" s="155">
        <f>L120-K120</f>
        <v>0</v>
      </c>
      <c r="N120" s="89"/>
      <c r="O120" s="2"/>
    </row>
    <row r="121" spans="1:15" s="1123" customFormat="1" ht="12.75" x14ac:dyDescent="0.25">
      <c r="A121" s="1439" t="s">
        <v>101</v>
      </c>
      <c r="B121" s="1440"/>
      <c r="C121" s="1440"/>
      <c r="D121" s="1440"/>
      <c r="E121" s="1440"/>
      <c r="F121" s="1440"/>
      <c r="G121" s="1440"/>
      <c r="H121" s="1440"/>
      <c r="I121" s="1564"/>
      <c r="J121" s="1441"/>
      <c r="K121" s="155">
        <f>SUMIF(J14:J102,"LRVB",K14:K102)</f>
        <v>0</v>
      </c>
      <c r="L121" s="155">
        <f>SUMIF(J14:J102,"LRVB",L14:L102)</f>
        <v>0</v>
      </c>
      <c r="M121" s="155">
        <f t="shared" ref="M121:M122" si="4">L121-K121</f>
        <v>0</v>
      </c>
      <c r="N121" s="89"/>
      <c r="O121" s="2"/>
    </row>
    <row r="122" spans="1:15" s="1123" customFormat="1" ht="12.75" x14ac:dyDescent="0.25">
      <c r="A122" s="1439" t="s">
        <v>102</v>
      </c>
      <c r="B122" s="1440"/>
      <c r="C122" s="1440"/>
      <c r="D122" s="1440"/>
      <c r="E122" s="1440"/>
      <c r="F122" s="1440"/>
      <c r="G122" s="1440"/>
      <c r="H122" s="1440"/>
      <c r="I122" s="1564"/>
      <c r="J122" s="1441"/>
      <c r="K122" s="155">
        <f>SUMIF(J14:J102,"Kt",K14:K102)</f>
        <v>20</v>
      </c>
      <c r="L122" s="155">
        <f>SUMIF(J14:J102,"Kt",L14:L102)</f>
        <v>20</v>
      </c>
      <c r="M122" s="155">
        <f t="shared" si="4"/>
        <v>0</v>
      </c>
      <c r="N122" s="89"/>
      <c r="O122" s="2"/>
    </row>
    <row r="123" spans="1:15" s="1123" customFormat="1" ht="13.5" thickBot="1" x14ac:dyDescent="0.3">
      <c r="A123" s="1442" t="s">
        <v>103</v>
      </c>
      <c r="B123" s="1443"/>
      <c r="C123" s="1443"/>
      <c r="D123" s="1443"/>
      <c r="E123" s="1443"/>
      <c r="F123" s="1443"/>
      <c r="G123" s="1443"/>
      <c r="H123" s="1443"/>
      <c r="I123" s="1443"/>
      <c r="J123" s="1444"/>
      <c r="K123" s="117">
        <f>SUM(K107,K119)</f>
        <v>10619.5</v>
      </c>
      <c r="L123" s="117">
        <f>SUM(L107,L119)</f>
        <v>10619.5</v>
      </c>
      <c r="M123" s="117">
        <f>SUM(M107,M119)</f>
        <v>0</v>
      </c>
      <c r="N123" s="13"/>
    </row>
    <row r="124" spans="1:15" s="1123" customFormat="1" ht="12.75" x14ac:dyDescent="0.25">
      <c r="A124" s="2"/>
      <c r="B124" s="2"/>
      <c r="C124" s="2"/>
      <c r="D124" s="2"/>
      <c r="E124" s="2"/>
      <c r="F124" s="2"/>
      <c r="G124" s="2"/>
      <c r="H124" s="3"/>
      <c r="I124" s="3"/>
      <c r="J124" s="4"/>
      <c r="K124" s="127"/>
      <c r="L124" s="127"/>
      <c r="M124" s="127"/>
      <c r="N124" s="2"/>
      <c r="O124" s="2"/>
    </row>
  </sheetData>
  <mergeCells count="203">
    <mergeCell ref="N1:O1"/>
    <mergeCell ref="E3:N3"/>
    <mergeCell ref="E4:N4"/>
    <mergeCell ref="E5:N5"/>
    <mergeCell ref="A7:A9"/>
    <mergeCell ref="B7:B9"/>
    <mergeCell ref="C7:C9"/>
    <mergeCell ref="D7:D9"/>
    <mergeCell ref="E7:E9"/>
    <mergeCell ref="N7:O7"/>
    <mergeCell ref="N8:N9"/>
    <mergeCell ref="A10:O10"/>
    <mergeCell ref="A11:O11"/>
    <mergeCell ref="B12:O12"/>
    <mergeCell ref="C13:O13"/>
    <mergeCell ref="M7:M9"/>
    <mergeCell ref="F7:F9"/>
    <mergeCell ref="G7:G9"/>
    <mergeCell ref="H7:H9"/>
    <mergeCell ref="I7:I9"/>
    <mergeCell ref="J7:J9"/>
    <mergeCell ref="K7:K9"/>
    <mergeCell ref="F14:F18"/>
    <mergeCell ref="H14:H18"/>
    <mergeCell ref="E15:E16"/>
    <mergeCell ref="G15:G16"/>
    <mergeCell ref="I15:I16"/>
    <mergeCell ref="N15:N16"/>
    <mergeCell ref="E17:E18"/>
    <mergeCell ref="G17:G18"/>
    <mergeCell ref="I17:I18"/>
    <mergeCell ref="N17:N18"/>
    <mergeCell ref="E19:E20"/>
    <mergeCell ref="G19:G20"/>
    <mergeCell ref="I19:I20"/>
    <mergeCell ref="N19:N20"/>
    <mergeCell ref="A22:A24"/>
    <mergeCell ref="B22:B24"/>
    <mergeCell ref="C22:C24"/>
    <mergeCell ref="E22:E23"/>
    <mergeCell ref="F22:F24"/>
    <mergeCell ref="G22:G23"/>
    <mergeCell ref="H22:H24"/>
    <mergeCell ref="I22:I24"/>
    <mergeCell ref="E25:E26"/>
    <mergeCell ref="I25:I26"/>
    <mergeCell ref="A27:A28"/>
    <mergeCell ref="B27:B28"/>
    <mergeCell ref="C27:C28"/>
    <mergeCell ref="E27:E28"/>
    <mergeCell ref="F27:F28"/>
    <mergeCell ref="G27:G28"/>
    <mergeCell ref="H27:H28"/>
    <mergeCell ref="I27:I28"/>
    <mergeCell ref="N27:N28"/>
    <mergeCell ref="A29:A31"/>
    <mergeCell ref="B29:B31"/>
    <mergeCell ref="C29:C31"/>
    <mergeCell ref="E29:E31"/>
    <mergeCell ref="G29:G31"/>
    <mergeCell ref="H29:H31"/>
    <mergeCell ref="I29:I31"/>
    <mergeCell ref="A43:A46"/>
    <mergeCell ref="B43:B46"/>
    <mergeCell ref="C43:C46"/>
    <mergeCell ref="E43:E46"/>
    <mergeCell ref="F43:F46"/>
    <mergeCell ref="F30:F31"/>
    <mergeCell ref="C32:J32"/>
    <mergeCell ref="C33:O33"/>
    <mergeCell ref="A34:A37"/>
    <mergeCell ref="B34:B37"/>
    <mergeCell ref="C34:C37"/>
    <mergeCell ref="H34:H37"/>
    <mergeCell ref="I34:I37"/>
    <mergeCell ref="E35:E37"/>
    <mergeCell ref="F35:F37"/>
    <mergeCell ref="G43:G46"/>
    <mergeCell ref="H43:H46"/>
    <mergeCell ref="I43:I46"/>
    <mergeCell ref="N43:N44"/>
    <mergeCell ref="P45:S46"/>
    <mergeCell ref="C47:J47"/>
    <mergeCell ref="N47:O47"/>
    <mergeCell ref="G35:G37"/>
    <mergeCell ref="F38:F40"/>
    <mergeCell ref="G38:G40"/>
    <mergeCell ref="P40:S40"/>
    <mergeCell ref="I42:J42"/>
    <mergeCell ref="I55:I56"/>
    <mergeCell ref="E56:E58"/>
    <mergeCell ref="F56:F58"/>
    <mergeCell ref="G56:G58"/>
    <mergeCell ref="E59:E60"/>
    <mergeCell ref="G59:G60"/>
    <mergeCell ref="I59:I60"/>
    <mergeCell ref="C48:O48"/>
    <mergeCell ref="I49:I50"/>
    <mergeCell ref="F50:F51"/>
    <mergeCell ref="E52:E53"/>
    <mergeCell ref="G52:G53"/>
    <mergeCell ref="I54:J54"/>
    <mergeCell ref="E61:E64"/>
    <mergeCell ref="G61:G62"/>
    <mergeCell ref="F62:F64"/>
    <mergeCell ref="I62:I64"/>
    <mergeCell ref="N62:N64"/>
    <mergeCell ref="A65:A67"/>
    <mergeCell ref="B65:B67"/>
    <mergeCell ref="C65:C67"/>
    <mergeCell ref="D65:D67"/>
    <mergeCell ref="E65:E67"/>
    <mergeCell ref="F65:F66"/>
    <mergeCell ref="G65:G67"/>
    <mergeCell ref="H65:H67"/>
    <mergeCell ref="I65:I67"/>
    <mergeCell ref="I69:J69"/>
    <mergeCell ref="E71:E73"/>
    <mergeCell ref="F71:F73"/>
    <mergeCell ref="G71:G73"/>
    <mergeCell ref="I71:I73"/>
    <mergeCell ref="N78:N80"/>
    <mergeCell ref="A81:A83"/>
    <mergeCell ref="B81:B83"/>
    <mergeCell ref="C81:C83"/>
    <mergeCell ref="D81:D83"/>
    <mergeCell ref="E81:E83"/>
    <mergeCell ref="F81:F82"/>
    <mergeCell ref="N71:N73"/>
    <mergeCell ref="E74:E75"/>
    <mergeCell ref="G74:G75"/>
    <mergeCell ref="I74:I75"/>
    <mergeCell ref="I76:J76"/>
    <mergeCell ref="A78:A80"/>
    <mergeCell ref="B78:B80"/>
    <mergeCell ref="C78:C80"/>
    <mergeCell ref="E78:E80"/>
    <mergeCell ref="F78:F80"/>
    <mergeCell ref="G81:G83"/>
    <mergeCell ref="H81:H83"/>
    <mergeCell ref="I81:I83"/>
    <mergeCell ref="E84:E85"/>
    <mergeCell ref="G84:G85"/>
    <mergeCell ref="I84:I85"/>
    <mergeCell ref="G78:G80"/>
    <mergeCell ref="H78:H80"/>
    <mergeCell ref="I78:I80"/>
    <mergeCell ref="N89:N90"/>
    <mergeCell ref="N92:N93"/>
    <mergeCell ref="E94:E96"/>
    <mergeCell ref="G94:G96"/>
    <mergeCell ref="I94:I96"/>
    <mergeCell ref="N94:N95"/>
    <mergeCell ref="I86:J86"/>
    <mergeCell ref="C87:J87"/>
    <mergeCell ref="N87:O87"/>
    <mergeCell ref="C88:O88"/>
    <mergeCell ref="C89:C93"/>
    <mergeCell ref="D89:D93"/>
    <mergeCell ref="E89:E93"/>
    <mergeCell ref="F89:F93"/>
    <mergeCell ref="N102:O102"/>
    <mergeCell ref="A103:V103"/>
    <mergeCell ref="A104:N104"/>
    <mergeCell ref="A105:J105"/>
    <mergeCell ref="A106:J106"/>
    <mergeCell ref="H97:H99"/>
    <mergeCell ref="I97:I99"/>
    <mergeCell ref="C100:J100"/>
    <mergeCell ref="N100:O100"/>
    <mergeCell ref="B101:J101"/>
    <mergeCell ref="N101:O101"/>
    <mergeCell ref="A97:A99"/>
    <mergeCell ref="B97:B99"/>
    <mergeCell ref="C97:C99"/>
    <mergeCell ref="E97:E99"/>
    <mergeCell ref="F97:F99"/>
    <mergeCell ref="G97:G99"/>
    <mergeCell ref="N97:N98"/>
    <mergeCell ref="A119:J119"/>
    <mergeCell ref="A120:J120"/>
    <mergeCell ref="A121:J121"/>
    <mergeCell ref="A122:J122"/>
    <mergeCell ref="A123:J123"/>
    <mergeCell ref="L7:L9"/>
    <mergeCell ref="A113:J113"/>
    <mergeCell ref="A114:J114"/>
    <mergeCell ref="A115:J115"/>
    <mergeCell ref="A116:J116"/>
    <mergeCell ref="A117:J117"/>
    <mergeCell ref="A118:J118"/>
    <mergeCell ref="A107:J107"/>
    <mergeCell ref="A108:J108"/>
    <mergeCell ref="A109:J109"/>
    <mergeCell ref="A110:J110"/>
    <mergeCell ref="A111:J111"/>
    <mergeCell ref="A112:J112"/>
    <mergeCell ref="B102:J102"/>
    <mergeCell ref="G89:G93"/>
    <mergeCell ref="H89:H93"/>
    <mergeCell ref="I89:I92"/>
    <mergeCell ref="A89:A93"/>
    <mergeCell ref="B89:B93"/>
  </mergeCells>
  <printOptions horizontalCentered="1"/>
  <pageMargins left="0.78740157480314965" right="0" top="0.59055118110236227" bottom="0" header="0.31496062992125984" footer="0.31496062992125984"/>
  <pageSetup paperSize="9" scale="64" orientation="portrait" r:id="rId1"/>
  <rowBreaks count="2" manualBreakCount="2">
    <brk id="51" max="14" man="1"/>
    <brk id="96" max="14"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39"/>
  <sheetViews>
    <sheetView view="pageBreakPreview" topLeftCell="A49" zoomScaleNormal="100" zoomScaleSheetLayoutView="100" workbookViewId="0">
      <selection activeCell="Y60" sqref="Y60"/>
    </sheetView>
  </sheetViews>
  <sheetFormatPr defaultColWidth="9.140625" defaultRowHeight="15" x14ac:dyDescent="0.25"/>
  <cols>
    <col min="1" max="1" width="2.85546875" style="121" customWidth="1"/>
    <col min="2" max="2" width="3.140625" style="121" customWidth="1"/>
    <col min="3" max="3" width="2.85546875" style="121" customWidth="1"/>
    <col min="4" max="4" width="3.140625" style="121" customWidth="1"/>
    <col min="5" max="5" width="32.85546875" style="121" customWidth="1"/>
    <col min="6" max="6" width="3.5703125" style="121" customWidth="1"/>
    <col min="7" max="7" width="4.85546875" style="121" customWidth="1"/>
    <col min="8" max="8" width="4.140625" style="121" customWidth="1"/>
    <col min="9" max="9" width="13.140625" style="121" customWidth="1"/>
    <col min="10" max="10" width="8.5703125" style="121" customWidth="1"/>
    <col min="11" max="14" width="9.5703125" style="121" customWidth="1"/>
    <col min="15" max="15" width="7" style="121" customWidth="1"/>
    <col min="16" max="18" width="9.5703125" style="121" customWidth="1"/>
    <col min="19" max="19" width="30" style="121" customWidth="1"/>
    <col min="20" max="20" width="4.42578125" style="121" customWidth="1"/>
    <col min="21" max="21" width="5.42578125" style="121" customWidth="1"/>
    <col min="22" max="22" width="4.5703125" style="121" customWidth="1"/>
    <col min="23" max="23" width="5.7109375" style="121" customWidth="1"/>
    <col min="24" max="25" width="9.140625" style="121"/>
    <col min="26" max="26" width="22.28515625" style="121" customWidth="1"/>
    <col min="27" max="16384" width="9.140625" style="121"/>
  </cols>
  <sheetData>
    <row r="1" spans="1:23" ht="14.25" customHeight="1" x14ac:dyDescent="0.25">
      <c r="S1" s="1682" t="s">
        <v>170</v>
      </c>
      <c r="T1" s="1767"/>
      <c r="U1" s="1767"/>
      <c r="V1" s="1767"/>
      <c r="W1" s="1767"/>
    </row>
    <row r="2" spans="1:23" s="689" customFormat="1" x14ac:dyDescent="0.25">
      <c r="A2" s="1235" t="s">
        <v>171</v>
      </c>
      <c r="B2" s="1235"/>
      <c r="C2" s="1235"/>
      <c r="D2" s="1235"/>
      <c r="E2" s="1235"/>
      <c r="F2" s="1235"/>
      <c r="G2" s="1235"/>
      <c r="H2" s="1235"/>
      <c r="I2" s="1235"/>
      <c r="J2" s="1235"/>
      <c r="K2" s="1235"/>
      <c r="L2" s="1235"/>
      <c r="M2" s="1235"/>
      <c r="N2" s="1235"/>
      <c r="O2" s="1235"/>
      <c r="P2" s="1235"/>
      <c r="Q2" s="1235"/>
      <c r="R2" s="1235"/>
      <c r="S2" s="1235"/>
      <c r="T2" s="1235"/>
      <c r="U2" s="1235"/>
      <c r="V2" s="1235"/>
      <c r="W2" s="1235"/>
    </row>
    <row r="3" spans="1:23" s="689" customFormat="1" ht="14.25" x14ac:dyDescent="0.25">
      <c r="A3" s="1236" t="s">
        <v>0</v>
      </c>
      <c r="B3" s="1236"/>
      <c r="C3" s="1236"/>
      <c r="D3" s="1236"/>
      <c r="E3" s="1236"/>
      <c r="F3" s="1236"/>
      <c r="G3" s="1236"/>
      <c r="H3" s="1236"/>
      <c r="I3" s="1236"/>
      <c r="J3" s="1236"/>
      <c r="K3" s="1236"/>
      <c r="L3" s="1236"/>
      <c r="M3" s="1236"/>
      <c r="N3" s="1236"/>
      <c r="O3" s="1236"/>
      <c r="P3" s="1236"/>
      <c r="Q3" s="1236"/>
      <c r="R3" s="1236"/>
      <c r="S3" s="1236"/>
      <c r="T3" s="1236"/>
      <c r="U3" s="1236"/>
      <c r="V3" s="1236"/>
      <c r="W3" s="1236"/>
    </row>
    <row r="4" spans="1:23" s="689" customFormat="1" x14ac:dyDescent="0.25">
      <c r="A4" s="1237" t="s">
        <v>1</v>
      </c>
      <c r="B4" s="1237"/>
      <c r="C4" s="1237"/>
      <c r="D4" s="1237"/>
      <c r="E4" s="1237"/>
      <c r="F4" s="1237"/>
      <c r="G4" s="1237"/>
      <c r="H4" s="1237"/>
      <c r="I4" s="1237"/>
      <c r="J4" s="1237"/>
      <c r="K4" s="1237"/>
      <c r="L4" s="1237"/>
      <c r="M4" s="1237"/>
      <c r="N4" s="1237"/>
      <c r="O4" s="1237"/>
      <c r="P4" s="1237"/>
      <c r="Q4" s="1237"/>
      <c r="R4" s="1237"/>
      <c r="S4" s="1237"/>
      <c r="T4" s="1237"/>
      <c r="U4" s="1237"/>
      <c r="V4" s="1237"/>
      <c r="W4" s="1237"/>
    </row>
    <row r="5" spans="1:23" s="689" customFormat="1" ht="15.75" thickBot="1" x14ac:dyDescent="0.3">
      <c r="A5" s="151"/>
      <c r="B5" s="151"/>
      <c r="C5" s="151"/>
      <c r="D5" s="151"/>
      <c r="E5" s="151"/>
      <c r="F5" s="151"/>
      <c r="G5" s="151"/>
      <c r="H5" s="152"/>
      <c r="I5" s="152"/>
      <c r="J5" s="652"/>
      <c r="K5" s="652"/>
      <c r="L5" s="652"/>
      <c r="M5" s="652"/>
      <c r="N5" s="652"/>
      <c r="O5" s="652"/>
      <c r="P5" s="652"/>
      <c r="Q5" s="652"/>
      <c r="R5" s="652"/>
      <c r="S5" s="1238" t="s">
        <v>107</v>
      </c>
      <c r="T5" s="1238"/>
      <c r="U5" s="1238"/>
      <c r="V5" s="1238"/>
      <c r="W5" s="1768"/>
    </row>
    <row r="6" spans="1:23" s="689" customFormat="1" ht="50.25" customHeight="1" x14ac:dyDescent="0.25">
      <c r="A6" s="1240" t="s">
        <v>2</v>
      </c>
      <c r="B6" s="1243" t="s">
        <v>3</v>
      </c>
      <c r="C6" s="1243" t="s">
        <v>4</v>
      </c>
      <c r="D6" s="1243" t="s">
        <v>5</v>
      </c>
      <c r="E6" s="1246" t="s">
        <v>6</v>
      </c>
      <c r="F6" s="1279" t="s">
        <v>7</v>
      </c>
      <c r="G6" s="1769" t="s">
        <v>122</v>
      </c>
      <c r="H6" s="1282" t="s">
        <v>8</v>
      </c>
      <c r="I6" s="1749" t="s">
        <v>9</v>
      </c>
      <c r="J6" s="1285" t="s">
        <v>10</v>
      </c>
      <c r="K6" s="1763" t="s">
        <v>211</v>
      </c>
      <c r="L6" s="1765" t="s">
        <v>212</v>
      </c>
      <c r="M6" s="1752" t="s">
        <v>154</v>
      </c>
      <c r="N6" s="1753"/>
      <c r="O6" s="1753"/>
      <c r="P6" s="1754"/>
      <c r="Q6" s="1755" t="s">
        <v>155</v>
      </c>
      <c r="R6" s="1755" t="s">
        <v>156</v>
      </c>
      <c r="S6" s="1272" t="s">
        <v>11</v>
      </c>
      <c r="T6" s="1273"/>
      <c r="U6" s="1273"/>
      <c r="V6" s="1273"/>
      <c r="W6" s="1274"/>
    </row>
    <row r="7" spans="1:23" s="689" customFormat="1" ht="18.75" customHeight="1" x14ac:dyDescent="0.25">
      <c r="A7" s="1241"/>
      <c r="B7" s="1244"/>
      <c r="C7" s="1244"/>
      <c r="D7" s="1244"/>
      <c r="E7" s="1247"/>
      <c r="F7" s="1280"/>
      <c r="G7" s="1770"/>
      <c r="H7" s="1283"/>
      <c r="I7" s="1750"/>
      <c r="J7" s="1286"/>
      <c r="K7" s="1764"/>
      <c r="L7" s="1766"/>
      <c r="M7" s="1758" t="s">
        <v>157</v>
      </c>
      <c r="N7" s="1759" t="s">
        <v>158</v>
      </c>
      <c r="O7" s="1760"/>
      <c r="P7" s="1761" t="s">
        <v>159</v>
      </c>
      <c r="Q7" s="1756"/>
      <c r="R7" s="1756"/>
      <c r="S7" s="1275" t="s">
        <v>6</v>
      </c>
      <c r="T7" s="1759" t="s">
        <v>12</v>
      </c>
      <c r="U7" s="1277"/>
      <c r="V7" s="1277"/>
      <c r="W7" s="1278"/>
    </row>
    <row r="8" spans="1:23" s="689" customFormat="1" ht="79.5" customHeight="1" thickBot="1" x14ac:dyDescent="0.3">
      <c r="A8" s="1242"/>
      <c r="B8" s="1245"/>
      <c r="C8" s="1245"/>
      <c r="D8" s="1245"/>
      <c r="E8" s="1248"/>
      <c r="F8" s="1281"/>
      <c r="G8" s="1771"/>
      <c r="H8" s="1284"/>
      <c r="I8" s="1751"/>
      <c r="J8" s="1287"/>
      <c r="K8" s="1764"/>
      <c r="L8" s="1766"/>
      <c r="M8" s="1526"/>
      <c r="N8" s="214" t="s">
        <v>157</v>
      </c>
      <c r="O8" s="215" t="s">
        <v>160</v>
      </c>
      <c r="P8" s="1762"/>
      <c r="Q8" s="1757"/>
      <c r="R8" s="1757"/>
      <c r="S8" s="1276"/>
      <c r="T8" s="216" t="s">
        <v>13</v>
      </c>
      <c r="U8" s="216" t="s">
        <v>161</v>
      </c>
      <c r="V8" s="217" t="s">
        <v>162</v>
      </c>
      <c r="W8" s="218" t="s">
        <v>163</v>
      </c>
    </row>
    <row r="9" spans="1:23" s="5" customFormat="1" ht="12.75" x14ac:dyDescent="0.2">
      <c r="A9" s="1249" t="s">
        <v>14</v>
      </c>
      <c r="B9" s="1250"/>
      <c r="C9" s="1250"/>
      <c r="D9" s="1250"/>
      <c r="E9" s="1250"/>
      <c r="F9" s="1250"/>
      <c r="G9" s="1250"/>
      <c r="H9" s="1250"/>
      <c r="I9" s="1250"/>
      <c r="J9" s="1250"/>
      <c r="K9" s="1250"/>
      <c r="L9" s="1250"/>
      <c r="M9" s="1250"/>
      <c r="N9" s="1250"/>
      <c r="O9" s="1250"/>
      <c r="P9" s="1250"/>
      <c r="Q9" s="1250"/>
      <c r="R9" s="1250"/>
      <c r="S9" s="1250"/>
      <c r="T9" s="1250"/>
      <c r="U9" s="1250"/>
      <c r="V9" s="1250"/>
      <c r="W9" s="1251"/>
    </row>
    <row r="10" spans="1:23" s="5" customFormat="1" ht="12.75" x14ac:dyDescent="0.2">
      <c r="A10" s="1252" t="s">
        <v>15</v>
      </c>
      <c r="B10" s="1253"/>
      <c r="C10" s="1253"/>
      <c r="D10" s="1253"/>
      <c r="E10" s="1253"/>
      <c r="F10" s="1253"/>
      <c r="G10" s="1253"/>
      <c r="H10" s="1253"/>
      <c r="I10" s="1253"/>
      <c r="J10" s="1253"/>
      <c r="K10" s="1253"/>
      <c r="L10" s="1253"/>
      <c r="M10" s="1253"/>
      <c r="N10" s="1253"/>
      <c r="O10" s="1253"/>
      <c r="P10" s="1253"/>
      <c r="Q10" s="1253"/>
      <c r="R10" s="1253"/>
      <c r="S10" s="1253"/>
      <c r="T10" s="1253"/>
      <c r="U10" s="1253"/>
      <c r="V10" s="1253"/>
      <c r="W10" s="1254"/>
    </row>
    <row r="11" spans="1:23" s="689" customFormat="1" ht="15" customHeight="1" x14ac:dyDescent="0.25">
      <c r="A11" s="6" t="s">
        <v>16</v>
      </c>
      <c r="B11" s="1255" t="s">
        <v>17</v>
      </c>
      <c r="C11" s="1256"/>
      <c r="D11" s="1256"/>
      <c r="E11" s="1256"/>
      <c r="F11" s="1256"/>
      <c r="G11" s="1256"/>
      <c r="H11" s="1256"/>
      <c r="I11" s="1256"/>
      <c r="J11" s="1256"/>
      <c r="K11" s="1256"/>
      <c r="L11" s="1256"/>
      <c r="M11" s="1256"/>
      <c r="N11" s="1256"/>
      <c r="O11" s="1256"/>
      <c r="P11" s="1256"/>
      <c r="Q11" s="1256"/>
      <c r="R11" s="1256"/>
      <c r="S11" s="1256"/>
      <c r="T11" s="1256"/>
      <c r="U11" s="1256"/>
      <c r="V11" s="1256"/>
      <c r="W11" s="1257"/>
    </row>
    <row r="12" spans="1:23" s="689" customFormat="1" ht="12.75" x14ac:dyDescent="0.25">
      <c r="A12" s="7" t="s">
        <v>16</v>
      </c>
      <c r="B12" s="8" t="s">
        <v>16</v>
      </c>
      <c r="C12" s="1258" t="s">
        <v>18</v>
      </c>
      <c r="D12" s="1259"/>
      <c r="E12" s="1259"/>
      <c r="F12" s="1259"/>
      <c r="G12" s="1259"/>
      <c r="H12" s="1259"/>
      <c r="I12" s="1259"/>
      <c r="J12" s="1259"/>
      <c r="K12" s="1259"/>
      <c r="L12" s="1259"/>
      <c r="M12" s="1259"/>
      <c r="N12" s="1259"/>
      <c r="O12" s="1259"/>
      <c r="P12" s="1259"/>
      <c r="Q12" s="1259"/>
      <c r="R12" s="1259"/>
      <c r="S12" s="1259"/>
      <c r="T12" s="1259"/>
      <c r="U12" s="1259"/>
      <c r="V12" s="1259"/>
      <c r="W12" s="1260"/>
    </row>
    <row r="13" spans="1:23" s="689" customFormat="1" ht="29.25" customHeight="1" x14ac:dyDescent="0.2">
      <c r="A13" s="9" t="s">
        <v>16</v>
      </c>
      <c r="B13" s="10" t="s">
        <v>16</v>
      </c>
      <c r="C13" s="11" t="s">
        <v>16</v>
      </c>
      <c r="D13" s="11"/>
      <c r="E13" s="97" t="s">
        <v>19</v>
      </c>
      <c r="F13" s="1261" t="s">
        <v>20</v>
      </c>
      <c r="G13" s="653"/>
      <c r="H13" s="1263" t="s">
        <v>22</v>
      </c>
      <c r="I13" s="142"/>
      <c r="J13" s="131"/>
      <c r="K13" s="29"/>
      <c r="L13" s="198"/>
      <c r="M13" s="207"/>
      <c r="N13" s="295"/>
      <c r="O13" s="295"/>
      <c r="P13" s="29"/>
      <c r="Q13" s="198"/>
      <c r="R13" s="29"/>
      <c r="S13" s="98"/>
      <c r="T13" s="221"/>
      <c r="U13" s="406"/>
      <c r="V13" s="406"/>
      <c r="W13" s="233"/>
    </row>
    <row r="14" spans="1:23" s="689" customFormat="1" ht="15" customHeight="1" x14ac:dyDescent="0.25">
      <c r="A14" s="9"/>
      <c r="B14" s="10"/>
      <c r="C14" s="11"/>
      <c r="D14" s="11"/>
      <c r="E14" s="1265" t="s">
        <v>23</v>
      </c>
      <c r="F14" s="1261"/>
      <c r="G14" s="1670" t="s">
        <v>123</v>
      </c>
      <c r="H14" s="1263"/>
      <c r="I14" s="1560" t="s">
        <v>24</v>
      </c>
      <c r="J14" s="130" t="s">
        <v>25</v>
      </c>
      <c r="K14" s="128">
        <v>4850.2</v>
      </c>
      <c r="L14" s="191">
        <v>4850.2</v>
      </c>
      <c r="M14" s="390">
        <f>4901.7-72</f>
        <v>4829.7</v>
      </c>
      <c r="N14" s="322">
        <f>+M14</f>
        <v>4829.7</v>
      </c>
      <c r="O14" s="322"/>
      <c r="P14" s="129"/>
      <c r="Q14" s="403">
        <v>4829.7</v>
      </c>
      <c r="R14" s="129">
        <v>4829.7</v>
      </c>
      <c r="S14" s="1267" t="s">
        <v>173</v>
      </c>
      <c r="T14" s="223">
        <v>67.5</v>
      </c>
      <c r="U14" s="243">
        <v>67</v>
      </c>
      <c r="V14" s="245">
        <v>66.5</v>
      </c>
      <c r="W14" s="235" t="s">
        <v>186</v>
      </c>
    </row>
    <row r="15" spans="1:23" s="689" customFormat="1" ht="18" customHeight="1" x14ac:dyDescent="0.25">
      <c r="A15" s="9"/>
      <c r="B15" s="10"/>
      <c r="C15" s="11"/>
      <c r="D15" s="11"/>
      <c r="E15" s="1266"/>
      <c r="F15" s="1261"/>
      <c r="G15" s="1671"/>
      <c r="H15" s="1263"/>
      <c r="I15" s="1602"/>
      <c r="J15" s="131" t="s">
        <v>26</v>
      </c>
      <c r="K15" s="129">
        <v>742.8</v>
      </c>
      <c r="L15" s="392">
        <v>742.8</v>
      </c>
      <c r="M15" s="393">
        <f>123.3+72</f>
        <v>195.3</v>
      </c>
      <c r="N15" s="394">
        <f>+M15</f>
        <v>195.3</v>
      </c>
      <c r="O15" s="394"/>
      <c r="P15" s="399"/>
      <c r="Q15" s="404">
        <v>157.80000000000001</v>
      </c>
      <c r="R15" s="395">
        <v>157.80000000000001</v>
      </c>
      <c r="S15" s="1268"/>
      <c r="T15" s="222"/>
      <c r="U15" s="244"/>
      <c r="V15" s="244"/>
      <c r="W15" s="234"/>
    </row>
    <row r="16" spans="1:23" s="689" customFormat="1" ht="16.5" customHeight="1" x14ac:dyDescent="0.25">
      <c r="A16" s="9"/>
      <c r="B16" s="10"/>
      <c r="C16" s="11"/>
      <c r="D16" s="11"/>
      <c r="E16" s="1300" t="s">
        <v>27</v>
      </c>
      <c r="F16" s="1261"/>
      <c r="G16" s="1670" t="s">
        <v>124</v>
      </c>
      <c r="H16" s="1263"/>
      <c r="I16" s="1606" t="s">
        <v>28</v>
      </c>
      <c r="J16" s="131" t="s">
        <v>25</v>
      </c>
      <c r="K16" s="178">
        <v>68</v>
      </c>
      <c r="L16" s="192">
        <v>68</v>
      </c>
      <c r="M16" s="391">
        <f>+N16</f>
        <v>72</v>
      </c>
      <c r="N16" s="323">
        <v>72</v>
      </c>
      <c r="O16" s="323"/>
      <c r="P16" s="178"/>
      <c r="Q16" s="405">
        <v>72</v>
      </c>
      <c r="R16" s="318">
        <v>72</v>
      </c>
      <c r="S16" s="1267" t="s">
        <v>173</v>
      </c>
      <c r="T16" s="223" t="s">
        <v>29</v>
      </c>
      <c r="U16" s="245" t="s">
        <v>185</v>
      </c>
      <c r="V16" s="245" t="s">
        <v>185</v>
      </c>
      <c r="W16" s="235" t="s">
        <v>185</v>
      </c>
    </row>
    <row r="17" spans="1:29" s="689" customFormat="1" ht="18" customHeight="1" thickBot="1" x14ac:dyDescent="0.3">
      <c r="A17" s="14"/>
      <c r="B17" s="15"/>
      <c r="C17" s="570"/>
      <c r="D17" s="570"/>
      <c r="E17" s="1298"/>
      <c r="F17" s="1262"/>
      <c r="G17" s="1671"/>
      <c r="H17" s="1264"/>
      <c r="I17" s="1748"/>
      <c r="J17" s="132" t="s">
        <v>30</v>
      </c>
      <c r="K17" s="102">
        <f>SUM(K13:K16)</f>
        <v>5661</v>
      </c>
      <c r="L17" s="398">
        <f t="shared" ref="L17:R17" si="0">SUM(L13:L16)</f>
        <v>5661</v>
      </c>
      <c r="M17" s="102">
        <f>SUM(M14:M16)</f>
        <v>5097</v>
      </c>
      <c r="N17" s="420">
        <f t="shared" si="0"/>
        <v>5097</v>
      </c>
      <c r="O17" s="420">
        <f t="shared" si="0"/>
        <v>0</v>
      </c>
      <c r="P17" s="102">
        <f t="shared" si="0"/>
        <v>0</v>
      </c>
      <c r="Q17" s="101">
        <f>SUM(Q13:Q16)</f>
        <v>5059.5</v>
      </c>
      <c r="R17" s="102">
        <f t="shared" si="0"/>
        <v>5059.5</v>
      </c>
      <c r="S17" s="1301"/>
      <c r="T17" s="224"/>
      <c r="U17" s="246"/>
      <c r="V17" s="246"/>
      <c r="W17" s="236"/>
    </row>
    <row r="18" spans="1:29" s="689" customFormat="1" ht="37.5" customHeight="1" x14ac:dyDescent="0.25">
      <c r="A18" s="9" t="s">
        <v>16</v>
      </c>
      <c r="B18" s="10" t="s">
        <v>16</v>
      </c>
      <c r="C18" s="571" t="s">
        <v>31</v>
      </c>
      <c r="D18" s="11"/>
      <c r="E18" s="17" t="s">
        <v>32</v>
      </c>
      <c r="F18" s="18" t="s">
        <v>20</v>
      </c>
      <c r="G18" s="18"/>
      <c r="H18" s="19" t="s">
        <v>22</v>
      </c>
      <c r="I18" s="20"/>
      <c r="J18" s="133" t="s">
        <v>33</v>
      </c>
      <c r="K18" s="183"/>
      <c r="L18" s="193"/>
      <c r="M18" s="208"/>
      <c r="N18" s="324"/>
      <c r="O18" s="324"/>
      <c r="P18" s="183"/>
      <c r="Q18" s="193"/>
      <c r="R18" s="183"/>
      <c r="S18" s="22"/>
      <c r="T18" s="225"/>
      <c r="U18" s="247"/>
      <c r="V18" s="225"/>
      <c r="W18" s="358"/>
    </row>
    <row r="19" spans="1:29" s="689" customFormat="1" ht="26.25" customHeight="1" x14ac:dyDescent="0.25">
      <c r="A19" s="1292"/>
      <c r="B19" s="1302"/>
      <c r="C19" s="1303"/>
      <c r="D19" s="690"/>
      <c r="E19" s="1304" t="s">
        <v>34</v>
      </c>
      <c r="F19" s="1306"/>
      <c r="G19" s="1670" t="s">
        <v>125</v>
      </c>
      <c r="H19" s="1290"/>
      <c r="I19" s="1672" t="s">
        <v>35</v>
      </c>
      <c r="J19" s="134" t="s">
        <v>33</v>
      </c>
      <c r="K19" s="180">
        <v>40</v>
      </c>
      <c r="L19" s="103">
        <v>65.599999999999994</v>
      </c>
      <c r="M19" s="180">
        <f>+N19</f>
        <v>40</v>
      </c>
      <c r="N19" s="325">
        <f>75-35</f>
        <v>40</v>
      </c>
      <c r="O19" s="325"/>
      <c r="P19" s="180"/>
      <c r="Q19" s="103">
        <f>+N19</f>
        <v>40</v>
      </c>
      <c r="R19" s="180">
        <f>+Q19</f>
        <v>40</v>
      </c>
      <c r="S19" s="24" t="s">
        <v>187</v>
      </c>
      <c r="T19" s="226" t="s">
        <v>106</v>
      </c>
      <c r="U19" s="693" t="s">
        <v>188</v>
      </c>
      <c r="V19" s="694" t="s">
        <v>188</v>
      </c>
      <c r="W19" s="359" t="s">
        <v>188</v>
      </c>
      <c r="X19" s="519"/>
      <c r="Y19" s="519"/>
      <c r="Z19" s="519"/>
      <c r="AA19" s="519"/>
      <c r="AB19" s="519"/>
      <c r="AC19" s="519"/>
    </row>
    <row r="20" spans="1:29" s="689" customFormat="1" ht="16.5" customHeight="1" x14ac:dyDescent="0.25">
      <c r="A20" s="1292"/>
      <c r="B20" s="1302"/>
      <c r="C20" s="1303"/>
      <c r="D20" s="690"/>
      <c r="E20" s="1305"/>
      <c r="F20" s="1306"/>
      <c r="G20" s="1671"/>
      <c r="H20" s="1290"/>
      <c r="I20" s="1673"/>
      <c r="J20" s="135" t="s">
        <v>78</v>
      </c>
      <c r="K20" s="181">
        <v>6.9</v>
      </c>
      <c r="L20" s="104">
        <v>6.9</v>
      </c>
      <c r="M20" s="181"/>
      <c r="N20" s="326"/>
      <c r="O20" s="326"/>
      <c r="P20" s="181"/>
      <c r="Q20" s="104"/>
      <c r="R20" s="181"/>
      <c r="S20" s="25" t="s">
        <v>37</v>
      </c>
      <c r="T20" s="227">
        <v>270</v>
      </c>
      <c r="U20" s="248">
        <v>200</v>
      </c>
      <c r="V20" s="227">
        <v>200</v>
      </c>
      <c r="W20" s="360">
        <v>200</v>
      </c>
      <c r="X20" s="519"/>
      <c r="Y20" s="519"/>
      <c r="Z20" s="519"/>
      <c r="AA20" s="519"/>
      <c r="AB20" s="519"/>
      <c r="AC20" s="519"/>
    </row>
    <row r="21" spans="1:29" s="689" customFormat="1" ht="32.25" customHeight="1" x14ac:dyDescent="0.25">
      <c r="A21" s="1292"/>
      <c r="B21" s="1302"/>
      <c r="C21" s="1303"/>
      <c r="D21" s="690"/>
      <c r="E21" s="746" t="s">
        <v>38</v>
      </c>
      <c r="F21" s="1306"/>
      <c r="G21" s="752" t="s">
        <v>126</v>
      </c>
      <c r="H21" s="1290"/>
      <c r="I21" s="1674"/>
      <c r="J21" s="747" t="s">
        <v>33</v>
      </c>
      <c r="K21" s="178">
        <v>16.7</v>
      </c>
      <c r="L21" s="192">
        <v>16.7</v>
      </c>
      <c r="M21" s="178">
        <v>16.5</v>
      </c>
      <c r="N21" s="323">
        <v>16.5</v>
      </c>
      <c r="O21" s="323"/>
      <c r="P21" s="178"/>
      <c r="Q21" s="192">
        <f>+N21</f>
        <v>16.5</v>
      </c>
      <c r="R21" s="178">
        <f>+N21</f>
        <v>16.5</v>
      </c>
      <c r="S21" s="748" t="s">
        <v>118</v>
      </c>
      <c r="T21" s="749">
        <v>50</v>
      </c>
      <c r="U21" s="750">
        <v>70</v>
      </c>
      <c r="V21" s="750">
        <v>70</v>
      </c>
      <c r="W21" s="751">
        <v>70</v>
      </c>
    </row>
    <row r="22" spans="1:29" s="744" customFormat="1" ht="27" customHeight="1" x14ac:dyDescent="0.25">
      <c r="A22" s="739"/>
      <c r="B22" s="741"/>
      <c r="C22" s="742"/>
      <c r="D22" s="743"/>
      <c r="E22" s="1307" t="s">
        <v>220</v>
      </c>
      <c r="F22" s="740"/>
      <c r="G22" s="753"/>
      <c r="H22" s="742"/>
      <c r="I22" s="1653" t="s">
        <v>24</v>
      </c>
      <c r="J22" s="136" t="s">
        <v>33</v>
      </c>
      <c r="K22" s="99"/>
      <c r="L22" s="100"/>
      <c r="M22" s="105">
        <v>8</v>
      </c>
      <c r="N22" s="335">
        <v>8</v>
      </c>
      <c r="O22" s="335"/>
      <c r="P22" s="99"/>
      <c r="Q22" s="100"/>
      <c r="R22" s="99"/>
      <c r="S22" s="453" t="s">
        <v>219</v>
      </c>
      <c r="T22" s="487"/>
      <c r="U22" s="737" t="s">
        <v>146</v>
      </c>
      <c r="V22" s="249"/>
      <c r="W22" s="238"/>
    </row>
    <row r="23" spans="1:29" s="689" customFormat="1" ht="21" customHeight="1" thickBot="1" x14ac:dyDescent="0.3">
      <c r="A23" s="26"/>
      <c r="B23" s="660"/>
      <c r="C23" s="662"/>
      <c r="D23" s="27"/>
      <c r="E23" s="1308"/>
      <c r="F23" s="681"/>
      <c r="G23" s="738"/>
      <c r="H23" s="662"/>
      <c r="I23" s="1654"/>
      <c r="J23" s="137" t="s">
        <v>30</v>
      </c>
      <c r="K23" s="102">
        <f>SUM(K18:K21)</f>
        <v>63.599999999999994</v>
      </c>
      <c r="L23" s="101">
        <f>SUM(L18:L21)</f>
        <v>89.2</v>
      </c>
      <c r="M23" s="190">
        <f>SUM(M18:M22)</f>
        <v>64.5</v>
      </c>
      <c r="N23" s="420">
        <f>SUM(N18:N22)</f>
        <v>64.5</v>
      </c>
      <c r="O23" s="420">
        <f>SUM(O18:O21)</f>
        <v>0</v>
      </c>
      <c r="P23" s="102">
        <f>SUM(P18:P21)</f>
        <v>0</v>
      </c>
      <c r="Q23" s="101">
        <f>SUM(Q18:Q21)</f>
        <v>56.5</v>
      </c>
      <c r="R23" s="401">
        <f>SUM(R18:R21)</f>
        <v>56.5</v>
      </c>
      <c r="S23" s="92"/>
      <c r="T23" s="229"/>
      <c r="U23" s="250"/>
      <c r="V23" s="250"/>
      <c r="W23" s="239"/>
    </row>
    <row r="24" spans="1:29" s="689" customFormat="1" ht="18.75" customHeight="1" x14ac:dyDescent="0.25">
      <c r="A24" s="1291" t="s">
        <v>16</v>
      </c>
      <c r="B24" s="1293" t="s">
        <v>16</v>
      </c>
      <c r="C24" s="1295" t="s">
        <v>40</v>
      </c>
      <c r="D24" s="28"/>
      <c r="E24" s="1297" t="s">
        <v>41</v>
      </c>
      <c r="F24" s="1299" t="s">
        <v>20</v>
      </c>
      <c r="G24" s="1666" t="s">
        <v>127</v>
      </c>
      <c r="H24" s="1317" t="s">
        <v>22</v>
      </c>
      <c r="I24" s="1652" t="s">
        <v>24</v>
      </c>
      <c r="J24" s="138" t="s">
        <v>25</v>
      </c>
      <c r="K24" s="183">
        <v>16.8</v>
      </c>
      <c r="L24" s="193">
        <v>16.8</v>
      </c>
      <c r="M24" s="208">
        <f>+N24</f>
        <v>33.299999999999997</v>
      </c>
      <c r="N24" s="324">
        <v>33.299999999999997</v>
      </c>
      <c r="O24" s="491"/>
      <c r="P24" s="492"/>
      <c r="Q24" s="193">
        <v>16</v>
      </c>
      <c r="R24" s="183">
        <v>16</v>
      </c>
      <c r="S24" s="1318" t="s">
        <v>112</v>
      </c>
      <c r="T24" s="230">
        <v>100</v>
      </c>
      <c r="U24" s="251">
        <v>100</v>
      </c>
      <c r="V24" s="251">
        <v>100</v>
      </c>
      <c r="W24" s="240">
        <v>100</v>
      </c>
    </row>
    <row r="25" spans="1:29" s="689" customFormat="1" ht="15" customHeight="1" thickBot="1" x14ac:dyDescent="0.3">
      <c r="A25" s="1292"/>
      <c r="B25" s="1294"/>
      <c r="C25" s="1296"/>
      <c r="D25" s="27"/>
      <c r="E25" s="1298"/>
      <c r="F25" s="1262"/>
      <c r="G25" s="1667"/>
      <c r="H25" s="1264"/>
      <c r="I25" s="1654"/>
      <c r="J25" s="132" t="s">
        <v>30</v>
      </c>
      <c r="K25" s="102">
        <f>SUM(K24:K24)</f>
        <v>16.8</v>
      </c>
      <c r="L25" s="101">
        <f>SUM(L24:L24)</f>
        <v>16.8</v>
      </c>
      <c r="M25" s="190">
        <f>SUM(M24:M24)</f>
        <v>33.299999999999997</v>
      </c>
      <c r="N25" s="420">
        <f t="shared" ref="N25:R25" si="1">SUM(N24:N24)</f>
        <v>33.299999999999997</v>
      </c>
      <c r="O25" s="102">
        <f t="shared" si="1"/>
        <v>0</v>
      </c>
      <c r="P25" s="438">
        <f t="shared" si="1"/>
        <v>0</v>
      </c>
      <c r="Q25" s="101">
        <f t="shared" si="1"/>
        <v>16</v>
      </c>
      <c r="R25" s="401">
        <f t="shared" si="1"/>
        <v>16</v>
      </c>
      <c r="S25" s="1301"/>
      <c r="T25" s="231"/>
      <c r="U25" s="654"/>
      <c r="V25" s="654"/>
      <c r="W25" s="241"/>
    </row>
    <row r="26" spans="1:29" s="689" customFormat="1" ht="18.75" customHeight="1" x14ac:dyDescent="0.25">
      <c r="A26" s="1291" t="s">
        <v>16</v>
      </c>
      <c r="B26" s="1293" t="s">
        <v>16</v>
      </c>
      <c r="C26" s="1319" t="s">
        <v>42</v>
      </c>
      <c r="D26" s="28"/>
      <c r="E26" s="1668" t="s">
        <v>180</v>
      </c>
      <c r="F26" s="688" t="s">
        <v>43</v>
      </c>
      <c r="G26" s="1595" t="s">
        <v>128</v>
      </c>
      <c r="H26" s="1317">
        <v>5</v>
      </c>
      <c r="I26" s="1652" t="s">
        <v>49</v>
      </c>
      <c r="J26" s="139" t="s">
        <v>47</v>
      </c>
      <c r="K26" s="184"/>
      <c r="L26" s="194"/>
      <c r="M26" s="389">
        <v>13.5</v>
      </c>
      <c r="N26" s="327">
        <v>13.5</v>
      </c>
      <c r="O26" s="327"/>
      <c r="P26" s="184"/>
      <c r="Q26" s="337">
        <v>728.1</v>
      </c>
      <c r="R26" s="319"/>
      <c r="S26" s="494" t="s">
        <v>177</v>
      </c>
      <c r="T26" s="495"/>
      <c r="U26" s="496">
        <v>1</v>
      </c>
      <c r="V26" s="252"/>
      <c r="W26" s="242"/>
    </row>
    <row r="27" spans="1:29" s="689" customFormat="1" ht="13.5" customHeight="1" x14ac:dyDescent="0.25">
      <c r="A27" s="1292"/>
      <c r="B27" s="1302"/>
      <c r="C27" s="1320"/>
      <c r="D27" s="690"/>
      <c r="E27" s="1669"/>
      <c r="F27" s="1313" t="s">
        <v>44</v>
      </c>
      <c r="G27" s="1651"/>
      <c r="H27" s="1263"/>
      <c r="I27" s="1653"/>
      <c r="J27" s="444" t="s">
        <v>26</v>
      </c>
      <c r="K27" s="185">
        <v>42.8</v>
      </c>
      <c r="L27" s="195">
        <v>42.8</v>
      </c>
      <c r="M27" s="99"/>
      <c r="N27" s="437"/>
      <c r="O27" s="437"/>
      <c r="P27" s="439"/>
      <c r="Q27" s="100"/>
      <c r="R27" s="320"/>
      <c r="S27" s="1315" t="s">
        <v>110</v>
      </c>
      <c r="T27" s="445"/>
      <c r="U27" s="354"/>
      <c r="V27" s="354">
        <v>268</v>
      </c>
      <c r="W27" s="449"/>
    </row>
    <row r="28" spans="1:29" s="689" customFormat="1" ht="13.5" customHeight="1" x14ac:dyDescent="0.25">
      <c r="A28" s="1292"/>
      <c r="B28" s="1302"/>
      <c r="C28" s="1320"/>
      <c r="D28" s="690"/>
      <c r="E28" s="1669"/>
      <c r="F28" s="1313"/>
      <c r="G28" s="1651"/>
      <c r="H28" s="1263"/>
      <c r="I28" s="1653"/>
      <c r="J28" s="444" t="s">
        <v>45</v>
      </c>
      <c r="K28" s="185">
        <v>242</v>
      </c>
      <c r="L28" s="195">
        <v>242</v>
      </c>
      <c r="M28" s="209"/>
      <c r="N28" s="328"/>
      <c r="O28" s="437"/>
      <c r="P28" s="439"/>
      <c r="Q28" s="195"/>
      <c r="R28" s="320"/>
      <c r="S28" s="1772"/>
      <c r="T28" s="447"/>
      <c r="U28" s="294"/>
      <c r="V28" s="294"/>
      <c r="W28" s="448"/>
    </row>
    <row r="29" spans="1:29" s="689" customFormat="1" ht="24.75" customHeight="1" x14ac:dyDescent="0.25">
      <c r="A29" s="1292"/>
      <c r="B29" s="1302"/>
      <c r="C29" s="1320"/>
      <c r="D29" s="690"/>
      <c r="E29" s="1669"/>
      <c r="F29" s="1313"/>
      <c r="G29" s="1651"/>
      <c r="H29" s="1263"/>
      <c r="I29" s="1653"/>
      <c r="J29" s="140"/>
      <c r="K29" s="185"/>
      <c r="L29" s="195"/>
      <c r="M29" s="209"/>
      <c r="N29" s="328"/>
      <c r="O29" s="437"/>
      <c r="P29" s="439"/>
      <c r="Q29" s="195"/>
      <c r="R29" s="320"/>
      <c r="S29" s="446" t="s">
        <v>111</v>
      </c>
      <c r="T29" s="442"/>
      <c r="U29" s="293"/>
      <c r="V29" s="293">
        <v>12</v>
      </c>
      <c r="W29" s="443"/>
    </row>
    <row r="30" spans="1:29" s="689" customFormat="1" ht="15" customHeight="1" thickBot="1" x14ac:dyDescent="0.3">
      <c r="A30" s="1292"/>
      <c r="B30" s="1302"/>
      <c r="C30" s="1320"/>
      <c r="D30" s="690"/>
      <c r="E30" s="695"/>
      <c r="F30" s="1314"/>
      <c r="G30" s="1663"/>
      <c r="H30" s="1323"/>
      <c r="I30" s="1664"/>
      <c r="J30" s="141" t="s">
        <v>30</v>
      </c>
      <c r="K30" s="186">
        <f t="shared" ref="K30:R30" si="2">SUM(K26:K28)</f>
        <v>284.8</v>
      </c>
      <c r="L30" s="196">
        <f t="shared" si="2"/>
        <v>284.8</v>
      </c>
      <c r="M30" s="400">
        <f t="shared" si="2"/>
        <v>13.5</v>
      </c>
      <c r="N30" s="420">
        <f t="shared" si="2"/>
        <v>13.5</v>
      </c>
      <c r="O30" s="441">
        <f t="shared" si="2"/>
        <v>0</v>
      </c>
      <c r="P30" s="438">
        <f t="shared" si="2"/>
        <v>0</v>
      </c>
      <c r="Q30" s="101">
        <f t="shared" si="2"/>
        <v>728.1</v>
      </c>
      <c r="R30" s="401">
        <f t="shared" si="2"/>
        <v>0</v>
      </c>
      <c r="S30" s="696" t="s">
        <v>70</v>
      </c>
      <c r="T30" s="697">
        <v>2</v>
      </c>
      <c r="U30" s="250"/>
      <c r="V30" s="250"/>
      <c r="W30" s="239"/>
    </row>
    <row r="31" spans="1:29" s="689" customFormat="1" ht="16.5" customHeight="1" x14ac:dyDescent="0.25">
      <c r="A31" s="1291"/>
      <c r="B31" s="1502"/>
      <c r="C31" s="1319"/>
      <c r="D31" s="28"/>
      <c r="E31" s="1745" t="s">
        <v>46</v>
      </c>
      <c r="F31" s="1299"/>
      <c r="G31" s="1595" t="s">
        <v>128</v>
      </c>
      <c r="H31" s="1317" t="s">
        <v>22</v>
      </c>
      <c r="I31" s="1652" t="s">
        <v>24</v>
      </c>
      <c r="J31" s="162" t="s">
        <v>78</v>
      </c>
      <c r="K31" s="187">
        <v>31.5</v>
      </c>
      <c r="L31" s="197">
        <v>31.5</v>
      </c>
      <c r="M31" s="210"/>
      <c r="N31" s="329"/>
      <c r="O31" s="329"/>
      <c r="P31" s="187"/>
      <c r="Q31" s="332"/>
      <c r="R31" s="402"/>
      <c r="S31" s="1773" t="s">
        <v>109</v>
      </c>
      <c r="T31" s="1775" t="s">
        <v>108</v>
      </c>
      <c r="U31" s="698"/>
      <c r="V31" s="698"/>
      <c r="W31" s="1492"/>
    </row>
    <row r="32" spans="1:29" s="689" customFormat="1" ht="16.5" customHeight="1" x14ac:dyDescent="0.25">
      <c r="A32" s="1292"/>
      <c r="B32" s="1325"/>
      <c r="C32" s="1320"/>
      <c r="D32" s="690"/>
      <c r="E32" s="1746"/>
      <c r="F32" s="1261"/>
      <c r="G32" s="1651"/>
      <c r="H32" s="1263"/>
      <c r="I32" s="1653"/>
      <c r="J32" s="163" t="s">
        <v>26</v>
      </c>
      <c r="K32" s="188">
        <v>5.3</v>
      </c>
      <c r="L32" s="169">
        <v>5.3</v>
      </c>
      <c r="M32" s="189"/>
      <c r="N32" s="330"/>
      <c r="O32" s="330"/>
      <c r="P32" s="188"/>
      <c r="Q32" s="169"/>
      <c r="R32" s="188"/>
      <c r="S32" s="1773"/>
      <c r="T32" s="1775"/>
      <c r="U32" s="698"/>
      <c r="V32" s="698"/>
      <c r="W32" s="1492"/>
    </row>
    <row r="33" spans="1:28" s="689" customFormat="1" ht="18" customHeight="1" thickBot="1" x14ac:dyDescent="0.3">
      <c r="A33" s="1292"/>
      <c r="B33" s="1326"/>
      <c r="C33" s="1327"/>
      <c r="D33" s="27"/>
      <c r="E33" s="1747"/>
      <c r="F33" s="1262"/>
      <c r="G33" s="1597"/>
      <c r="H33" s="1264"/>
      <c r="I33" s="1654"/>
      <c r="J33" s="132" t="s">
        <v>30</v>
      </c>
      <c r="K33" s="102">
        <f>K31+K32</f>
        <v>36.799999999999997</v>
      </c>
      <c r="L33" s="101">
        <f>L31+L32</f>
        <v>36.799999999999997</v>
      </c>
      <c r="M33" s="190">
        <f t="shared" ref="M33:R33" si="3">M31+M32</f>
        <v>0</v>
      </c>
      <c r="N33" s="420">
        <f t="shared" si="3"/>
        <v>0</v>
      </c>
      <c r="O33" s="420">
        <f t="shared" si="3"/>
        <v>0</v>
      </c>
      <c r="P33" s="102">
        <f t="shared" si="3"/>
        <v>0</v>
      </c>
      <c r="Q33" s="101">
        <f t="shared" si="3"/>
        <v>0</v>
      </c>
      <c r="R33" s="401">
        <f t="shared" si="3"/>
        <v>0</v>
      </c>
      <c r="S33" s="1774"/>
      <c r="T33" s="1776"/>
      <c r="U33" s="699"/>
      <c r="V33" s="699"/>
      <c r="W33" s="1493"/>
    </row>
    <row r="34" spans="1:28" s="689" customFormat="1" ht="13.5" thickBot="1" x14ac:dyDescent="0.3">
      <c r="A34" s="30" t="s">
        <v>16</v>
      </c>
      <c r="B34" s="31" t="s">
        <v>16</v>
      </c>
      <c r="C34" s="1309" t="s">
        <v>50</v>
      </c>
      <c r="D34" s="1309"/>
      <c r="E34" s="1309"/>
      <c r="F34" s="1309"/>
      <c r="G34" s="1309"/>
      <c r="H34" s="1309"/>
      <c r="I34" s="1309"/>
      <c r="J34" s="1309"/>
      <c r="K34" s="168">
        <f>K30+K25+K23+K17+K33</f>
        <v>6063</v>
      </c>
      <c r="L34" s="168">
        <f t="shared" ref="L34:R34" si="4">L30+L25+L23+L17+L33</f>
        <v>6088.6</v>
      </c>
      <c r="M34" s="168">
        <f t="shared" si="4"/>
        <v>5208.3</v>
      </c>
      <c r="N34" s="168">
        <f t="shared" si="4"/>
        <v>5208.3</v>
      </c>
      <c r="O34" s="168">
        <f t="shared" si="4"/>
        <v>0</v>
      </c>
      <c r="P34" s="168">
        <f t="shared" si="4"/>
        <v>0</v>
      </c>
      <c r="Q34" s="168">
        <f t="shared" si="4"/>
        <v>5860.1</v>
      </c>
      <c r="R34" s="168">
        <f t="shared" si="4"/>
        <v>5132</v>
      </c>
      <c r="S34" s="682"/>
      <c r="T34" s="683"/>
      <c r="U34" s="255"/>
      <c r="V34" s="255"/>
      <c r="W34" s="684"/>
    </row>
    <row r="35" spans="1:28" s="689" customFormat="1" ht="14.25" customHeight="1" thickBot="1" x14ac:dyDescent="0.3">
      <c r="A35" s="30" t="s">
        <v>16</v>
      </c>
      <c r="B35" s="31" t="s">
        <v>31</v>
      </c>
      <c r="C35" s="1310" t="s">
        <v>51</v>
      </c>
      <c r="D35" s="1311"/>
      <c r="E35" s="1311"/>
      <c r="F35" s="1311"/>
      <c r="G35" s="1311"/>
      <c r="H35" s="1311"/>
      <c r="I35" s="1311"/>
      <c r="J35" s="1311"/>
      <c r="K35" s="1311"/>
      <c r="L35" s="1311"/>
      <c r="M35" s="1311"/>
      <c r="N35" s="1311"/>
      <c r="O35" s="1311"/>
      <c r="P35" s="1311"/>
      <c r="Q35" s="1311"/>
      <c r="R35" s="1311"/>
      <c r="S35" s="1311"/>
      <c r="T35" s="1311"/>
      <c r="U35" s="1311"/>
      <c r="V35" s="1311"/>
      <c r="W35" s="1312"/>
    </row>
    <row r="36" spans="1:28" s="689" customFormat="1" ht="26.25" customHeight="1" x14ac:dyDescent="0.25">
      <c r="A36" s="1336">
        <v>1</v>
      </c>
      <c r="B36" s="1293" t="s">
        <v>31</v>
      </c>
      <c r="C36" s="1658" t="s">
        <v>16</v>
      </c>
      <c r="D36" s="569"/>
      <c r="E36" s="32" t="s">
        <v>132</v>
      </c>
      <c r="F36" s="164"/>
      <c r="G36" s="164"/>
      <c r="H36" s="1317" t="s">
        <v>22</v>
      </c>
      <c r="I36" s="1660" t="s">
        <v>24</v>
      </c>
      <c r="J36" s="33"/>
      <c r="K36" s="21"/>
      <c r="L36" s="21"/>
      <c r="M36" s="21"/>
      <c r="N36" s="336"/>
      <c r="O36" s="336"/>
      <c r="P36" s="333"/>
      <c r="Q36" s="21"/>
      <c r="R36" s="21"/>
      <c r="S36" s="34"/>
      <c r="T36" s="256"/>
      <c r="U36" s="256"/>
      <c r="V36" s="270"/>
      <c r="W36" s="263"/>
    </row>
    <row r="37" spans="1:28" s="689" customFormat="1" ht="41.25" customHeight="1" x14ac:dyDescent="0.25">
      <c r="A37" s="1324"/>
      <c r="B37" s="1302"/>
      <c r="C37" s="1659"/>
      <c r="D37" s="692" t="s">
        <v>16</v>
      </c>
      <c r="E37" s="1337" t="s">
        <v>53</v>
      </c>
      <c r="F37" s="1338" t="s">
        <v>52</v>
      </c>
      <c r="G37" s="1603" t="s">
        <v>130</v>
      </c>
      <c r="H37" s="1263"/>
      <c r="I37" s="1661"/>
      <c r="J37" s="35" t="s">
        <v>33</v>
      </c>
      <c r="K37" s="105">
        <v>31.3</v>
      </c>
      <c r="L37" s="105">
        <v>31.3</v>
      </c>
      <c r="M37" s="105">
        <v>66.5</v>
      </c>
      <c r="N37" s="335">
        <v>66.5</v>
      </c>
      <c r="O37" s="335"/>
      <c r="P37" s="99"/>
      <c r="Q37" s="105">
        <v>29</v>
      </c>
      <c r="R37" s="105">
        <v>66.5</v>
      </c>
      <c r="S37" s="95" t="s">
        <v>189</v>
      </c>
      <c r="T37" s="257"/>
      <c r="U37" s="257">
        <v>4</v>
      </c>
      <c r="V37" s="680">
        <v>4</v>
      </c>
      <c r="W37" s="36">
        <v>4</v>
      </c>
    </row>
    <row r="38" spans="1:28" s="689" customFormat="1" ht="65.25" customHeight="1" x14ac:dyDescent="0.25">
      <c r="A38" s="1324"/>
      <c r="B38" s="1302"/>
      <c r="C38" s="1659"/>
      <c r="D38" s="692"/>
      <c r="E38" s="1337"/>
      <c r="F38" s="1339"/>
      <c r="G38" s="1604"/>
      <c r="H38" s="1263"/>
      <c r="I38" s="1661"/>
      <c r="J38" s="35"/>
      <c r="K38" s="105"/>
      <c r="L38" s="105"/>
      <c r="M38" s="105"/>
      <c r="N38" s="335"/>
      <c r="O38" s="335"/>
      <c r="P38" s="99"/>
      <c r="Q38" s="105"/>
      <c r="R38" s="105"/>
      <c r="S38" s="498" t="s">
        <v>190</v>
      </c>
      <c r="T38" s="499"/>
      <c r="U38" s="499">
        <v>31</v>
      </c>
      <c r="V38" s="500">
        <v>20</v>
      </c>
      <c r="W38" s="501">
        <v>25</v>
      </c>
    </row>
    <row r="39" spans="1:28" s="689" customFormat="1" ht="15" customHeight="1" x14ac:dyDescent="0.25">
      <c r="A39" s="1324"/>
      <c r="B39" s="1302"/>
      <c r="C39" s="1659"/>
      <c r="D39" s="91"/>
      <c r="E39" s="1535"/>
      <c r="F39" s="1601"/>
      <c r="G39" s="1665"/>
      <c r="H39" s="1263"/>
      <c r="I39" s="1662"/>
      <c r="J39" s="39"/>
      <c r="K39" s="107"/>
      <c r="L39" s="107"/>
      <c r="M39" s="107"/>
      <c r="N39" s="326"/>
      <c r="O39" s="326"/>
      <c r="P39" s="181"/>
      <c r="Q39" s="107"/>
      <c r="R39" s="104"/>
      <c r="S39" s="95" t="s">
        <v>54</v>
      </c>
      <c r="T39" s="279">
        <v>1</v>
      </c>
      <c r="U39" s="279">
        <v>1</v>
      </c>
      <c r="V39" s="299">
        <v>1</v>
      </c>
      <c r="W39" s="36">
        <v>1</v>
      </c>
    </row>
    <row r="40" spans="1:28" s="689" customFormat="1" ht="28.5" customHeight="1" x14ac:dyDescent="0.25">
      <c r="A40" s="658"/>
      <c r="B40" s="664"/>
      <c r="C40" s="672"/>
      <c r="D40" s="562" t="s">
        <v>31</v>
      </c>
      <c r="E40" s="126" t="s">
        <v>55</v>
      </c>
      <c r="F40" s="1331" t="s">
        <v>131</v>
      </c>
      <c r="G40" s="1655" t="s">
        <v>129</v>
      </c>
      <c r="H40" s="665"/>
      <c r="I40" s="36"/>
      <c r="J40" s="427" t="s">
        <v>33</v>
      </c>
      <c r="K40" s="428">
        <v>2.6</v>
      </c>
      <c r="L40" s="428">
        <v>2.2000000000000002</v>
      </c>
      <c r="M40" s="182">
        <v>2.2000000000000002</v>
      </c>
      <c r="N40" s="325">
        <v>2.2000000000000002</v>
      </c>
      <c r="O40" s="325"/>
      <c r="P40" s="429"/>
      <c r="Q40" s="428">
        <v>2.2000000000000002</v>
      </c>
      <c r="R40" s="182">
        <v>2.2000000000000002</v>
      </c>
      <c r="S40" s="430" t="s">
        <v>178</v>
      </c>
      <c r="T40" s="431">
        <v>1</v>
      </c>
      <c r="U40" s="431">
        <v>1</v>
      </c>
      <c r="V40" s="432">
        <v>1</v>
      </c>
      <c r="W40" s="433">
        <v>1</v>
      </c>
      <c r="X40" s="700"/>
      <c r="Y40" s="700"/>
      <c r="Z40" s="700"/>
      <c r="AA40" s="700"/>
      <c r="AB40" s="700"/>
    </row>
    <row r="41" spans="1:28" s="689" customFormat="1" ht="29.25" customHeight="1" x14ac:dyDescent="0.25">
      <c r="A41" s="658"/>
      <c r="B41" s="664"/>
      <c r="C41" s="672"/>
      <c r="D41" s="692"/>
      <c r="E41" s="206"/>
      <c r="F41" s="1332"/>
      <c r="G41" s="1596"/>
      <c r="H41" s="665" t="s">
        <v>191</v>
      </c>
      <c r="I41" s="36"/>
      <c r="J41" s="535" t="s">
        <v>33</v>
      </c>
      <c r="K41" s="536"/>
      <c r="L41" s="536"/>
      <c r="M41" s="536">
        <v>2</v>
      </c>
      <c r="N41" s="537">
        <v>2</v>
      </c>
      <c r="O41" s="537"/>
      <c r="P41" s="538"/>
      <c r="Q41" s="536"/>
      <c r="R41" s="536"/>
      <c r="S41" s="539" t="s">
        <v>196</v>
      </c>
      <c r="T41" s="540"/>
      <c r="U41" s="540">
        <v>30</v>
      </c>
      <c r="V41" s="541"/>
      <c r="W41" s="542"/>
      <c r="X41" s="553"/>
      <c r="Y41" s="519"/>
      <c r="Z41" s="519"/>
      <c r="AA41" s="519"/>
      <c r="AB41" s="700"/>
    </row>
    <row r="42" spans="1:28" s="689" customFormat="1" ht="56.25" customHeight="1" x14ac:dyDescent="0.25">
      <c r="A42" s="658"/>
      <c r="B42" s="664"/>
      <c r="C42" s="669"/>
      <c r="D42" s="91"/>
      <c r="E42" s="675"/>
      <c r="F42" s="1601"/>
      <c r="G42" s="1601"/>
      <c r="H42" s="665" t="s">
        <v>191</v>
      </c>
      <c r="I42" s="670"/>
      <c r="J42" s="502" t="s">
        <v>33</v>
      </c>
      <c r="K42" s="503"/>
      <c r="L42" s="503"/>
      <c r="M42" s="503">
        <v>2.5</v>
      </c>
      <c r="N42" s="504"/>
      <c r="O42" s="504"/>
      <c r="P42" s="393">
        <v>2.5</v>
      </c>
      <c r="Q42" s="503"/>
      <c r="R42" s="503"/>
      <c r="S42" s="507" t="s">
        <v>179</v>
      </c>
      <c r="T42" s="508"/>
      <c r="U42" s="508">
        <v>5</v>
      </c>
      <c r="V42" s="701"/>
      <c r="W42" s="702"/>
      <c r="X42" s="1334"/>
      <c r="Y42" s="1657"/>
      <c r="Z42" s="1657"/>
      <c r="AA42" s="1657"/>
    </row>
    <row r="43" spans="1:28" s="689" customFormat="1" ht="54.75" customHeight="1" x14ac:dyDescent="0.25">
      <c r="A43" s="658"/>
      <c r="B43" s="664"/>
      <c r="C43" s="669"/>
      <c r="D43" s="591" t="s">
        <v>40</v>
      </c>
      <c r="E43" s="592" t="s">
        <v>216</v>
      </c>
      <c r="F43" s="593"/>
      <c r="G43" s="594"/>
      <c r="H43" s="665" t="s">
        <v>191</v>
      </c>
      <c r="I43" s="670"/>
      <c r="J43" s="595" t="s">
        <v>47</v>
      </c>
      <c r="K43" s="211"/>
      <c r="L43" s="211"/>
      <c r="M43" s="211"/>
      <c r="N43" s="323"/>
      <c r="O43" s="323"/>
      <c r="P43" s="178"/>
      <c r="Q43" s="211">
        <v>100</v>
      </c>
      <c r="R43" s="211"/>
      <c r="S43" s="596" t="s">
        <v>207</v>
      </c>
      <c r="T43" s="588"/>
      <c r="U43" s="703"/>
      <c r="V43" s="589">
        <v>12</v>
      </c>
      <c r="W43" s="590"/>
      <c r="X43" s="519"/>
      <c r="Y43" s="519"/>
      <c r="Z43" s="519"/>
      <c r="AA43" s="519"/>
      <c r="AB43" s="519"/>
    </row>
    <row r="44" spans="1:28" s="689" customFormat="1" ht="18" customHeight="1" x14ac:dyDescent="0.25">
      <c r="A44" s="1292"/>
      <c r="B44" s="1302"/>
      <c r="C44" s="1742"/>
      <c r="D44" s="692" t="s">
        <v>42</v>
      </c>
      <c r="E44" s="1743" t="s">
        <v>120</v>
      </c>
      <c r="F44" s="511"/>
      <c r="G44" s="512"/>
      <c r="H44" s="1303"/>
      <c r="I44" s="1744"/>
      <c r="J44" s="35" t="s">
        <v>33</v>
      </c>
      <c r="K44" s="105">
        <v>15</v>
      </c>
      <c r="L44" s="105">
        <v>3.3</v>
      </c>
      <c r="M44" s="105"/>
      <c r="N44" s="335"/>
      <c r="O44" s="335"/>
      <c r="P44" s="99"/>
      <c r="Q44" s="105"/>
      <c r="R44" s="105"/>
      <c r="S44" s="1713" t="s">
        <v>56</v>
      </c>
      <c r="T44" s="704">
        <v>1</v>
      </c>
      <c r="U44" s="704"/>
      <c r="V44" s="271"/>
      <c r="W44" s="264"/>
      <c r="X44" s="519"/>
      <c r="Y44" s="519"/>
      <c r="Z44" s="519"/>
      <c r="AA44" s="519"/>
      <c r="AB44" s="519"/>
    </row>
    <row r="45" spans="1:28" s="689" customFormat="1" ht="21" customHeight="1" x14ac:dyDescent="0.25">
      <c r="A45" s="1292"/>
      <c r="B45" s="1302"/>
      <c r="C45" s="1742"/>
      <c r="D45" s="692"/>
      <c r="E45" s="1743"/>
      <c r="F45" s="363"/>
      <c r="G45" s="364"/>
      <c r="H45" s="1303"/>
      <c r="I45" s="1673"/>
      <c r="J45" s="39"/>
      <c r="K45" s="107"/>
      <c r="L45" s="107"/>
      <c r="M45" s="107"/>
      <c r="N45" s="326"/>
      <c r="O45" s="326"/>
      <c r="P45" s="181"/>
      <c r="Q45" s="107"/>
      <c r="R45" s="107"/>
      <c r="S45" s="1714"/>
      <c r="T45" s="705"/>
      <c r="U45" s="705"/>
      <c r="V45" s="272"/>
      <c r="W45" s="265"/>
    </row>
    <row r="46" spans="1:28" s="689" customFormat="1" ht="15.75" customHeight="1" thickBot="1" x14ac:dyDescent="0.3">
      <c r="A46" s="26"/>
      <c r="B46" s="660"/>
      <c r="C46" s="40"/>
      <c r="D46" s="41"/>
      <c r="E46" s="41"/>
      <c r="F46" s="41"/>
      <c r="G46" s="41"/>
      <c r="H46" s="41"/>
      <c r="I46" s="1640" t="s">
        <v>57</v>
      </c>
      <c r="J46" s="1641"/>
      <c r="K46" s="143">
        <f t="shared" ref="K46:R46" si="5">SUM(K37:K45)</f>
        <v>48.9</v>
      </c>
      <c r="L46" s="143">
        <f t="shared" si="5"/>
        <v>36.799999999999997</v>
      </c>
      <c r="M46" s="143">
        <f t="shared" si="5"/>
        <v>73.2</v>
      </c>
      <c r="N46" s="143">
        <f t="shared" si="5"/>
        <v>70.7</v>
      </c>
      <c r="O46" s="582">
        <f t="shared" si="5"/>
        <v>0</v>
      </c>
      <c r="P46" s="143">
        <f t="shared" si="5"/>
        <v>2.5</v>
      </c>
      <c r="Q46" s="143">
        <f t="shared" si="5"/>
        <v>131.19999999999999</v>
      </c>
      <c r="R46" s="143">
        <f t="shared" si="5"/>
        <v>68.7</v>
      </c>
      <c r="S46" s="122"/>
      <c r="T46" s="258"/>
      <c r="U46" s="258"/>
      <c r="V46" s="273"/>
      <c r="W46" s="49"/>
      <c r="X46" s="42"/>
    </row>
    <row r="47" spans="1:28" s="689" customFormat="1" ht="16.5" customHeight="1" x14ac:dyDescent="0.25">
      <c r="A47" s="1324" t="s">
        <v>16</v>
      </c>
      <c r="B47" s="1325" t="s">
        <v>31</v>
      </c>
      <c r="C47" s="1319" t="s">
        <v>31</v>
      </c>
      <c r="D47" s="28"/>
      <c r="E47" s="1297" t="s">
        <v>217</v>
      </c>
      <c r="F47" s="1328" t="s">
        <v>131</v>
      </c>
      <c r="G47" s="1595" t="s">
        <v>128</v>
      </c>
      <c r="H47" s="1317" t="s">
        <v>22</v>
      </c>
      <c r="I47" s="1652" t="s">
        <v>24</v>
      </c>
      <c r="J47" s="517" t="s">
        <v>47</v>
      </c>
      <c r="K47" s="105"/>
      <c r="L47" s="105"/>
      <c r="M47" s="105">
        <v>1.7</v>
      </c>
      <c r="N47" s="580">
        <v>1.7</v>
      </c>
      <c r="O47" s="335">
        <v>1</v>
      </c>
      <c r="P47" s="99"/>
      <c r="Q47" s="105">
        <v>1.9</v>
      </c>
      <c r="R47" s="182"/>
      <c r="S47" s="1708" t="s">
        <v>192</v>
      </c>
      <c r="T47" s="509"/>
      <c r="U47" s="510">
        <v>100</v>
      </c>
      <c r="V47" s="432"/>
      <c r="W47" s="264"/>
    </row>
    <row r="48" spans="1:28" s="689" customFormat="1" ht="42" customHeight="1" x14ac:dyDescent="0.25">
      <c r="A48" s="1324"/>
      <c r="B48" s="1325"/>
      <c r="C48" s="1320"/>
      <c r="D48" s="690"/>
      <c r="E48" s="1300"/>
      <c r="F48" s="1329"/>
      <c r="G48" s="1596"/>
      <c r="H48" s="1263"/>
      <c r="I48" s="1653"/>
      <c r="J48" s="517" t="s">
        <v>47</v>
      </c>
      <c r="K48" s="105"/>
      <c r="L48" s="105"/>
      <c r="M48" s="105">
        <v>9.4</v>
      </c>
      <c r="N48" s="580">
        <v>9.4</v>
      </c>
      <c r="O48" s="335">
        <v>5.6</v>
      </c>
      <c r="P48" s="99"/>
      <c r="Q48" s="105">
        <v>92.6</v>
      </c>
      <c r="R48" s="105"/>
      <c r="S48" s="1709"/>
      <c r="T48" s="513"/>
      <c r="U48" s="514"/>
      <c r="V48" s="515"/>
      <c r="W48" s="516"/>
      <c r="X48" s="733"/>
      <c r="Y48" s="519"/>
      <c r="Z48" s="519"/>
      <c r="AA48" s="519"/>
    </row>
    <row r="49" spans="1:27" s="689" customFormat="1" ht="16.5" customHeight="1" x14ac:dyDescent="0.25">
      <c r="A49" s="1324"/>
      <c r="B49" s="1325"/>
      <c r="C49" s="1320"/>
      <c r="D49" s="690"/>
      <c r="E49" s="1300"/>
      <c r="F49" s="1329"/>
      <c r="G49" s="1651"/>
      <c r="H49" s="1263"/>
      <c r="I49" s="1653"/>
      <c r="J49" s="517" t="s">
        <v>33</v>
      </c>
      <c r="K49" s="105"/>
      <c r="L49" s="105"/>
      <c r="M49" s="105"/>
      <c r="N49" s="580"/>
      <c r="O49" s="335"/>
      <c r="P49" s="99"/>
      <c r="Q49" s="105">
        <v>14.5</v>
      </c>
      <c r="R49" s="105"/>
      <c r="S49" s="1315" t="s">
        <v>193</v>
      </c>
      <c r="T49" s="576"/>
      <c r="U49" s="577"/>
      <c r="V49" s="578">
        <v>10</v>
      </c>
      <c r="W49" s="579"/>
      <c r="X49" s="1334"/>
      <c r="Y49" s="1657"/>
      <c r="Z49" s="1657"/>
      <c r="AA49" s="1657"/>
    </row>
    <row r="50" spans="1:27" s="689" customFormat="1" ht="12.75" customHeight="1" x14ac:dyDescent="0.25">
      <c r="A50" s="1324"/>
      <c r="B50" s="1325"/>
      <c r="C50" s="1320"/>
      <c r="D50" s="690"/>
      <c r="E50" s="1300"/>
      <c r="F50" s="1329"/>
      <c r="G50" s="1651"/>
      <c r="H50" s="1263"/>
      <c r="I50" s="1653"/>
      <c r="J50" s="39"/>
      <c r="K50" s="107"/>
      <c r="L50" s="107"/>
      <c r="M50" s="107"/>
      <c r="N50" s="581"/>
      <c r="O50" s="581"/>
      <c r="P50" s="583"/>
      <c r="Q50" s="107"/>
      <c r="R50" s="107"/>
      <c r="S50" s="1363"/>
      <c r="T50" s="279"/>
      <c r="U50" s="257"/>
      <c r="V50" s="299"/>
      <c r="W50" s="36"/>
      <c r="X50" s="1710"/>
      <c r="Y50" s="1650"/>
      <c r="Z50" s="1650"/>
      <c r="AA50" s="1650"/>
    </row>
    <row r="51" spans="1:27" s="689" customFormat="1" ht="18" customHeight="1" thickBot="1" x14ac:dyDescent="0.25">
      <c r="A51" s="1324"/>
      <c r="B51" s="1326"/>
      <c r="C51" s="1327"/>
      <c r="D51" s="27"/>
      <c r="E51" s="1298"/>
      <c r="F51" s="1330"/>
      <c r="G51" s="1597"/>
      <c r="H51" s="1264"/>
      <c r="I51" s="1654"/>
      <c r="J51" s="132" t="s">
        <v>30</v>
      </c>
      <c r="K51" s="102">
        <f>K47+K49</f>
        <v>0</v>
      </c>
      <c r="L51" s="101">
        <f>L47+L49</f>
        <v>0</v>
      </c>
      <c r="M51" s="190">
        <f>SUM(M47:M50)</f>
        <v>11.1</v>
      </c>
      <c r="N51" s="190">
        <f>SUM(N47:N50)</f>
        <v>11.1</v>
      </c>
      <c r="O51" s="441">
        <f>SUM(O47:O50)</f>
        <v>6.6</v>
      </c>
      <c r="P51" s="438">
        <f t="shared" ref="P51:R51" si="6">SUM(P47:P50)</f>
        <v>0</v>
      </c>
      <c r="Q51" s="190">
        <f t="shared" si="6"/>
        <v>109</v>
      </c>
      <c r="R51" s="190">
        <f t="shared" si="6"/>
        <v>0</v>
      </c>
      <c r="S51" s="706"/>
      <c r="T51" s="707"/>
      <c r="U51" s="699"/>
      <c r="V51" s="699"/>
      <c r="W51" s="575"/>
      <c r="X51" s="1710"/>
      <c r="Y51" s="1650"/>
      <c r="Z51" s="1650"/>
      <c r="AA51" s="1650"/>
    </row>
    <row r="52" spans="1:27" s="689" customFormat="1" ht="13.5" thickBot="1" x14ac:dyDescent="0.3">
      <c r="A52" s="43" t="s">
        <v>16</v>
      </c>
      <c r="B52" s="31" t="s">
        <v>31</v>
      </c>
      <c r="C52" s="1309" t="s">
        <v>50</v>
      </c>
      <c r="D52" s="1309"/>
      <c r="E52" s="1309"/>
      <c r="F52" s="1309"/>
      <c r="G52" s="1309"/>
      <c r="H52" s="1309"/>
      <c r="I52" s="1309"/>
      <c r="J52" s="1357"/>
      <c r="K52" s="106">
        <f>K46+K51</f>
        <v>48.9</v>
      </c>
      <c r="L52" s="168">
        <f>L46+L51</f>
        <v>36.799999999999997</v>
      </c>
      <c r="M52" s="168">
        <f>M46+M51</f>
        <v>84.3</v>
      </c>
      <c r="N52" s="168">
        <f t="shared" ref="N52:R52" si="7">N46+N51</f>
        <v>81.8</v>
      </c>
      <c r="O52" s="168">
        <f t="shared" si="7"/>
        <v>6.6</v>
      </c>
      <c r="P52" s="168">
        <f t="shared" si="7"/>
        <v>2.5</v>
      </c>
      <c r="Q52" s="168">
        <f t="shared" si="7"/>
        <v>240.2</v>
      </c>
      <c r="R52" s="168">
        <f t="shared" si="7"/>
        <v>68.7</v>
      </c>
      <c r="S52" s="1358"/>
      <c r="T52" s="1359"/>
      <c r="U52" s="1359"/>
      <c r="V52" s="1359"/>
      <c r="W52" s="1360"/>
    </row>
    <row r="53" spans="1:27" s="689" customFormat="1" ht="16.5" customHeight="1" thickBot="1" x14ac:dyDescent="0.3">
      <c r="A53" s="30" t="s">
        <v>16</v>
      </c>
      <c r="B53" s="31" t="s">
        <v>40</v>
      </c>
      <c r="C53" s="1310" t="s">
        <v>58</v>
      </c>
      <c r="D53" s="1311"/>
      <c r="E53" s="1311"/>
      <c r="F53" s="1311"/>
      <c r="G53" s="1311"/>
      <c r="H53" s="1311"/>
      <c r="I53" s="1311"/>
      <c r="J53" s="1311"/>
      <c r="K53" s="1311"/>
      <c r="L53" s="1311"/>
      <c r="M53" s="1311"/>
      <c r="N53" s="1311"/>
      <c r="O53" s="1311"/>
      <c r="P53" s="1311"/>
      <c r="Q53" s="1311"/>
      <c r="R53" s="1311"/>
      <c r="S53" s="1311"/>
      <c r="T53" s="1311"/>
      <c r="U53" s="1311"/>
      <c r="V53" s="1311"/>
      <c r="W53" s="1312"/>
    </row>
    <row r="54" spans="1:27" s="689" customFormat="1" ht="16.5" customHeight="1" x14ac:dyDescent="0.25">
      <c r="A54" s="657" t="s">
        <v>16</v>
      </c>
      <c r="B54" s="659" t="s">
        <v>40</v>
      </c>
      <c r="C54" s="671" t="s">
        <v>16</v>
      </c>
      <c r="D54" s="661"/>
      <c r="E54" s="566" t="s">
        <v>116</v>
      </c>
      <c r="F54" s="663"/>
      <c r="G54" s="663"/>
      <c r="H54" s="661">
        <v>6</v>
      </c>
      <c r="I54" s="1711" t="s">
        <v>59</v>
      </c>
      <c r="J54" s="45"/>
      <c r="K54" s="183"/>
      <c r="L54" s="193"/>
      <c r="M54" s="183"/>
      <c r="N54" s="324"/>
      <c r="O54" s="324"/>
      <c r="P54" s="183"/>
      <c r="Q54" s="208"/>
      <c r="R54" s="337"/>
      <c r="S54" s="46"/>
      <c r="T54" s="259"/>
      <c r="U54" s="259"/>
      <c r="V54" s="274"/>
      <c r="W54" s="266"/>
    </row>
    <row r="55" spans="1:27" s="689" customFormat="1" ht="34.5" customHeight="1" x14ac:dyDescent="0.25">
      <c r="A55" s="658"/>
      <c r="B55" s="664"/>
      <c r="C55" s="672"/>
      <c r="D55" s="44" t="s">
        <v>16</v>
      </c>
      <c r="E55" s="126" t="s">
        <v>60</v>
      </c>
      <c r="F55" s="1346" t="s">
        <v>61</v>
      </c>
      <c r="G55" s="165" t="s">
        <v>133</v>
      </c>
      <c r="H55" s="665"/>
      <c r="I55" s="1642"/>
      <c r="J55" s="37" t="s">
        <v>33</v>
      </c>
      <c r="K55" s="178">
        <v>14.5</v>
      </c>
      <c r="L55" s="192">
        <v>14.5</v>
      </c>
      <c r="M55" s="211">
        <v>12</v>
      </c>
      <c r="N55" s="323">
        <v>12</v>
      </c>
      <c r="O55" s="323"/>
      <c r="P55" s="178"/>
      <c r="Q55" s="192">
        <v>12</v>
      </c>
      <c r="R55" s="192">
        <v>12</v>
      </c>
      <c r="S55" s="38" t="s">
        <v>174</v>
      </c>
      <c r="T55" s="260">
        <v>17</v>
      </c>
      <c r="U55" s="260">
        <v>17</v>
      </c>
      <c r="V55" s="275">
        <v>17</v>
      </c>
      <c r="W55" s="267">
        <v>17</v>
      </c>
    </row>
    <row r="56" spans="1:27" s="689" customFormat="1" ht="27" customHeight="1" x14ac:dyDescent="0.25">
      <c r="A56" s="176"/>
      <c r="B56" s="664"/>
      <c r="C56" s="672"/>
      <c r="D56" s="567" t="s">
        <v>31</v>
      </c>
      <c r="E56" s="365" t="s">
        <v>62</v>
      </c>
      <c r="F56" s="1639"/>
      <c r="G56" s="165" t="s">
        <v>134</v>
      </c>
      <c r="H56" s="665"/>
      <c r="I56" s="123"/>
      <c r="J56" s="366" t="s">
        <v>33</v>
      </c>
      <c r="K56" s="178">
        <v>17.2</v>
      </c>
      <c r="L56" s="192">
        <v>17.2</v>
      </c>
      <c r="M56" s="211">
        <v>17.2</v>
      </c>
      <c r="N56" s="323">
        <v>17.2</v>
      </c>
      <c r="O56" s="323"/>
      <c r="P56" s="178"/>
      <c r="Q56" s="192">
        <v>17.2</v>
      </c>
      <c r="R56" s="192">
        <v>17.2</v>
      </c>
      <c r="S56" s="38" t="s">
        <v>200</v>
      </c>
      <c r="T56" s="367" t="s">
        <v>63</v>
      </c>
      <c r="U56" s="367" t="s">
        <v>63</v>
      </c>
      <c r="V56" s="368" t="s">
        <v>63</v>
      </c>
      <c r="W56" s="369" t="s">
        <v>63</v>
      </c>
    </row>
    <row r="57" spans="1:27" s="689" customFormat="1" ht="19.5" customHeight="1" x14ac:dyDescent="0.25">
      <c r="A57" s="658"/>
      <c r="B57" s="664"/>
      <c r="C57" s="672"/>
      <c r="D57" s="679" t="s">
        <v>40</v>
      </c>
      <c r="E57" s="1337" t="s">
        <v>199</v>
      </c>
      <c r="F57" s="370"/>
      <c r="G57" s="1596" t="s">
        <v>135</v>
      </c>
      <c r="H57" s="665"/>
      <c r="I57" s="123"/>
      <c r="J57" s="163" t="s">
        <v>33</v>
      </c>
      <c r="K57" s="99">
        <v>20</v>
      </c>
      <c r="L57" s="100">
        <v>20</v>
      </c>
      <c r="M57" s="105">
        <v>50</v>
      </c>
      <c r="N57" s="335">
        <v>50</v>
      </c>
      <c r="O57" s="335"/>
      <c r="P57" s="99"/>
      <c r="Q57" s="100">
        <v>50</v>
      </c>
      <c r="R57" s="100">
        <v>25</v>
      </c>
      <c r="S57" s="691" t="s">
        <v>194</v>
      </c>
      <c r="T57" s="261">
        <v>2</v>
      </c>
      <c r="U57" s="261"/>
      <c r="V57" s="276">
        <v>1</v>
      </c>
      <c r="W57" s="268">
        <v>1</v>
      </c>
    </row>
    <row r="58" spans="1:27" s="689" customFormat="1" ht="33.75" customHeight="1" x14ac:dyDescent="0.25">
      <c r="A58" s="658"/>
      <c r="B58" s="664"/>
      <c r="C58" s="672"/>
      <c r="D58" s="568"/>
      <c r="E58" s="1535"/>
      <c r="F58" s="370"/>
      <c r="G58" s="1601"/>
      <c r="H58" s="665"/>
      <c r="I58" s="123"/>
      <c r="J58" s="48" t="s">
        <v>39</v>
      </c>
      <c r="K58" s="181">
        <v>57</v>
      </c>
      <c r="L58" s="104">
        <v>57</v>
      </c>
      <c r="M58" s="107"/>
      <c r="N58" s="326"/>
      <c r="O58" s="326"/>
      <c r="P58" s="181"/>
      <c r="Q58" s="107"/>
      <c r="R58" s="104"/>
      <c r="S58" s="373" t="s">
        <v>105</v>
      </c>
      <c r="T58" s="708">
        <v>1</v>
      </c>
      <c r="U58" s="262">
        <v>1</v>
      </c>
      <c r="V58" s="277">
        <v>1</v>
      </c>
      <c r="W58" s="269">
        <v>1</v>
      </c>
    </row>
    <row r="59" spans="1:27" s="689" customFormat="1" ht="15.75" customHeight="1" thickBot="1" x14ac:dyDescent="0.3">
      <c r="A59" s="26"/>
      <c r="B59" s="660"/>
      <c r="C59" s="40"/>
      <c r="D59" s="41"/>
      <c r="E59" s="41"/>
      <c r="F59" s="41"/>
      <c r="G59" s="41"/>
      <c r="H59" s="41"/>
      <c r="I59" s="1640" t="s">
        <v>57</v>
      </c>
      <c r="J59" s="1641"/>
      <c r="K59" s="201">
        <f>SUM(K55:K58)</f>
        <v>108.7</v>
      </c>
      <c r="L59" s="161">
        <f>SUM(L55:L58)</f>
        <v>108.7</v>
      </c>
      <c r="M59" s="161">
        <f>SUM(M55:M58)</f>
        <v>79.2</v>
      </c>
      <c r="N59" s="161">
        <f t="shared" ref="N59:R59" si="8">SUM(N55:N58)</f>
        <v>79.2</v>
      </c>
      <c r="O59" s="161">
        <f t="shared" si="8"/>
        <v>0</v>
      </c>
      <c r="P59" s="161">
        <f t="shared" si="8"/>
        <v>0</v>
      </c>
      <c r="Q59" s="161">
        <f t="shared" si="8"/>
        <v>79.2</v>
      </c>
      <c r="R59" s="161">
        <f t="shared" si="8"/>
        <v>54.2</v>
      </c>
      <c r="S59" s="122"/>
      <c r="T59" s="273"/>
      <c r="U59" s="258"/>
      <c r="V59" s="273"/>
      <c r="W59" s="49"/>
    </row>
    <row r="60" spans="1:27" s="689" customFormat="1" ht="32.25" customHeight="1" x14ac:dyDescent="0.2">
      <c r="A60" s="657" t="s">
        <v>16</v>
      </c>
      <c r="B60" s="659" t="s">
        <v>40</v>
      </c>
      <c r="C60" s="671" t="s">
        <v>31</v>
      </c>
      <c r="D60" s="50"/>
      <c r="E60" s="51" t="s">
        <v>64</v>
      </c>
      <c r="F60" s="52"/>
      <c r="G60" s="52"/>
      <c r="H60" s="28">
        <v>6</v>
      </c>
      <c r="I60" s="1576" t="s">
        <v>59</v>
      </c>
      <c r="J60" s="53"/>
      <c r="K60" s="144"/>
      <c r="L60" s="144"/>
      <c r="M60" s="208"/>
      <c r="N60" s="324"/>
      <c r="O60" s="324"/>
      <c r="P60" s="183"/>
      <c r="Q60" s="193"/>
      <c r="R60" s="144"/>
      <c r="S60" s="374"/>
      <c r="T60" s="247"/>
      <c r="U60" s="247"/>
      <c r="V60" s="247"/>
      <c r="W60" s="237"/>
    </row>
    <row r="61" spans="1:27" s="689" customFormat="1" ht="54.75" customHeight="1" x14ac:dyDescent="0.25">
      <c r="A61" s="658"/>
      <c r="B61" s="664"/>
      <c r="C61" s="672"/>
      <c r="D61" s="44" t="s">
        <v>16</v>
      </c>
      <c r="E61" s="1265" t="s">
        <v>65</v>
      </c>
      <c r="F61" s="1350" t="s">
        <v>66</v>
      </c>
      <c r="G61" s="1645" t="s">
        <v>136</v>
      </c>
      <c r="H61" s="665"/>
      <c r="I61" s="1642"/>
      <c r="J61" s="35" t="s">
        <v>33</v>
      </c>
      <c r="K61" s="145">
        <v>113</v>
      </c>
      <c r="L61" s="145">
        <v>124.5</v>
      </c>
      <c r="M61" s="105">
        <v>88.1</v>
      </c>
      <c r="N61" s="335">
        <v>88.1</v>
      </c>
      <c r="O61" s="335"/>
      <c r="P61" s="99"/>
      <c r="Q61" s="100"/>
      <c r="R61" s="145"/>
      <c r="S61" s="220" t="s">
        <v>214</v>
      </c>
      <c r="T61" s="354"/>
      <c r="U61" s="354">
        <v>160</v>
      </c>
      <c r="V61" s="355"/>
      <c r="W61" s="353"/>
      <c r="X61" s="709"/>
      <c r="Y61" s="709"/>
      <c r="Z61" s="13"/>
    </row>
    <row r="62" spans="1:27" s="689" customFormat="1" ht="44.25" customHeight="1" x14ac:dyDescent="0.25">
      <c r="A62" s="9"/>
      <c r="B62" s="10"/>
      <c r="C62" s="55"/>
      <c r="D62" s="665"/>
      <c r="E62" s="1348"/>
      <c r="F62" s="1351"/>
      <c r="G62" s="1646"/>
      <c r="H62" s="665"/>
      <c r="I62" s="422"/>
      <c r="J62" s="56" t="s">
        <v>33</v>
      </c>
      <c r="K62" s="145"/>
      <c r="L62" s="100"/>
      <c r="M62" s="105">
        <v>7.2</v>
      </c>
      <c r="N62" s="335">
        <v>7.2</v>
      </c>
      <c r="O62" s="335"/>
      <c r="P62" s="99"/>
      <c r="Q62" s="100">
        <v>18</v>
      </c>
      <c r="R62" s="145"/>
      <c r="S62" s="521" t="s">
        <v>203</v>
      </c>
      <c r="T62" s="293"/>
      <c r="U62" s="293">
        <v>162</v>
      </c>
      <c r="V62" s="356">
        <v>338</v>
      </c>
      <c r="W62" s="351"/>
      <c r="X62" s="13"/>
      <c r="Y62" s="13"/>
      <c r="Z62" s="13"/>
    </row>
    <row r="63" spans="1:27" s="689" customFormat="1" ht="42" customHeight="1" x14ac:dyDescent="0.25">
      <c r="A63" s="9"/>
      <c r="B63" s="10"/>
      <c r="C63" s="55"/>
      <c r="D63" s="665"/>
      <c r="E63" s="1643"/>
      <c r="F63" s="1644"/>
      <c r="G63" s="1644"/>
      <c r="H63" s="665"/>
      <c r="I63" s="422"/>
      <c r="J63" s="56" t="s">
        <v>33</v>
      </c>
      <c r="K63" s="145"/>
      <c r="L63" s="145"/>
      <c r="M63" s="105"/>
      <c r="N63" s="335"/>
      <c r="O63" s="335"/>
      <c r="P63" s="99"/>
      <c r="Q63" s="100">
        <v>60</v>
      </c>
      <c r="R63" s="145">
        <v>60</v>
      </c>
      <c r="S63" s="521" t="s">
        <v>215</v>
      </c>
      <c r="T63" s="293"/>
      <c r="U63" s="293">
        <v>250</v>
      </c>
      <c r="V63" s="356">
        <v>250</v>
      </c>
      <c r="W63" s="351">
        <v>250</v>
      </c>
      <c r="X63" s="35"/>
      <c r="Y63" s="710"/>
      <c r="Z63" s="13"/>
    </row>
    <row r="64" spans="1:27" s="689" customFormat="1" ht="66" customHeight="1" x14ac:dyDescent="0.25">
      <c r="A64" s="9"/>
      <c r="B64" s="10"/>
      <c r="C64" s="55"/>
      <c r="D64" s="665"/>
      <c r="E64" s="421"/>
      <c r="F64" s="125"/>
      <c r="G64" s="125"/>
      <c r="H64" s="665"/>
      <c r="I64" s="422"/>
      <c r="J64" s="522" t="s">
        <v>33</v>
      </c>
      <c r="K64" s="463"/>
      <c r="L64" s="463"/>
      <c r="M64" s="464"/>
      <c r="N64" s="465"/>
      <c r="O64" s="465"/>
      <c r="P64" s="466"/>
      <c r="Q64" s="467">
        <v>29.7</v>
      </c>
      <c r="R64" s="463"/>
      <c r="S64" s="584" t="s">
        <v>204</v>
      </c>
      <c r="T64" s="294"/>
      <c r="U64" s="294"/>
      <c r="V64" s="434">
        <v>185</v>
      </c>
      <c r="W64" s="357"/>
      <c r="X64" s="35"/>
      <c r="Y64" s="13"/>
      <c r="Z64" s="13"/>
    </row>
    <row r="65" spans="1:26" s="689" customFormat="1" ht="39.75" customHeight="1" x14ac:dyDescent="0.25">
      <c r="A65" s="9"/>
      <c r="B65" s="10"/>
      <c r="C65" s="55"/>
      <c r="D65" s="71"/>
      <c r="E65" s="417"/>
      <c r="F65" s="418"/>
      <c r="G65" s="418"/>
      <c r="H65" s="71"/>
      <c r="I65" s="419"/>
      <c r="J65" s="96" t="s">
        <v>39</v>
      </c>
      <c r="K65" s="146">
        <v>100</v>
      </c>
      <c r="L65" s="146">
        <v>109.8</v>
      </c>
      <c r="M65" s="107"/>
      <c r="N65" s="326"/>
      <c r="O65" s="326"/>
      <c r="P65" s="181"/>
      <c r="Q65" s="104"/>
      <c r="R65" s="146"/>
      <c r="S65" s="711" t="s">
        <v>121</v>
      </c>
      <c r="T65" s="712">
        <v>30</v>
      </c>
      <c r="U65" s="295"/>
      <c r="V65" s="278"/>
      <c r="W65" s="352"/>
      <c r="X65" s="13"/>
      <c r="Y65" s="13"/>
      <c r="Z65" s="13"/>
    </row>
    <row r="66" spans="1:26" s="689" customFormat="1" ht="27" customHeight="1" x14ac:dyDescent="0.25">
      <c r="A66" s="9"/>
      <c r="B66" s="10"/>
      <c r="C66" s="55"/>
      <c r="D66" s="172" t="s">
        <v>31</v>
      </c>
      <c r="E66" s="1265" t="s">
        <v>113</v>
      </c>
      <c r="F66" s="585" t="s">
        <v>43</v>
      </c>
      <c r="G66" s="1627" t="s">
        <v>147</v>
      </c>
      <c r="H66" s="44">
        <v>5</v>
      </c>
      <c r="I66" s="1629" t="s">
        <v>181</v>
      </c>
      <c r="J66" s="713" t="s">
        <v>47</v>
      </c>
      <c r="K66" s="428">
        <v>220</v>
      </c>
      <c r="L66" s="428">
        <v>220</v>
      </c>
      <c r="M66" s="182">
        <v>705</v>
      </c>
      <c r="N66" s="325"/>
      <c r="O66" s="325"/>
      <c r="P66" s="180">
        <v>705</v>
      </c>
      <c r="Q66" s="103">
        <v>500</v>
      </c>
      <c r="R66" s="428"/>
      <c r="S66" s="714" t="s">
        <v>114</v>
      </c>
      <c r="T66" s="715"/>
      <c r="U66" s="715">
        <v>1</v>
      </c>
      <c r="V66" s="716"/>
      <c r="W66" s="476"/>
    </row>
    <row r="67" spans="1:26" s="689" customFormat="1" ht="51.75" customHeight="1" x14ac:dyDescent="0.25">
      <c r="A67" s="9"/>
      <c r="B67" s="10"/>
      <c r="C67" s="55"/>
      <c r="D67" s="668"/>
      <c r="E67" s="1348"/>
      <c r="F67" s="587" t="s">
        <v>66</v>
      </c>
      <c r="G67" s="1631"/>
      <c r="H67" s="665"/>
      <c r="I67" s="1577"/>
      <c r="J67" s="522"/>
      <c r="K67" s="463"/>
      <c r="L67" s="463"/>
      <c r="M67" s="464"/>
      <c r="N67" s="465"/>
      <c r="O67" s="465"/>
      <c r="P67" s="466"/>
      <c r="Q67" s="467"/>
      <c r="R67" s="463"/>
      <c r="S67" s="717" t="s">
        <v>210</v>
      </c>
      <c r="T67" s="249"/>
      <c r="U67" s="249">
        <v>60</v>
      </c>
      <c r="V67" s="423">
        <v>100</v>
      </c>
      <c r="W67" s="424"/>
    </row>
    <row r="68" spans="1:26" s="689" customFormat="1" ht="19.5" customHeight="1" x14ac:dyDescent="0.25">
      <c r="A68" s="9"/>
      <c r="B68" s="10"/>
      <c r="C68" s="55"/>
      <c r="D68" s="91"/>
      <c r="E68" s="1384"/>
      <c r="F68" s="586"/>
      <c r="G68" s="1628"/>
      <c r="H68" s="71"/>
      <c r="I68" s="1630"/>
      <c r="J68" s="96" t="s">
        <v>39</v>
      </c>
      <c r="K68" s="146"/>
      <c r="L68" s="146"/>
      <c r="M68" s="107"/>
      <c r="N68" s="326"/>
      <c r="O68" s="326"/>
      <c r="P68" s="181"/>
      <c r="Q68" s="104">
        <v>45</v>
      </c>
      <c r="R68" s="146"/>
      <c r="S68" s="471" t="s">
        <v>175</v>
      </c>
      <c r="T68" s="468"/>
      <c r="U68" s="468">
        <v>60</v>
      </c>
      <c r="V68" s="469">
        <v>100</v>
      </c>
      <c r="W68" s="470"/>
    </row>
    <row r="69" spans="1:26" s="689" customFormat="1" ht="54" customHeight="1" x14ac:dyDescent="0.25">
      <c r="A69" s="9"/>
      <c r="B69" s="10"/>
      <c r="C69" s="55"/>
      <c r="D69" s="668" t="s">
        <v>40</v>
      </c>
      <c r="E69" s="1348" t="s">
        <v>150</v>
      </c>
      <c r="F69" s="585" t="s">
        <v>43</v>
      </c>
      <c r="G69" s="1631"/>
      <c r="H69" s="527">
        <v>4</v>
      </c>
      <c r="I69" s="528" t="s">
        <v>82</v>
      </c>
      <c r="J69" s="529" t="s">
        <v>39</v>
      </c>
      <c r="K69" s="530"/>
      <c r="L69" s="531"/>
      <c r="M69" s="546">
        <v>15</v>
      </c>
      <c r="N69" s="547"/>
      <c r="O69" s="547"/>
      <c r="P69" s="548">
        <f>+M69</f>
        <v>15</v>
      </c>
      <c r="Q69" s="531"/>
      <c r="R69" s="549"/>
      <c r="S69" s="532" t="s">
        <v>149</v>
      </c>
      <c r="T69" s="294"/>
      <c r="U69" s="294">
        <v>1</v>
      </c>
      <c r="V69" s="434"/>
      <c r="W69" s="357"/>
    </row>
    <row r="70" spans="1:26" s="689" customFormat="1" ht="18" customHeight="1" x14ac:dyDescent="0.25">
      <c r="A70" s="9"/>
      <c r="B70" s="10"/>
      <c r="C70" s="55"/>
      <c r="D70" s="668"/>
      <c r="E70" s="1348"/>
      <c r="F70" s="1385" t="s">
        <v>66</v>
      </c>
      <c r="G70" s="1632"/>
      <c r="H70" s="665">
        <v>6</v>
      </c>
      <c r="I70" s="1635" t="s">
        <v>151</v>
      </c>
      <c r="J70" s="523" t="s">
        <v>47</v>
      </c>
      <c r="K70" s="349"/>
      <c r="L70" s="350"/>
      <c r="M70" s="550"/>
      <c r="N70" s="335"/>
      <c r="O70" s="335"/>
      <c r="P70" s="99"/>
      <c r="Q70" s="551">
        <v>84</v>
      </c>
      <c r="R70" s="145"/>
      <c r="S70" s="1470" t="s">
        <v>227</v>
      </c>
      <c r="T70" s="354"/>
      <c r="U70" s="354">
        <v>50</v>
      </c>
      <c r="V70" s="355">
        <v>100</v>
      </c>
      <c r="W70" s="353"/>
    </row>
    <row r="71" spans="1:26" s="689" customFormat="1" ht="19.5" customHeight="1" x14ac:dyDescent="0.25">
      <c r="A71" s="9"/>
      <c r="B71" s="10"/>
      <c r="C71" s="55"/>
      <c r="D71" s="668"/>
      <c r="E71" s="1348"/>
      <c r="F71" s="1633"/>
      <c r="G71" s="678"/>
      <c r="H71" s="665"/>
      <c r="I71" s="1636"/>
      <c r="J71" s="348" t="s">
        <v>197</v>
      </c>
      <c r="K71" s="349"/>
      <c r="L71" s="350"/>
      <c r="M71" s="552">
        <v>20</v>
      </c>
      <c r="N71" s="335"/>
      <c r="O71" s="335"/>
      <c r="P71" s="99">
        <v>20</v>
      </c>
      <c r="Q71" s="551">
        <v>46</v>
      </c>
      <c r="R71" s="145"/>
      <c r="S71" s="1470"/>
      <c r="T71" s="249"/>
      <c r="U71" s="249"/>
      <c r="V71" s="423"/>
      <c r="W71" s="424"/>
    </row>
    <row r="72" spans="1:26" s="689" customFormat="1" ht="16.5" customHeight="1" x14ac:dyDescent="0.25">
      <c r="A72" s="9"/>
      <c r="B72" s="10"/>
      <c r="C72" s="55"/>
      <c r="D72" s="91"/>
      <c r="E72" s="1384"/>
      <c r="F72" s="1634"/>
      <c r="G72" s="118"/>
      <c r="H72" s="71"/>
      <c r="I72" s="1637"/>
      <c r="J72" s="524" t="s">
        <v>33</v>
      </c>
      <c r="K72" s="525"/>
      <c r="L72" s="526"/>
      <c r="M72" s="107"/>
      <c r="N72" s="326"/>
      <c r="O72" s="326"/>
      <c r="P72" s="181"/>
      <c r="Q72" s="526">
        <v>55</v>
      </c>
      <c r="R72" s="146"/>
      <c r="S72" s="1471"/>
      <c r="T72" s="295"/>
      <c r="U72" s="295"/>
      <c r="V72" s="278"/>
      <c r="W72" s="352"/>
    </row>
    <row r="73" spans="1:26" s="689" customFormat="1" ht="25.5" customHeight="1" x14ac:dyDescent="0.25">
      <c r="A73" s="1371"/>
      <c r="B73" s="1374"/>
      <c r="C73" s="1610"/>
      <c r="D73" s="1625" t="s">
        <v>42</v>
      </c>
      <c r="E73" s="1380" t="s">
        <v>202</v>
      </c>
      <c r="F73" s="1381" t="s">
        <v>43</v>
      </c>
      <c r="G73" s="1603" t="s">
        <v>138</v>
      </c>
      <c r="H73" s="1383">
        <v>5</v>
      </c>
      <c r="I73" s="1560" t="s">
        <v>69</v>
      </c>
      <c r="J73" s="484" t="s">
        <v>47</v>
      </c>
      <c r="K73" s="180"/>
      <c r="L73" s="103">
        <v>3.1</v>
      </c>
      <c r="M73" s="485">
        <v>16.7</v>
      </c>
      <c r="N73" s="325"/>
      <c r="O73" s="325"/>
      <c r="P73" s="486">
        <v>16.7</v>
      </c>
      <c r="Q73" s="403">
        <v>31.7</v>
      </c>
      <c r="R73" s="199"/>
      <c r="S73" s="410" t="s">
        <v>229</v>
      </c>
      <c r="T73" s="411"/>
      <c r="U73" s="411" t="s">
        <v>146</v>
      </c>
      <c r="V73" s="412"/>
      <c r="W73" s="371"/>
    </row>
    <row r="74" spans="1:26" s="689" customFormat="1" ht="25.5" customHeight="1" x14ac:dyDescent="0.25">
      <c r="A74" s="1372"/>
      <c r="B74" s="1375"/>
      <c r="C74" s="1611"/>
      <c r="D74" s="1625"/>
      <c r="E74" s="1380"/>
      <c r="F74" s="1382"/>
      <c r="G74" s="1583"/>
      <c r="H74" s="1383"/>
      <c r="I74" s="1619"/>
      <c r="J74" s="407" t="s">
        <v>45</v>
      </c>
      <c r="K74" s="99"/>
      <c r="L74" s="100"/>
      <c r="M74" s="388">
        <v>94.2</v>
      </c>
      <c r="N74" s="335"/>
      <c r="O74" s="335"/>
      <c r="P74" s="99">
        <v>94.2</v>
      </c>
      <c r="Q74" s="387">
        <v>179.2</v>
      </c>
      <c r="R74" s="99"/>
      <c r="S74" s="413" t="s">
        <v>228</v>
      </c>
      <c r="T74" s="414"/>
      <c r="U74" s="414">
        <v>30</v>
      </c>
      <c r="V74" s="415">
        <v>100</v>
      </c>
      <c r="W74" s="409"/>
    </row>
    <row r="75" spans="1:26" s="689" customFormat="1" ht="42.75" customHeight="1" x14ac:dyDescent="0.25">
      <c r="A75" s="1373"/>
      <c r="B75" s="1376"/>
      <c r="C75" s="1612"/>
      <c r="D75" s="1625"/>
      <c r="E75" s="1380"/>
      <c r="F75" s="1390" t="s">
        <v>75</v>
      </c>
      <c r="G75" s="1583"/>
      <c r="H75" s="1383"/>
      <c r="I75" s="1619"/>
      <c r="J75" s="407"/>
      <c r="K75" s="99"/>
      <c r="L75" s="100"/>
      <c r="M75" s="408"/>
      <c r="N75" s="335"/>
      <c r="O75" s="335"/>
      <c r="P75" s="99"/>
      <c r="Q75" s="387"/>
      <c r="R75" s="99"/>
      <c r="S75" s="436" t="s">
        <v>172</v>
      </c>
      <c r="T75" s="480"/>
      <c r="U75" s="481" t="s">
        <v>167</v>
      </c>
      <c r="V75" s="482"/>
      <c r="W75" s="483"/>
    </row>
    <row r="76" spans="1:26" s="689" customFormat="1" ht="17.25" customHeight="1" x14ac:dyDescent="0.25">
      <c r="A76" s="1373"/>
      <c r="B76" s="1376"/>
      <c r="C76" s="1612"/>
      <c r="D76" s="1625"/>
      <c r="E76" s="1380"/>
      <c r="F76" s="1436"/>
      <c r="G76" s="1618"/>
      <c r="H76" s="1383"/>
      <c r="I76" s="1607"/>
      <c r="J76" s="202"/>
      <c r="K76" s="181"/>
      <c r="L76" s="104"/>
      <c r="M76" s="181"/>
      <c r="N76" s="326"/>
      <c r="O76" s="326"/>
      <c r="P76" s="181"/>
      <c r="Q76" s="104"/>
      <c r="R76" s="181"/>
      <c r="S76" s="718" t="s">
        <v>70</v>
      </c>
      <c r="T76" s="719">
        <v>1</v>
      </c>
      <c r="U76" s="308"/>
      <c r="V76" s="416"/>
      <c r="W76" s="372"/>
    </row>
    <row r="77" spans="1:26" s="689" customFormat="1" ht="15.75" thickBot="1" x14ac:dyDescent="0.3">
      <c r="A77" s="57"/>
      <c r="B77" s="660"/>
      <c r="C77" s="58"/>
      <c r="D77" s="59"/>
      <c r="E77" s="59"/>
      <c r="F77" s="59"/>
      <c r="G77" s="59"/>
      <c r="H77" s="59"/>
      <c r="I77" s="1608" t="s">
        <v>57</v>
      </c>
      <c r="J77" s="1620"/>
      <c r="K77" s="147">
        <f t="shared" ref="K77:R77" si="9">SUM(K61:K76)</f>
        <v>433</v>
      </c>
      <c r="L77" s="147">
        <f t="shared" si="9"/>
        <v>457.40000000000003</v>
      </c>
      <c r="M77" s="147">
        <f t="shared" si="9"/>
        <v>946.2</v>
      </c>
      <c r="N77" s="147">
        <f t="shared" si="9"/>
        <v>95.3</v>
      </c>
      <c r="O77" s="147">
        <f t="shared" si="9"/>
        <v>0</v>
      </c>
      <c r="P77" s="147">
        <f t="shared" si="9"/>
        <v>850.90000000000009</v>
      </c>
      <c r="Q77" s="147">
        <f t="shared" si="9"/>
        <v>1048.6000000000001</v>
      </c>
      <c r="R77" s="147">
        <f t="shared" si="9"/>
        <v>60</v>
      </c>
      <c r="S77" s="122"/>
      <c r="T77" s="273"/>
      <c r="U77" s="273"/>
      <c r="V77" s="273"/>
      <c r="W77" s="49"/>
    </row>
    <row r="78" spans="1:26" s="689" customFormat="1" ht="15.75" customHeight="1" x14ac:dyDescent="0.25">
      <c r="A78" s="60" t="s">
        <v>16</v>
      </c>
      <c r="B78" s="61" t="s">
        <v>40</v>
      </c>
      <c r="C78" s="62" t="s">
        <v>40</v>
      </c>
      <c r="D78" s="63"/>
      <c r="E78" s="64" t="s">
        <v>67</v>
      </c>
      <c r="F78" s="65" t="s">
        <v>43</v>
      </c>
      <c r="G78" s="65"/>
      <c r="H78" s="66">
        <v>5</v>
      </c>
      <c r="I78" s="67"/>
      <c r="J78" s="68"/>
      <c r="K78" s="160"/>
      <c r="L78" s="160"/>
      <c r="M78" s="338"/>
      <c r="N78" s="339"/>
      <c r="O78" s="339"/>
      <c r="P78" s="179"/>
      <c r="Q78" s="160"/>
      <c r="R78" s="160"/>
      <c r="S78" s="158"/>
      <c r="T78" s="296"/>
      <c r="U78" s="296"/>
      <c r="V78" s="296"/>
      <c r="W78" s="280"/>
    </row>
    <row r="79" spans="1:26" s="689" customFormat="1" ht="15.75" customHeight="1" x14ac:dyDescent="0.25">
      <c r="A79" s="658"/>
      <c r="B79" s="664"/>
      <c r="C79" s="655"/>
      <c r="D79" s="562" t="s">
        <v>16</v>
      </c>
      <c r="E79" s="1367" t="s">
        <v>205</v>
      </c>
      <c r="F79" s="1437" t="s">
        <v>68</v>
      </c>
      <c r="G79" s="1600" t="s">
        <v>142</v>
      </c>
      <c r="H79" s="665"/>
      <c r="I79" s="1606" t="s">
        <v>69</v>
      </c>
      <c r="J79" s="533" t="s">
        <v>47</v>
      </c>
      <c r="K79" s="103">
        <v>17.899999999999999</v>
      </c>
      <c r="L79" s="103">
        <f>17.9-1.1</f>
        <v>16.799999999999997</v>
      </c>
      <c r="M79" s="182">
        <v>78.8</v>
      </c>
      <c r="N79" s="325"/>
      <c r="O79" s="325"/>
      <c r="P79" s="199">
        <v>78.8</v>
      </c>
      <c r="Q79" s="199"/>
      <c r="R79" s="103"/>
      <c r="S79" s="1434" t="s">
        <v>176</v>
      </c>
      <c r="T79" s="477"/>
      <c r="U79" s="477">
        <v>100</v>
      </c>
      <c r="V79" s="477"/>
      <c r="W79" s="478"/>
    </row>
    <row r="80" spans="1:26" s="689" customFormat="1" ht="18.75" customHeight="1" x14ac:dyDescent="0.25">
      <c r="A80" s="658"/>
      <c r="B80" s="664"/>
      <c r="C80" s="655"/>
      <c r="D80" s="690"/>
      <c r="E80" s="1337"/>
      <c r="F80" s="1438"/>
      <c r="G80" s="1741"/>
      <c r="H80" s="665"/>
      <c r="I80" s="1606"/>
      <c r="J80" s="163" t="s">
        <v>45</v>
      </c>
      <c r="K80" s="100"/>
      <c r="L80" s="100"/>
      <c r="M80" s="105">
        <v>413.1</v>
      </c>
      <c r="N80" s="335"/>
      <c r="O80" s="335"/>
      <c r="P80" s="99">
        <v>413.1</v>
      </c>
      <c r="Q80" s="100"/>
      <c r="R80" s="100"/>
      <c r="S80" s="1707"/>
      <c r="T80" s="477"/>
      <c r="U80" s="477"/>
      <c r="V80" s="477"/>
      <c r="W80" s="479"/>
    </row>
    <row r="81" spans="1:23" s="689" customFormat="1" ht="24" customHeight="1" x14ac:dyDescent="0.25">
      <c r="A81" s="658"/>
      <c r="B81" s="664"/>
      <c r="C81" s="655"/>
      <c r="D81" s="692"/>
      <c r="E81" s="1337"/>
      <c r="F81" s="1438"/>
      <c r="G81" s="1741"/>
      <c r="H81" s="665"/>
      <c r="I81" s="1606"/>
      <c r="J81" s="517"/>
      <c r="K81" s="100"/>
      <c r="L81" s="100"/>
      <c r="M81" s="105"/>
      <c r="N81" s="335"/>
      <c r="O81" s="335"/>
      <c r="P81" s="99"/>
      <c r="Q81" s="100"/>
      <c r="R81" s="100"/>
      <c r="S81" s="720" t="s">
        <v>114</v>
      </c>
      <c r="T81" s="721">
        <v>1</v>
      </c>
      <c r="U81" s="297"/>
      <c r="V81" s="297"/>
      <c r="W81" s="281"/>
    </row>
    <row r="82" spans="1:23" s="689" customFormat="1" ht="15.75" customHeight="1" x14ac:dyDescent="0.25">
      <c r="A82" s="658"/>
      <c r="B82" s="664"/>
      <c r="C82" s="672"/>
      <c r="D82" s="564"/>
      <c r="E82" s="1535"/>
      <c r="F82" s="1438"/>
      <c r="G82" s="1624"/>
      <c r="H82" s="665"/>
      <c r="I82" s="1607"/>
      <c r="J82" s="534"/>
      <c r="K82" s="104"/>
      <c r="L82" s="104"/>
      <c r="M82" s="107"/>
      <c r="N82" s="326"/>
      <c r="O82" s="326"/>
      <c r="P82" s="181"/>
      <c r="Q82" s="104"/>
      <c r="R82" s="104"/>
      <c r="S82" s="718" t="s">
        <v>70</v>
      </c>
      <c r="T82" s="719">
        <v>1</v>
      </c>
      <c r="U82" s="298"/>
      <c r="V82" s="298"/>
      <c r="W82" s="282"/>
    </row>
    <row r="83" spans="1:23" s="689" customFormat="1" ht="20.25" customHeight="1" x14ac:dyDescent="0.25">
      <c r="A83" s="658"/>
      <c r="B83" s="664"/>
      <c r="C83" s="655"/>
      <c r="D83" s="565" t="s">
        <v>31</v>
      </c>
      <c r="E83" s="1337" t="s">
        <v>184</v>
      </c>
      <c r="F83" s="119"/>
      <c r="G83" s="1600" t="s">
        <v>141</v>
      </c>
      <c r="H83" s="665"/>
      <c r="I83" s="1606" t="s">
        <v>72</v>
      </c>
      <c r="J83" s="47" t="s">
        <v>47</v>
      </c>
      <c r="K83" s="100"/>
      <c r="L83" s="100"/>
      <c r="M83" s="428"/>
      <c r="N83" s="325"/>
      <c r="O83" s="325"/>
      <c r="P83" s="486"/>
      <c r="Q83" s="103">
        <v>608.5</v>
      </c>
      <c r="R83" s="100">
        <v>602.70000000000005</v>
      </c>
      <c r="S83" s="94" t="s">
        <v>71</v>
      </c>
      <c r="T83" s="680"/>
      <c r="U83" s="299">
        <v>1</v>
      </c>
      <c r="V83" s="299"/>
      <c r="W83" s="283"/>
    </row>
    <row r="84" spans="1:23" s="689" customFormat="1" ht="20.25" customHeight="1" x14ac:dyDescent="0.25">
      <c r="A84" s="658"/>
      <c r="B84" s="664"/>
      <c r="C84" s="655"/>
      <c r="D84" s="565"/>
      <c r="E84" s="1337"/>
      <c r="F84" s="119"/>
      <c r="G84" s="1623"/>
      <c r="H84" s="665"/>
      <c r="I84" s="1606"/>
      <c r="J84" s="163" t="s">
        <v>39</v>
      </c>
      <c r="K84" s="100">
        <v>25</v>
      </c>
      <c r="L84" s="100">
        <v>15.2</v>
      </c>
      <c r="M84" s="105"/>
      <c r="N84" s="335"/>
      <c r="O84" s="335"/>
      <c r="P84" s="99"/>
      <c r="Q84" s="100">
        <v>1.6</v>
      </c>
      <c r="R84" s="100"/>
      <c r="S84" s="94"/>
      <c r="T84" s="680"/>
      <c r="U84" s="299"/>
      <c r="V84" s="299"/>
      <c r="W84" s="283"/>
    </row>
    <row r="85" spans="1:23" s="689" customFormat="1" ht="27" customHeight="1" x14ac:dyDescent="0.25">
      <c r="A85" s="658"/>
      <c r="B85" s="664"/>
      <c r="C85" s="655"/>
      <c r="D85" s="70"/>
      <c r="E85" s="1535"/>
      <c r="F85" s="124"/>
      <c r="G85" s="1615"/>
      <c r="H85" s="71"/>
      <c r="I85" s="1616"/>
      <c r="J85" s="48" t="s">
        <v>33</v>
      </c>
      <c r="K85" s="104">
        <v>25</v>
      </c>
      <c r="L85" s="104">
        <v>0</v>
      </c>
      <c r="M85" s="107">
        <v>15.2</v>
      </c>
      <c r="N85" s="326"/>
      <c r="O85" s="326"/>
      <c r="P85" s="181">
        <v>15.2</v>
      </c>
      <c r="Q85" s="104"/>
      <c r="R85" s="104"/>
      <c r="S85" s="573" t="s">
        <v>104</v>
      </c>
      <c r="T85" s="300"/>
      <c r="U85" s="300"/>
      <c r="V85" s="300">
        <v>50</v>
      </c>
      <c r="W85" s="284">
        <v>100</v>
      </c>
    </row>
    <row r="86" spans="1:23" s="689" customFormat="1" ht="54" customHeight="1" x14ac:dyDescent="0.25">
      <c r="A86" s="658"/>
      <c r="B86" s="664"/>
      <c r="C86" s="655"/>
      <c r="D86" s="70"/>
      <c r="E86" s="722" t="s">
        <v>182</v>
      </c>
      <c r="F86" s="124"/>
      <c r="G86" s="676" t="s">
        <v>140</v>
      </c>
      <c r="H86" s="71"/>
      <c r="I86" s="677" t="s">
        <v>73</v>
      </c>
      <c r="J86" s="72" t="s">
        <v>47</v>
      </c>
      <c r="K86" s="104">
        <v>40</v>
      </c>
      <c r="L86" s="104">
        <v>40</v>
      </c>
      <c r="M86" s="107"/>
      <c r="N86" s="326"/>
      <c r="O86" s="326"/>
      <c r="P86" s="181"/>
      <c r="Q86" s="104"/>
      <c r="R86" s="104"/>
      <c r="S86" s="723" t="s">
        <v>119</v>
      </c>
      <c r="T86" s="724">
        <v>1</v>
      </c>
      <c r="U86" s="272"/>
      <c r="V86" s="272"/>
      <c r="W86" s="265"/>
    </row>
    <row r="87" spans="1:23" s="689" customFormat="1" ht="17.25" customHeight="1" thickBot="1" x14ac:dyDescent="0.3">
      <c r="A87" s="26"/>
      <c r="B87" s="660"/>
      <c r="C87" s="58"/>
      <c r="D87" s="41"/>
      <c r="E87" s="41"/>
      <c r="F87" s="41"/>
      <c r="G87" s="41"/>
      <c r="H87" s="41"/>
      <c r="I87" s="1640" t="s">
        <v>57</v>
      </c>
      <c r="J87" s="1609"/>
      <c r="K87" s="161">
        <f t="shared" ref="K87:R87" si="10">SUM(K79:K86)</f>
        <v>107.9</v>
      </c>
      <c r="L87" s="161">
        <f t="shared" si="10"/>
        <v>72</v>
      </c>
      <c r="M87" s="161">
        <f t="shared" si="10"/>
        <v>507.1</v>
      </c>
      <c r="N87" s="161">
        <f t="shared" si="10"/>
        <v>0</v>
      </c>
      <c r="O87" s="161">
        <f t="shared" si="10"/>
        <v>0</v>
      </c>
      <c r="P87" s="143">
        <f t="shared" si="10"/>
        <v>507.1</v>
      </c>
      <c r="Q87" s="161">
        <f t="shared" si="10"/>
        <v>610.1</v>
      </c>
      <c r="R87" s="161">
        <f t="shared" si="10"/>
        <v>602.70000000000005</v>
      </c>
      <c r="S87" s="159"/>
      <c r="T87" s="273"/>
      <c r="U87" s="273"/>
      <c r="V87" s="273"/>
      <c r="W87" s="49"/>
    </row>
    <row r="88" spans="1:23" s="689" customFormat="1" ht="17.25" customHeight="1" x14ac:dyDescent="0.25">
      <c r="A88" s="60" t="s">
        <v>16</v>
      </c>
      <c r="B88" s="61" t="s">
        <v>40</v>
      </c>
      <c r="C88" s="62" t="s">
        <v>42</v>
      </c>
      <c r="D88" s="63"/>
      <c r="E88" s="64" t="s">
        <v>74</v>
      </c>
      <c r="F88" s="65"/>
      <c r="G88" s="150"/>
      <c r="H88" s="50"/>
      <c r="I88" s="67"/>
      <c r="J88" s="68"/>
      <c r="K88" s="179"/>
      <c r="L88" s="160"/>
      <c r="M88" s="179"/>
      <c r="N88" s="339"/>
      <c r="O88" s="339"/>
      <c r="P88" s="179"/>
      <c r="Q88" s="160"/>
      <c r="R88" s="179"/>
      <c r="S88" s="69"/>
      <c r="T88" s="296"/>
      <c r="U88" s="296"/>
      <c r="V88" s="296"/>
      <c r="W88" s="280"/>
    </row>
    <row r="89" spans="1:23" s="689" customFormat="1" ht="18.75" customHeight="1" x14ac:dyDescent="0.25">
      <c r="A89" s="1402"/>
      <c r="B89" s="1403"/>
      <c r="C89" s="1617"/>
      <c r="D89" s="554" t="s">
        <v>16</v>
      </c>
      <c r="E89" s="1405" t="s">
        <v>117</v>
      </c>
      <c r="F89" s="1390" t="s">
        <v>75</v>
      </c>
      <c r="G89" s="1603" t="s">
        <v>137</v>
      </c>
      <c r="H89" s="1394" t="s">
        <v>22</v>
      </c>
      <c r="I89" s="1560" t="s">
        <v>76</v>
      </c>
      <c r="J89" s="148" t="s">
        <v>33</v>
      </c>
      <c r="K89" s="108">
        <v>30</v>
      </c>
      <c r="L89" s="200">
        <v>30</v>
      </c>
      <c r="M89" s="108">
        <v>30</v>
      </c>
      <c r="N89" s="334">
        <v>30</v>
      </c>
      <c r="O89" s="334"/>
      <c r="P89" s="396"/>
      <c r="Q89" s="200">
        <v>30</v>
      </c>
      <c r="R89" s="397">
        <v>30</v>
      </c>
      <c r="S89" s="1397" t="s">
        <v>195</v>
      </c>
      <c r="T89" s="301">
        <v>2.2999999999999998</v>
      </c>
      <c r="U89" s="301">
        <v>2.2999999999999998</v>
      </c>
      <c r="V89" s="301">
        <v>2.2999999999999998</v>
      </c>
      <c r="W89" s="285">
        <v>2.2999999999999998</v>
      </c>
    </row>
    <row r="90" spans="1:23" s="689" customFormat="1" ht="13.5" customHeight="1" x14ac:dyDescent="0.25">
      <c r="A90" s="1402"/>
      <c r="B90" s="1403"/>
      <c r="C90" s="1617"/>
      <c r="D90" s="555"/>
      <c r="E90" s="1300"/>
      <c r="F90" s="1392"/>
      <c r="G90" s="1604"/>
      <c r="H90" s="1395"/>
      <c r="I90" s="1606"/>
      <c r="J90" s="219" t="s">
        <v>36</v>
      </c>
      <c r="K90" s="203">
        <v>43.6</v>
      </c>
      <c r="L90" s="204"/>
      <c r="M90" s="203"/>
      <c r="N90" s="340"/>
      <c r="O90" s="340"/>
      <c r="P90" s="99"/>
      <c r="Q90" s="100"/>
      <c r="R90" s="99"/>
      <c r="S90" s="1398"/>
      <c r="T90" s="302"/>
      <c r="U90" s="302"/>
      <c r="V90" s="302"/>
      <c r="W90" s="286"/>
    </row>
    <row r="91" spans="1:23" s="689" customFormat="1" ht="16.5" customHeight="1" x14ac:dyDescent="0.25">
      <c r="A91" s="1402"/>
      <c r="B91" s="1403"/>
      <c r="C91" s="1617"/>
      <c r="D91" s="556"/>
      <c r="E91" s="1406"/>
      <c r="F91" s="1436"/>
      <c r="G91" s="1605"/>
      <c r="H91" s="1396"/>
      <c r="I91" s="1607"/>
      <c r="J91" s="198" t="s">
        <v>78</v>
      </c>
      <c r="K91" s="104"/>
      <c r="L91" s="104">
        <v>33.799999999999997</v>
      </c>
      <c r="M91" s="181">
        <v>32.799999999999997</v>
      </c>
      <c r="N91" s="326">
        <v>32.799999999999997</v>
      </c>
      <c r="O91" s="326"/>
      <c r="P91" s="181"/>
      <c r="Q91" s="104">
        <v>32.799999999999997</v>
      </c>
      <c r="R91" s="181">
        <v>32.799999999999997</v>
      </c>
      <c r="S91" s="1399"/>
      <c r="T91" s="303"/>
      <c r="U91" s="303"/>
      <c r="V91" s="303"/>
      <c r="W91" s="287"/>
    </row>
    <row r="92" spans="1:23" s="689" customFormat="1" ht="18.75" customHeight="1" x14ac:dyDescent="0.25">
      <c r="A92" s="1371"/>
      <c r="B92" s="1374"/>
      <c r="C92" s="1610"/>
      <c r="D92" s="1613" t="s">
        <v>31</v>
      </c>
      <c r="E92" s="1380" t="s">
        <v>77</v>
      </c>
      <c r="F92" s="1390" t="s">
        <v>75</v>
      </c>
      <c r="G92" s="1603" t="s">
        <v>138</v>
      </c>
      <c r="H92" s="1383" t="s">
        <v>22</v>
      </c>
      <c r="I92" s="1560" t="s">
        <v>59</v>
      </c>
      <c r="J92" s="149" t="s">
        <v>33</v>
      </c>
      <c r="K92" s="108">
        <v>9.5</v>
      </c>
      <c r="L92" s="200">
        <v>9.5</v>
      </c>
      <c r="M92" s="108">
        <v>10</v>
      </c>
      <c r="N92" s="334">
        <v>10</v>
      </c>
      <c r="O92" s="334"/>
      <c r="P92" s="108"/>
      <c r="Q92" s="200">
        <v>10</v>
      </c>
      <c r="R92" s="180">
        <v>10</v>
      </c>
      <c r="S92" s="375" t="s">
        <v>115</v>
      </c>
      <c r="T92" s="304">
        <v>1</v>
      </c>
      <c r="U92" s="304">
        <v>1</v>
      </c>
      <c r="V92" s="304">
        <v>1</v>
      </c>
      <c r="W92" s="288">
        <v>1</v>
      </c>
    </row>
    <row r="93" spans="1:23" s="689" customFormat="1" ht="24.75" customHeight="1" x14ac:dyDescent="0.25">
      <c r="A93" s="1372"/>
      <c r="B93" s="1375"/>
      <c r="C93" s="1611"/>
      <c r="D93" s="1613"/>
      <c r="E93" s="1380"/>
      <c r="F93" s="1393"/>
      <c r="G93" s="1583"/>
      <c r="H93" s="1383"/>
      <c r="I93" s="1619"/>
      <c r="J93" s="205" t="s">
        <v>78</v>
      </c>
      <c r="K93" s="203">
        <v>65</v>
      </c>
      <c r="L93" s="204">
        <f>65+16.2</f>
        <v>81.2</v>
      </c>
      <c r="M93" s="203">
        <v>15.4</v>
      </c>
      <c r="N93" s="340">
        <v>15.4</v>
      </c>
      <c r="O93" s="340"/>
      <c r="P93" s="203"/>
      <c r="Q93" s="204">
        <v>15.4</v>
      </c>
      <c r="R93" s="203">
        <v>15.4</v>
      </c>
      <c r="S93" s="220" t="s">
        <v>79</v>
      </c>
      <c r="T93" s="305">
        <v>600</v>
      </c>
      <c r="U93" s="305">
        <v>750</v>
      </c>
      <c r="V93" s="305">
        <v>750</v>
      </c>
      <c r="W93" s="289">
        <v>750</v>
      </c>
    </row>
    <row r="94" spans="1:23" s="689" customFormat="1" ht="28.5" customHeight="1" x14ac:dyDescent="0.25">
      <c r="A94" s="1373"/>
      <c r="B94" s="1376"/>
      <c r="C94" s="1612"/>
      <c r="D94" s="1613"/>
      <c r="E94" s="1380"/>
      <c r="F94" s="656"/>
      <c r="G94" s="1618"/>
      <c r="H94" s="1383"/>
      <c r="I94" s="1607"/>
      <c r="J94" s="202"/>
      <c r="K94" s="181"/>
      <c r="L94" s="104"/>
      <c r="M94" s="181"/>
      <c r="N94" s="326"/>
      <c r="O94" s="326"/>
      <c r="P94" s="181"/>
      <c r="Q94" s="104"/>
      <c r="R94" s="181"/>
      <c r="S94" s="376" t="s">
        <v>80</v>
      </c>
      <c r="T94" s="306">
        <v>5</v>
      </c>
      <c r="U94" s="306">
        <v>5</v>
      </c>
      <c r="V94" s="306">
        <v>5</v>
      </c>
      <c r="W94" s="290">
        <v>5</v>
      </c>
    </row>
    <row r="95" spans="1:23" s="42" customFormat="1" ht="25.5" customHeight="1" x14ac:dyDescent="0.25">
      <c r="A95" s="73"/>
      <c r="B95" s="74"/>
      <c r="C95" s="75"/>
      <c r="D95" s="557" t="s">
        <v>40</v>
      </c>
      <c r="E95" s="1598" t="s">
        <v>201</v>
      </c>
      <c r="F95" s="171"/>
      <c r="G95" s="1600" t="s">
        <v>144</v>
      </c>
      <c r="H95" s="172" t="s">
        <v>81</v>
      </c>
      <c r="I95" s="1560" t="s">
        <v>82</v>
      </c>
      <c r="J95" s="173" t="s">
        <v>33</v>
      </c>
      <c r="K95" s="182">
        <v>25</v>
      </c>
      <c r="L95" s="103">
        <v>25</v>
      </c>
      <c r="M95" s="180">
        <v>50</v>
      </c>
      <c r="N95" s="325"/>
      <c r="O95" s="325"/>
      <c r="P95" s="180">
        <v>50</v>
      </c>
      <c r="Q95" s="103"/>
      <c r="R95" s="180"/>
      <c r="S95" s="174" t="s">
        <v>177</v>
      </c>
      <c r="T95" s="307"/>
      <c r="U95" s="307" t="s">
        <v>146</v>
      </c>
      <c r="V95" s="307"/>
      <c r="W95" s="291"/>
    </row>
    <row r="96" spans="1:23" s="42" customFormat="1" ht="29.25" customHeight="1" x14ac:dyDescent="0.25">
      <c r="A96" s="73"/>
      <c r="B96" s="74"/>
      <c r="C96" s="75"/>
      <c r="D96" s="558"/>
      <c r="E96" s="1599"/>
      <c r="F96" s="90"/>
      <c r="G96" s="1601"/>
      <c r="H96" s="91"/>
      <c r="I96" s="1602"/>
      <c r="J96" s="170" t="s">
        <v>39</v>
      </c>
      <c r="K96" s="107">
        <v>25</v>
      </c>
      <c r="L96" s="104">
        <v>25</v>
      </c>
      <c r="M96" s="181">
        <v>50</v>
      </c>
      <c r="N96" s="326"/>
      <c r="O96" s="326"/>
      <c r="P96" s="181">
        <v>50</v>
      </c>
      <c r="Q96" s="104"/>
      <c r="R96" s="181"/>
      <c r="S96" s="175"/>
      <c r="T96" s="308"/>
      <c r="U96" s="308"/>
      <c r="V96" s="308"/>
      <c r="W96" s="292"/>
    </row>
    <row r="97" spans="1:23" s="689" customFormat="1" ht="17.25" customHeight="1" thickBot="1" x14ac:dyDescent="0.3">
      <c r="A97" s="26"/>
      <c r="B97" s="660"/>
      <c r="C97" s="58"/>
      <c r="D97" s="59"/>
      <c r="E97" s="59"/>
      <c r="F97" s="59"/>
      <c r="G97" s="59"/>
      <c r="H97" s="59"/>
      <c r="I97" s="1608" t="s">
        <v>57</v>
      </c>
      <c r="J97" s="1609"/>
      <c r="K97" s="177">
        <f t="shared" ref="K97:R97" si="11">SUM(K89:K96)</f>
        <v>198.1</v>
      </c>
      <c r="L97" s="177">
        <f t="shared" si="11"/>
        <v>204.5</v>
      </c>
      <c r="M97" s="177">
        <f t="shared" si="11"/>
        <v>188.2</v>
      </c>
      <c r="N97" s="177">
        <f t="shared" si="11"/>
        <v>88.2</v>
      </c>
      <c r="O97" s="177">
        <f t="shared" si="11"/>
        <v>0</v>
      </c>
      <c r="P97" s="177">
        <f t="shared" si="11"/>
        <v>100</v>
      </c>
      <c r="Q97" s="177">
        <f t="shared" si="11"/>
        <v>88.2</v>
      </c>
      <c r="R97" s="177">
        <f t="shared" si="11"/>
        <v>88.2</v>
      </c>
      <c r="S97" s="122"/>
      <c r="T97" s="273"/>
      <c r="U97" s="273"/>
      <c r="V97" s="273"/>
      <c r="W97" s="49"/>
    </row>
    <row r="98" spans="1:23" s="689" customFormat="1" ht="13.5" thickBot="1" x14ac:dyDescent="0.3">
      <c r="A98" s="43" t="s">
        <v>16</v>
      </c>
      <c r="B98" s="31" t="s">
        <v>40</v>
      </c>
      <c r="C98" s="1309" t="s">
        <v>50</v>
      </c>
      <c r="D98" s="1309"/>
      <c r="E98" s="1309"/>
      <c r="F98" s="1309"/>
      <c r="G98" s="1309"/>
      <c r="H98" s="1309"/>
      <c r="I98" s="1309"/>
      <c r="J98" s="1309"/>
      <c r="K98" s="106">
        <f t="shared" ref="K98:R98" si="12">K97+K87+K77+K59</f>
        <v>847.7</v>
      </c>
      <c r="L98" s="168">
        <f t="shared" si="12"/>
        <v>842.60000000000014</v>
      </c>
      <c r="M98" s="168">
        <f t="shared" si="12"/>
        <v>1720.7</v>
      </c>
      <c r="N98" s="168">
        <f t="shared" si="12"/>
        <v>262.7</v>
      </c>
      <c r="O98" s="168">
        <f t="shared" si="12"/>
        <v>0</v>
      </c>
      <c r="P98" s="168">
        <f t="shared" si="12"/>
        <v>1458</v>
      </c>
      <c r="Q98" s="168">
        <f t="shared" si="12"/>
        <v>1826.1000000000001</v>
      </c>
      <c r="R98" s="168">
        <f t="shared" si="12"/>
        <v>805.10000000000014</v>
      </c>
      <c r="S98" s="1358"/>
      <c r="T98" s="1359"/>
      <c r="U98" s="1359"/>
      <c r="V98" s="1359"/>
      <c r="W98" s="1360"/>
    </row>
    <row r="99" spans="1:23" s="689" customFormat="1" ht="16.5" customHeight="1" thickBot="1" x14ac:dyDescent="0.3">
      <c r="A99" s="30" t="s">
        <v>16</v>
      </c>
      <c r="B99" s="31" t="s">
        <v>42</v>
      </c>
      <c r="C99" s="1409" t="s">
        <v>206</v>
      </c>
      <c r="D99" s="1410"/>
      <c r="E99" s="1410"/>
      <c r="F99" s="1410"/>
      <c r="G99" s="1410"/>
      <c r="H99" s="1410"/>
      <c r="I99" s="1410"/>
      <c r="J99" s="1410"/>
      <c r="K99" s="1411"/>
      <c r="L99" s="1411"/>
      <c r="M99" s="1411"/>
      <c r="N99" s="1411"/>
      <c r="O99" s="1411"/>
      <c r="P99" s="1411"/>
      <c r="Q99" s="1411"/>
      <c r="R99" s="1411"/>
      <c r="S99" s="1410"/>
      <c r="T99" s="1410"/>
      <c r="U99" s="1410"/>
      <c r="V99" s="1410"/>
      <c r="W99" s="1412"/>
    </row>
    <row r="100" spans="1:23" s="689" customFormat="1" ht="17.25" customHeight="1" x14ac:dyDescent="0.25">
      <c r="A100" s="1415" t="s">
        <v>16</v>
      </c>
      <c r="B100" s="1419" t="s">
        <v>42</v>
      </c>
      <c r="C100" s="1423" t="s">
        <v>16</v>
      </c>
      <c r="D100" s="1568"/>
      <c r="E100" s="1427" t="s">
        <v>218</v>
      </c>
      <c r="F100" s="1429" t="s">
        <v>43</v>
      </c>
      <c r="G100" s="1572" t="s">
        <v>143</v>
      </c>
      <c r="H100" s="1460" t="s">
        <v>48</v>
      </c>
      <c r="I100" s="1576" t="s">
        <v>49</v>
      </c>
      <c r="J100" s="725" t="s">
        <v>33</v>
      </c>
      <c r="K100" s="109">
        <v>25</v>
      </c>
      <c r="L100" s="109">
        <v>25</v>
      </c>
      <c r="M100" s="766">
        <v>19</v>
      </c>
      <c r="N100" s="344"/>
      <c r="O100" s="344"/>
      <c r="P100" s="767">
        <v>19</v>
      </c>
      <c r="Q100" s="109"/>
      <c r="R100" s="109"/>
      <c r="S100" s="1464" t="s">
        <v>114</v>
      </c>
      <c r="T100" s="309"/>
      <c r="U100" s="315">
        <v>1</v>
      </c>
      <c r="V100" s="315"/>
      <c r="W100" s="312"/>
    </row>
    <row r="101" spans="1:23" s="689" customFormat="1" ht="15.75" customHeight="1" x14ac:dyDescent="0.25">
      <c r="A101" s="1416"/>
      <c r="B101" s="1420"/>
      <c r="C101" s="1424"/>
      <c r="D101" s="1569"/>
      <c r="E101" s="1300"/>
      <c r="F101" s="1404"/>
      <c r="G101" s="1573"/>
      <c r="H101" s="1461"/>
      <c r="I101" s="1577"/>
      <c r="J101" s="726" t="s">
        <v>47</v>
      </c>
      <c r="K101" s="379"/>
      <c r="L101" s="379"/>
      <c r="M101" s="382">
        <v>273.2</v>
      </c>
      <c r="N101" s="380">
        <v>273.2</v>
      </c>
      <c r="O101" s="380"/>
      <c r="P101" s="381"/>
      <c r="Q101" s="379">
        <v>415.5</v>
      </c>
      <c r="R101" s="379">
        <v>415.5</v>
      </c>
      <c r="S101" s="1465"/>
      <c r="T101" s="206"/>
      <c r="U101" s="680"/>
      <c r="V101" s="680"/>
      <c r="W101" s="36"/>
    </row>
    <row r="102" spans="1:23" s="689" customFormat="1" ht="18" customHeight="1" x14ac:dyDescent="0.25">
      <c r="A102" s="1416"/>
      <c r="B102" s="1420"/>
      <c r="C102" s="1424"/>
      <c r="D102" s="1569"/>
      <c r="E102" s="1300"/>
      <c r="F102" s="1404"/>
      <c r="G102" s="1573"/>
      <c r="H102" s="1461"/>
      <c r="I102" s="1577"/>
      <c r="J102" s="726" t="s">
        <v>45</v>
      </c>
      <c r="K102" s="379"/>
      <c r="L102" s="379"/>
      <c r="M102" s="382">
        <v>1548.3</v>
      </c>
      <c r="N102" s="380"/>
      <c r="O102" s="380"/>
      <c r="P102" s="381">
        <v>1548.3</v>
      </c>
      <c r="Q102" s="379">
        <v>2143.6</v>
      </c>
      <c r="R102" s="379">
        <v>2143.6</v>
      </c>
      <c r="S102" s="685" t="s">
        <v>168</v>
      </c>
      <c r="T102" s="674"/>
      <c r="U102" s="680">
        <v>3</v>
      </c>
      <c r="V102" s="680">
        <v>3</v>
      </c>
      <c r="W102" s="36"/>
    </row>
    <row r="103" spans="1:23" s="689" customFormat="1" ht="20.25" customHeight="1" x14ac:dyDescent="0.25">
      <c r="A103" s="1417"/>
      <c r="B103" s="1421"/>
      <c r="C103" s="1425"/>
      <c r="D103" s="1570"/>
      <c r="E103" s="1405"/>
      <c r="F103" s="1430"/>
      <c r="G103" s="1573"/>
      <c r="H103" s="1462"/>
      <c r="I103" s="1578"/>
      <c r="J103" s="202" t="s">
        <v>36</v>
      </c>
      <c r="K103" s="111"/>
      <c r="L103" s="111"/>
      <c r="M103" s="341"/>
      <c r="N103" s="346"/>
      <c r="O103" s="346"/>
      <c r="P103" s="343"/>
      <c r="Q103" s="110"/>
      <c r="R103" s="110"/>
      <c r="S103" s="1353" t="s">
        <v>169</v>
      </c>
      <c r="T103" s="673"/>
      <c r="U103" s="680">
        <v>24</v>
      </c>
      <c r="V103" s="680">
        <v>59</v>
      </c>
      <c r="W103" s="36">
        <v>94</v>
      </c>
    </row>
    <row r="104" spans="1:23" s="689" customFormat="1" ht="15" customHeight="1" thickBot="1" x14ac:dyDescent="0.3">
      <c r="A104" s="1418"/>
      <c r="B104" s="1422"/>
      <c r="C104" s="1426"/>
      <c r="D104" s="1571"/>
      <c r="E104" s="1428"/>
      <c r="F104" s="1431"/>
      <c r="G104" s="1574"/>
      <c r="H104" s="1463"/>
      <c r="I104" s="166"/>
      <c r="J104" s="167" t="s">
        <v>30</v>
      </c>
      <c r="K104" s="112">
        <f>K103+K100+K101</f>
        <v>25</v>
      </c>
      <c r="L104" s="112">
        <f>L103+L100+L101</f>
        <v>25</v>
      </c>
      <c r="M104" s="112">
        <f>SUM(M100:M103)</f>
        <v>1840.5</v>
      </c>
      <c r="N104" s="112">
        <f t="shared" ref="N104:R104" si="13">SUM(N100:N103)</f>
        <v>273.2</v>
      </c>
      <c r="O104" s="112">
        <f t="shared" si="13"/>
        <v>0</v>
      </c>
      <c r="P104" s="112">
        <f t="shared" si="13"/>
        <v>1567.3</v>
      </c>
      <c r="Q104" s="112">
        <f>SUM(Q100:Q103)</f>
        <v>2559.1</v>
      </c>
      <c r="R104" s="112">
        <f t="shared" si="13"/>
        <v>2559.1</v>
      </c>
      <c r="S104" s="1345"/>
      <c r="T104" s="310"/>
      <c r="U104" s="316"/>
      <c r="V104" s="316"/>
      <c r="W104" s="313"/>
    </row>
    <row r="105" spans="1:23" s="689" customFormat="1" ht="17.25" customHeight="1" x14ac:dyDescent="0.25">
      <c r="A105" s="76" t="s">
        <v>16</v>
      </c>
      <c r="B105" s="77" t="s">
        <v>42</v>
      </c>
      <c r="C105" s="559" t="s">
        <v>31</v>
      </c>
      <c r="D105" s="667"/>
      <c r="E105" s="1467" t="s">
        <v>83</v>
      </c>
      <c r="F105" s="78" t="s">
        <v>43</v>
      </c>
      <c r="G105" s="1582" t="s">
        <v>139</v>
      </c>
      <c r="H105" s="79" t="s">
        <v>48</v>
      </c>
      <c r="I105" s="1585" t="s">
        <v>73</v>
      </c>
      <c r="J105" s="93" t="s">
        <v>47</v>
      </c>
      <c r="K105" s="100">
        <v>180</v>
      </c>
      <c r="L105" s="110">
        <v>180</v>
      </c>
      <c r="M105" s="212">
        <v>188.1</v>
      </c>
      <c r="N105" s="345"/>
      <c r="O105" s="345"/>
      <c r="P105" s="342">
        <v>188.1</v>
      </c>
      <c r="Q105" s="110"/>
      <c r="R105" s="110"/>
      <c r="S105" s="1724" t="s">
        <v>84</v>
      </c>
      <c r="T105" s="232"/>
      <c r="U105" s="252">
        <v>100</v>
      </c>
      <c r="V105" s="252"/>
      <c r="W105" s="242"/>
    </row>
    <row r="106" spans="1:23" s="689" customFormat="1" ht="16.5" customHeight="1" x14ac:dyDescent="0.25">
      <c r="A106" s="686"/>
      <c r="B106" s="687"/>
      <c r="C106" s="679"/>
      <c r="D106" s="679"/>
      <c r="E106" s="1468"/>
      <c r="F106" s="80"/>
      <c r="G106" s="1583"/>
      <c r="H106" s="81"/>
      <c r="I106" s="1586"/>
      <c r="J106" s="93" t="s">
        <v>148</v>
      </c>
      <c r="K106" s="100"/>
      <c r="L106" s="110">
        <v>10.8</v>
      </c>
      <c r="M106" s="212"/>
      <c r="N106" s="345"/>
      <c r="O106" s="345"/>
      <c r="P106" s="342"/>
      <c r="Q106" s="110"/>
      <c r="R106" s="110"/>
      <c r="S106" s="1725"/>
      <c r="T106" s="311"/>
      <c r="U106" s="317"/>
      <c r="V106" s="317"/>
      <c r="W106" s="314"/>
    </row>
    <row r="107" spans="1:23" s="689" customFormat="1" ht="14.25" customHeight="1" thickBot="1" x14ac:dyDescent="0.3">
      <c r="A107" s="82"/>
      <c r="B107" s="83"/>
      <c r="C107" s="560"/>
      <c r="D107" s="561"/>
      <c r="E107" s="1469"/>
      <c r="F107" s="84"/>
      <c r="G107" s="1584"/>
      <c r="H107" s="85"/>
      <c r="I107" s="1587"/>
      <c r="J107" s="16" t="s">
        <v>30</v>
      </c>
      <c r="K107" s="101">
        <f>SUM(K105:K106)</f>
        <v>180</v>
      </c>
      <c r="L107" s="101">
        <f>SUM(L105:L106)</f>
        <v>190.8</v>
      </c>
      <c r="M107" s="101">
        <f t="shared" ref="M107:R107" si="14">SUM(M105:M106)</f>
        <v>188.1</v>
      </c>
      <c r="N107" s="101">
        <f t="shared" si="14"/>
        <v>0</v>
      </c>
      <c r="O107" s="101">
        <f t="shared" si="14"/>
        <v>0</v>
      </c>
      <c r="P107" s="101">
        <f t="shared" si="14"/>
        <v>188.1</v>
      </c>
      <c r="Q107" s="101">
        <f t="shared" si="14"/>
        <v>0</v>
      </c>
      <c r="R107" s="101">
        <f t="shared" si="14"/>
        <v>0</v>
      </c>
      <c r="S107" s="120"/>
      <c r="T107" s="231"/>
      <c r="U107" s="654"/>
      <c r="V107" s="654"/>
      <c r="W107" s="241"/>
    </row>
    <row r="108" spans="1:23" s="689" customFormat="1" ht="16.5" customHeight="1" x14ac:dyDescent="0.25">
      <c r="A108" s="1291" t="s">
        <v>16</v>
      </c>
      <c r="B108" s="1502" t="s">
        <v>21</v>
      </c>
      <c r="C108" s="1319" t="s">
        <v>40</v>
      </c>
      <c r="D108" s="28"/>
      <c r="E108" s="1297" t="s">
        <v>145</v>
      </c>
      <c r="F108" s="1457" t="s">
        <v>43</v>
      </c>
      <c r="G108" s="1595"/>
      <c r="H108" s="1317">
        <v>5</v>
      </c>
      <c r="I108" s="1590" t="s">
        <v>49</v>
      </c>
      <c r="J108" s="455" t="s">
        <v>47</v>
      </c>
      <c r="K108" s="210">
        <v>2.9</v>
      </c>
      <c r="L108" s="197">
        <f>2.9+1.1</f>
        <v>4</v>
      </c>
      <c r="M108" s="389">
        <v>235.4</v>
      </c>
      <c r="N108" s="329">
        <v>6.7</v>
      </c>
      <c r="O108" s="329"/>
      <c r="P108" s="321">
        <v>228.7</v>
      </c>
      <c r="Q108" s="457">
        <v>4.7</v>
      </c>
      <c r="R108" s="197"/>
      <c r="S108" s="54" t="s">
        <v>166</v>
      </c>
      <c r="T108" s="487"/>
      <c r="U108" s="362"/>
      <c r="V108" s="572" t="s">
        <v>198</v>
      </c>
      <c r="W108" s="1492"/>
    </row>
    <row r="109" spans="1:23" s="689" customFormat="1" ht="16.5" customHeight="1" x14ac:dyDescent="0.25">
      <c r="A109" s="1292"/>
      <c r="B109" s="1325"/>
      <c r="C109" s="1320"/>
      <c r="D109" s="690"/>
      <c r="E109" s="1300"/>
      <c r="F109" s="1458"/>
      <c r="G109" s="1596"/>
      <c r="H109" s="1263"/>
      <c r="I109" s="1591"/>
      <c r="J109" s="456" t="s">
        <v>45</v>
      </c>
      <c r="K109" s="450"/>
      <c r="L109" s="332"/>
      <c r="M109" s="99">
        <v>1334</v>
      </c>
      <c r="N109" s="451">
        <v>38</v>
      </c>
      <c r="O109" s="451"/>
      <c r="P109" s="452">
        <v>1296</v>
      </c>
      <c r="Q109" s="458">
        <v>26.4</v>
      </c>
      <c r="R109" s="332"/>
      <c r="S109" s="453"/>
      <c r="T109" s="487"/>
      <c r="U109" s="454"/>
      <c r="V109" s="253"/>
      <c r="W109" s="1492"/>
    </row>
    <row r="110" spans="1:23" s="689" customFormat="1" ht="15" customHeight="1" x14ac:dyDescent="0.25">
      <c r="A110" s="1292"/>
      <c r="B110" s="1325"/>
      <c r="C110" s="1320"/>
      <c r="D110" s="690"/>
      <c r="E110" s="1300"/>
      <c r="F110" s="1458"/>
      <c r="G110" s="1651"/>
      <c r="H110" s="1263"/>
      <c r="I110" s="1591"/>
      <c r="J110" s="462" t="s">
        <v>47</v>
      </c>
      <c r="K110" s="189"/>
      <c r="L110" s="169"/>
      <c r="M110" s="99"/>
      <c r="N110" s="451"/>
      <c r="O110" s="451"/>
      <c r="P110" s="452"/>
      <c r="Q110" s="460"/>
      <c r="R110" s="169"/>
      <c r="S110" s="727" t="s">
        <v>70</v>
      </c>
      <c r="T110" s="459" t="s">
        <v>146</v>
      </c>
      <c r="U110" s="362"/>
      <c r="V110" s="253"/>
      <c r="W110" s="1492"/>
    </row>
    <row r="111" spans="1:23" s="689" customFormat="1" ht="18" customHeight="1" thickBot="1" x14ac:dyDescent="0.3">
      <c r="A111" s="1292"/>
      <c r="B111" s="1326"/>
      <c r="C111" s="1327"/>
      <c r="D111" s="27"/>
      <c r="E111" s="1298"/>
      <c r="F111" s="1459"/>
      <c r="G111" s="1597"/>
      <c r="H111" s="1264"/>
      <c r="I111" s="1592"/>
      <c r="J111" s="461" t="s">
        <v>30</v>
      </c>
      <c r="K111" s="190">
        <f>K108+K110</f>
        <v>2.9</v>
      </c>
      <c r="L111" s="101">
        <f>L108+L110</f>
        <v>4</v>
      </c>
      <c r="M111" s="190">
        <f>SUM(M108:M110)</f>
        <v>1569.4</v>
      </c>
      <c r="N111" s="190">
        <f t="shared" ref="N111:R111" si="15">SUM(N108:N110)</f>
        <v>44.7</v>
      </c>
      <c r="O111" s="190">
        <f t="shared" si="15"/>
        <v>0</v>
      </c>
      <c r="P111" s="190">
        <f>SUM(P108:P110)</f>
        <v>1524.7</v>
      </c>
      <c r="Q111" s="190">
        <f t="shared" si="15"/>
        <v>31.099999999999998</v>
      </c>
      <c r="R111" s="190">
        <f t="shared" si="15"/>
        <v>0</v>
      </c>
      <c r="S111" s="331"/>
      <c r="T111" s="488"/>
      <c r="U111" s="361"/>
      <c r="V111" s="254"/>
      <c r="W111" s="1493"/>
    </row>
    <row r="112" spans="1:23" s="689" customFormat="1" ht="13.5" thickBot="1" x14ac:dyDescent="0.3">
      <c r="A112" s="574" t="s">
        <v>16</v>
      </c>
      <c r="B112" s="666" t="s">
        <v>21</v>
      </c>
      <c r="C112" s="1494" t="s">
        <v>50</v>
      </c>
      <c r="D112" s="1309"/>
      <c r="E112" s="1309"/>
      <c r="F112" s="1309"/>
      <c r="G112" s="1309"/>
      <c r="H112" s="1309"/>
      <c r="I112" s="1309"/>
      <c r="J112" s="1495"/>
      <c r="K112" s="113">
        <f>K111+K107+K104</f>
        <v>207.9</v>
      </c>
      <c r="L112" s="113">
        <f>L111+L107+L104</f>
        <v>219.8</v>
      </c>
      <c r="M112" s="113">
        <f>M111+M107+M104</f>
        <v>3598</v>
      </c>
      <c r="N112" s="113">
        <f t="shared" ref="N112:Q112" si="16">N111+N107+N104</f>
        <v>317.89999999999998</v>
      </c>
      <c r="O112" s="113">
        <f t="shared" si="16"/>
        <v>0</v>
      </c>
      <c r="P112" s="113">
        <f t="shared" si="16"/>
        <v>3280.1</v>
      </c>
      <c r="Q112" s="113">
        <f t="shared" si="16"/>
        <v>2590.1999999999998</v>
      </c>
      <c r="R112" s="113">
        <f>R111+R107+R104</f>
        <v>2559.1</v>
      </c>
      <c r="S112" s="1496"/>
      <c r="T112" s="1496"/>
      <c r="U112" s="1496"/>
      <c r="V112" s="1496"/>
      <c r="W112" s="1497"/>
    </row>
    <row r="113" spans="1:30" s="689" customFormat="1" ht="12.75" customHeight="1" thickBot="1" x14ac:dyDescent="0.3">
      <c r="A113" s="43" t="s">
        <v>16</v>
      </c>
      <c r="B113" s="1498" t="s">
        <v>85</v>
      </c>
      <c r="C113" s="1499"/>
      <c r="D113" s="1499"/>
      <c r="E113" s="1499"/>
      <c r="F113" s="1499"/>
      <c r="G113" s="1499"/>
      <c r="H113" s="1499"/>
      <c r="I113" s="1499"/>
      <c r="J113" s="1499"/>
      <c r="K113" s="114">
        <f t="shared" ref="K113:R113" si="17">K98+K52+K34+K112</f>
        <v>7167.5</v>
      </c>
      <c r="L113" s="114">
        <f t="shared" si="17"/>
        <v>7187.8</v>
      </c>
      <c r="M113" s="114">
        <f t="shared" si="17"/>
        <v>10611.3</v>
      </c>
      <c r="N113" s="114">
        <f t="shared" si="17"/>
        <v>5870.7</v>
      </c>
      <c r="O113" s="114">
        <f t="shared" si="17"/>
        <v>6.6</v>
      </c>
      <c r="P113" s="114">
        <f t="shared" si="17"/>
        <v>4740.6000000000004</v>
      </c>
      <c r="Q113" s="114">
        <f t="shared" si="17"/>
        <v>10516.6</v>
      </c>
      <c r="R113" s="114">
        <f t="shared" si="17"/>
        <v>8564.9</v>
      </c>
      <c r="S113" s="1500"/>
      <c r="T113" s="1500"/>
      <c r="U113" s="1500"/>
      <c r="V113" s="1500"/>
      <c r="W113" s="1501"/>
    </row>
    <row r="114" spans="1:30" s="689" customFormat="1" ht="13.5" thickBot="1" x14ac:dyDescent="0.3">
      <c r="A114" s="86" t="s">
        <v>21</v>
      </c>
      <c r="B114" s="1482" t="s">
        <v>86</v>
      </c>
      <c r="C114" s="1483"/>
      <c r="D114" s="1483"/>
      <c r="E114" s="1483"/>
      <c r="F114" s="1483"/>
      <c r="G114" s="1483"/>
      <c r="H114" s="1483"/>
      <c r="I114" s="1483"/>
      <c r="J114" s="1483"/>
      <c r="K114" s="115">
        <f t="shared" ref="K114:L114" si="18">K113</f>
        <v>7167.5</v>
      </c>
      <c r="L114" s="115">
        <f t="shared" si="18"/>
        <v>7187.8</v>
      </c>
      <c r="M114" s="115">
        <f t="shared" ref="M114:R114" si="19">M113</f>
        <v>10611.3</v>
      </c>
      <c r="N114" s="115">
        <f t="shared" si="19"/>
        <v>5870.7</v>
      </c>
      <c r="O114" s="115">
        <f t="shared" si="19"/>
        <v>6.6</v>
      </c>
      <c r="P114" s="115">
        <f t="shared" si="19"/>
        <v>4740.6000000000004</v>
      </c>
      <c r="Q114" s="115">
        <f>Q113</f>
        <v>10516.6</v>
      </c>
      <c r="R114" s="115">
        <f t="shared" si="19"/>
        <v>8564.9</v>
      </c>
      <c r="S114" s="1484"/>
      <c r="T114" s="1484"/>
      <c r="U114" s="1484"/>
      <c r="V114" s="1484"/>
      <c r="W114" s="1485"/>
      <c r="X114" s="13"/>
      <c r="Y114" s="13"/>
      <c r="Z114" s="13"/>
      <c r="AA114" s="13"/>
      <c r="AB114" s="13"/>
    </row>
    <row r="115" spans="1:30" s="728" customFormat="1" ht="17.25" customHeight="1" x14ac:dyDescent="0.25">
      <c r="A115" s="1712" t="s">
        <v>213</v>
      </c>
      <c r="B115" s="1712"/>
      <c r="C115" s="1712"/>
      <c r="D115" s="1712"/>
      <c r="E115" s="1712"/>
      <c r="F115" s="1712"/>
      <c r="G115" s="1712"/>
      <c r="H115" s="1712"/>
      <c r="I115" s="1712"/>
      <c r="J115" s="1712"/>
      <c r="K115" s="1712"/>
      <c r="L115" s="1712"/>
      <c r="M115" s="1712"/>
      <c r="N115" s="1712"/>
      <c r="O115" s="1712"/>
      <c r="P115" s="1712"/>
      <c r="Q115" s="1712"/>
      <c r="R115" s="1712"/>
      <c r="S115" s="1712"/>
      <c r="T115" s="1712"/>
      <c r="U115" s="1712"/>
      <c r="V115" s="1712"/>
      <c r="W115" s="1712"/>
      <c r="X115" s="1712"/>
      <c r="Y115" s="1712"/>
      <c r="Z115" s="1712"/>
      <c r="AA115" s="1712"/>
      <c r="AB115" s="1712"/>
      <c r="AC115" s="1712"/>
      <c r="AD115" s="1712"/>
    </row>
    <row r="116" spans="1:30" s="745" customFormat="1" ht="17.25" customHeight="1" x14ac:dyDescent="0.25">
      <c r="A116" s="1580" t="s">
        <v>226</v>
      </c>
      <c r="B116" s="1580"/>
      <c r="C116" s="1580"/>
      <c r="D116" s="1580"/>
      <c r="E116" s="1580"/>
      <c r="F116" s="1580"/>
      <c r="G116" s="1580"/>
      <c r="H116" s="1580"/>
      <c r="I116" s="1580"/>
      <c r="J116" s="1580"/>
      <c r="K116" s="1580"/>
      <c r="L116" s="1580"/>
      <c r="M116" s="1580"/>
      <c r="N116" s="1580"/>
      <c r="O116" s="1580"/>
      <c r="P116" s="1580"/>
      <c r="Q116" s="1580"/>
      <c r="R116" s="1580"/>
      <c r="S116" s="1580"/>
      <c r="T116" s="1580"/>
      <c r="U116" s="1580"/>
      <c r="V116" s="1580"/>
      <c r="W116" s="1580"/>
      <c r="X116" s="1580"/>
      <c r="Y116" s="1580"/>
      <c r="Z116" s="1580"/>
      <c r="AA116" s="1580"/>
      <c r="AB116" s="1580"/>
      <c r="AC116" s="1580"/>
      <c r="AD116" s="1580"/>
    </row>
    <row r="117" spans="1:30" s="87" customFormat="1" ht="16.5" customHeight="1" thickBot="1" x14ac:dyDescent="0.3">
      <c r="A117" s="1487" t="s">
        <v>87</v>
      </c>
      <c r="B117" s="1487"/>
      <c r="C117" s="1487"/>
      <c r="D117" s="1487"/>
      <c r="E117" s="1487"/>
      <c r="F117" s="1487"/>
      <c r="G117" s="1487"/>
      <c r="H117" s="1487"/>
      <c r="I117" s="1487"/>
      <c r="J117" s="1487"/>
      <c r="K117" s="88"/>
      <c r="L117" s="88"/>
      <c r="M117" s="88"/>
      <c r="N117" s="88"/>
      <c r="O117" s="88"/>
      <c r="P117" s="88"/>
      <c r="Q117" s="88"/>
      <c r="R117" s="88"/>
      <c r="S117" s="12"/>
      <c r="T117" s="12"/>
      <c r="U117" s="12"/>
      <c r="V117" s="12"/>
      <c r="W117" s="12"/>
      <c r="X117" s="13"/>
      <c r="Y117" s="13"/>
      <c r="Z117" s="13"/>
      <c r="AA117" s="13"/>
      <c r="AB117" s="13"/>
    </row>
    <row r="118" spans="1:30" s="689" customFormat="1" ht="64.5" customHeight="1" thickBot="1" x14ac:dyDescent="0.3">
      <c r="A118" s="1488" t="s">
        <v>88</v>
      </c>
      <c r="B118" s="1489"/>
      <c r="C118" s="1489"/>
      <c r="D118" s="1489"/>
      <c r="E118" s="1489"/>
      <c r="F118" s="1489"/>
      <c r="G118" s="1489"/>
      <c r="H118" s="1489"/>
      <c r="I118" s="1489"/>
      <c r="J118" s="1490"/>
      <c r="K118" s="213" t="s">
        <v>152</v>
      </c>
      <c r="L118" s="213" t="s">
        <v>153</v>
      </c>
      <c r="M118" s="1715" t="s">
        <v>154</v>
      </c>
      <c r="N118" s="1716"/>
      <c r="O118" s="1716"/>
      <c r="P118" s="1717"/>
      <c r="Q118" s="347" t="s">
        <v>164</v>
      </c>
      <c r="R118" s="347" t="s">
        <v>165</v>
      </c>
      <c r="S118" s="2"/>
      <c r="T118" s="2"/>
      <c r="U118" s="2"/>
      <c r="V118" s="2"/>
      <c r="W118" s="2"/>
    </row>
    <row r="119" spans="1:30" s="689" customFormat="1" ht="12.75" x14ac:dyDescent="0.25">
      <c r="A119" s="1540" t="s">
        <v>89</v>
      </c>
      <c r="B119" s="1541"/>
      <c r="C119" s="1541"/>
      <c r="D119" s="1541"/>
      <c r="E119" s="1541"/>
      <c r="F119" s="1541"/>
      <c r="G119" s="1541"/>
      <c r="H119" s="1541"/>
      <c r="I119" s="1541"/>
      <c r="J119" s="1542"/>
      <c r="K119" s="153">
        <f>K120+K129+K130</f>
        <v>6881.9</v>
      </c>
      <c r="L119" s="153">
        <f>L120+L129+L130</f>
        <v>6945.7999999999993</v>
      </c>
      <c r="M119" s="1718">
        <f>M120+M129+M130</f>
        <v>10591.3</v>
      </c>
      <c r="N119" s="1719"/>
      <c r="O119" s="1719"/>
      <c r="P119" s="1720"/>
      <c r="Q119" s="385">
        <f>Q120+Q129+Q130</f>
        <v>10470.599999999999</v>
      </c>
      <c r="R119" s="385">
        <f>R120+R129+R130</f>
        <v>8564.8999999999978</v>
      </c>
      <c r="S119" s="89"/>
      <c r="T119" s="2"/>
      <c r="U119" s="2"/>
      <c r="V119" s="2"/>
      <c r="W119" s="2"/>
    </row>
    <row r="120" spans="1:30" s="689" customFormat="1" ht="12.75" customHeight="1" x14ac:dyDescent="0.25">
      <c r="A120" s="1476" t="s">
        <v>90</v>
      </c>
      <c r="B120" s="1477"/>
      <c r="C120" s="1477"/>
      <c r="D120" s="1477"/>
      <c r="E120" s="1477"/>
      <c r="F120" s="1477"/>
      <c r="G120" s="1477"/>
      <c r="H120" s="1477"/>
      <c r="I120" s="1477"/>
      <c r="J120" s="1478"/>
      <c r="K120" s="154">
        <f>SUM(K121:K128)</f>
        <v>5884</v>
      </c>
      <c r="L120" s="154">
        <f>SUM(L121:L128)</f>
        <v>5947.9</v>
      </c>
      <c r="M120" s="1721">
        <f>SUM(M121:P128)</f>
        <v>10331</v>
      </c>
      <c r="N120" s="1722"/>
      <c r="O120" s="1722"/>
      <c r="P120" s="1723"/>
      <c r="Q120" s="154">
        <f>SUM(Q121:Q128)</f>
        <v>10266.199999999999</v>
      </c>
      <c r="R120" s="154">
        <f>SUM(R121:R128)</f>
        <v>8407.0999999999985</v>
      </c>
      <c r="S120" s="89"/>
      <c r="T120" s="2"/>
      <c r="U120" s="2"/>
      <c r="V120" s="2"/>
      <c r="W120" s="2"/>
    </row>
    <row r="121" spans="1:30" s="689" customFormat="1" ht="12.75" x14ac:dyDescent="0.25">
      <c r="A121" s="1479" t="s">
        <v>91</v>
      </c>
      <c r="B121" s="1480"/>
      <c r="C121" s="1480"/>
      <c r="D121" s="1480"/>
      <c r="E121" s="1480"/>
      <c r="F121" s="1480"/>
      <c r="G121" s="1480"/>
      <c r="H121" s="1480"/>
      <c r="I121" s="1480"/>
      <c r="J121" s="1481"/>
      <c r="K121" s="155">
        <f>SUMIF(J13:J114,"SB",K13:K114)</f>
        <v>460.79999999999995</v>
      </c>
      <c r="L121" s="155">
        <f>SUMIF(J13:J114,"SB",L13:L114)</f>
        <v>463.9</v>
      </c>
      <c r="M121" s="1726">
        <f>SUMIF(J13:J114,"SB",M13:M114)</f>
        <v>1521.8</v>
      </c>
      <c r="N121" s="1727"/>
      <c r="O121" s="1727"/>
      <c r="P121" s="1728"/>
      <c r="Q121" s="155">
        <f>SUMIF(J13:J114,"SB",Q13:Q114)</f>
        <v>2567</v>
      </c>
      <c r="R121" s="155">
        <f>SUMIF(J13:J114,"SB",R13:R114)</f>
        <v>1018.2</v>
      </c>
      <c r="S121" s="89"/>
      <c r="T121" s="2"/>
      <c r="U121" s="2"/>
      <c r="V121" s="2"/>
      <c r="W121" s="2"/>
    </row>
    <row r="122" spans="1:30" s="689" customFormat="1" ht="12.75" x14ac:dyDescent="0.25">
      <c r="A122" s="1451" t="s">
        <v>92</v>
      </c>
      <c r="B122" s="1452"/>
      <c r="C122" s="1452"/>
      <c r="D122" s="1452"/>
      <c r="E122" s="1452"/>
      <c r="F122" s="1452"/>
      <c r="G122" s="1452"/>
      <c r="H122" s="1452"/>
      <c r="I122" s="1452"/>
      <c r="J122" s="1453"/>
      <c r="K122" s="156">
        <f>SUMIF(J13:J114,"SB(AA)",K13:K114)</f>
        <v>384.79999999999995</v>
      </c>
      <c r="L122" s="156">
        <f>SUMIF(J13:J114,"SB(AA)",L13:L114)</f>
        <v>384.79999999999995</v>
      </c>
      <c r="M122" s="1732">
        <f>SUMIF(J13:J114,"SB(AA)",M13:M114)</f>
        <v>436.4</v>
      </c>
      <c r="N122" s="1733"/>
      <c r="O122" s="1733"/>
      <c r="P122" s="1734"/>
      <c r="Q122" s="156">
        <f>SUMIF(J13:J114,"SB(AA)",Q13:Q114)</f>
        <v>384.09999999999997</v>
      </c>
      <c r="R122" s="156">
        <f>SUMIF(J13:J114,"SB(AA)",R13:R114)</f>
        <v>279.39999999999998</v>
      </c>
      <c r="S122" s="89"/>
      <c r="T122" s="2"/>
      <c r="U122" s="2"/>
      <c r="V122" s="2"/>
      <c r="W122" s="2"/>
    </row>
    <row r="123" spans="1:30" s="689" customFormat="1" ht="12.75" x14ac:dyDescent="0.25">
      <c r="A123" s="1451" t="s">
        <v>93</v>
      </c>
      <c r="B123" s="1452"/>
      <c r="C123" s="1452"/>
      <c r="D123" s="1452"/>
      <c r="E123" s="1452"/>
      <c r="F123" s="1452"/>
      <c r="G123" s="1452"/>
      <c r="H123" s="1452"/>
      <c r="I123" s="1452"/>
      <c r="J123" s="1453"/>
      <c r="K123" s="155">
        <f>SUMIF(J13:J114,"SB(VR)",K13:K114)</f>
        <v>4935</v>
      </c>
      <c r="L123" s="155">
        <f>SUMIF(J13:J114,"SB(VR)",L13:L114)</f>
        <v>4935</v>
      </c>
      <c r="M123" s="1726">
        <f>SUMIF(J13:J114,"SB(VR)",M13:M114)</f>
        <v>4935</v>
      </c>
      <c r="N123" s="1727"/>
      <c r="O123" s="1727"/>
      <c r="P123" s="1728"/>
      <c r="Q123" s="155">
        <f>SUMIF(J13:J114,"SB(VR)",Q13:Q114)</f>
        <v>4917.7</v>
      </c>
      <c r="R123" s="155">
        <f>SUMIF(J13:J114,"SB(VR)",R13:R114)</f>
        <v>4917.7</v>
      </c>
      <c r="S123" s="89"/>
      <c r="T123" s="2"/>
      <c r="U123" s="2"/>
      <c r="V123" s="2"/>
      <c r="W123" s="2"/>
    </row>
    <row r="124" spans="1:30" s="689" customFormat="1" ht="12.75" x14ac:dyDescent="0.25">
      <c r="A124" s="1451" t="s">
        <v>94</v>
      </c>
      <c r="B124" s="1452"/>
      <c r="C124" s="1452"/>
      <c r="D124" s="1452"/>
      <c r="E124" s="1452"/>
      <c r="F124" s="1452"/>
      <c r="G124" s="1452"/>
      <c r="H124" s="1452"/>
      <c r="I124" s="1452"/>
      <c r="J124" s="1453"/>
      <c r="K124" s="155">
        <f>SUMIF(J13:J114,"SB(P)",K13:K114)</f>
        <v>0</v>
      </c>
      <c r="L124" s="155">
        <f>SUMIF(J13:J114,"SB(P)",L13:L114)</f>
        <v>0</v>
      </c>
      <c r="M124" s="1726">
        <f>SUMIF(J13:J114,"SB(P)",M13:M114)</f>
        <v>0</v>
      </c>
      <c r="N124" s="1727"/>
      <c r="O124" s="1727"/>
      <c r="P124" s="1728"/>
      <c r="Q124" s="155">
        <f>SUMIF(J13:J114,"SB(P)",Q13:Q114)</f>
        <v>0</v>
      </c>
      <c r="R124" s="155">
        <f>SUMIF(K13:K114,"SB(P)",R13:R114)</f>
        <v>0</v>
      </c>
      <c r="S124" s="89"/>
      <c r="T124" s="2"/>
      <c r="U124" s="2"/>
      <c r="V124" s="2"/>
      <c r="W124" s="2"/>
    </row>
    <row r="125" spans="1:30" s="689" customFormat="1" ht="12.75" x14ac:dyDescent="0.25">
      <c r="A125" s="1451" t="s">
        <v>95</v>
      </c>
      <c r="B125" s="1452"/>
      <c r="C125" s="1452"/>
      <c r="D125" s="1452"/>
      <c r="E125" s="1452"/>
      <c r="F125" s="1452"/>
      <c r="G125" s="1452"/>
      <c r="H125" s="1452"/>
      <c r="I125" s="1452"/>
      <c r="J125" s="1453"/>
      <c r="K125" s="155">
        <f>SUMIF(J13:J114,"SB(VB)",K13:K114)</f>
        <v>103.4</v>
      </c>
      <c r="L125" s="155">
        <f>SUMIF(J13:J114,"SB(VB)",L13:L114)</f>
        <v>153.39999999999998</v>
      </c>
      <c r="M125" s="1726">
        <f>SUMIF(J13:J114,"SB(VB)",M13:M114)</f>
        <v>48.199999999999996</v>
      </c>
      <c r="N125" s="1727"/>
      <c r="O125" s="1727"/>
      <c r="P125" s="1728"/>
      <c r="Q125" s="155">
        <f>SUMIF(J13:J114,"SB(VB)",Q13:Q114)</f>
        <v>48.199999999999996</v>
      </c>
      <c r="R125" s="155">
        <f>SUMIF(J13:J114,"SB(VB)",R13:R114)</f>
        <v>48.199999999999996</v>
      </c>
      <c r="S125" s="89"/>
      <c r="T125" s="2"/>
      <c r="U125" s="2"/>
      <c r="V125" s="2"/>
      <c r="W125" s="2"/>
    </row>
    <row r="126" spans="1:30" s="689" customFormat="1" ht="12.75" x14ac:dyDescent="0.25">
      <c r="A126" s="1451" t="s">
        <v>96</v>
      </c>
      <c r="B126" s="1452"/>
      <c r="C126" s="1452"/>
      <c r="D126" s="1452"/>
      <c r="E126" s="1452"/>
      <c r="F126" s="1452"/>
      <c r="G126" s="1452"/>
      <c r="H126" s="1452"/>
      <c r="I126" s="1452"/>
      <c r="J126" s="1453"/>
      <c r="K126" s="155">
        <f>SUMIF(J14:J114,"SB(KPP)",K14:K114)</f>
        <v>0</v>
      </c>
      <c r="L126" s="155">
        <f>SUMIF(J14:J114,"SB(KPP)",L14:L114)</f>
        <v>10.8</v>
      </c>
      <c r="M126" s="1726">
        <f>SUMIF(J13:J114,"SB(KPP)",M13:M114)</f>
        <v>0</v>
      </c>
      <c r="N126" s="1727"/>
      <c r="O126" s="1727"/>
      <c r="P126" s="1728"/>
      <c r="Q126" s="155">
        <f>SUMIF(J14:J114,"SB(KPP)",Q14:Q114)</f>
        <v>0</v>
      </c>
      <c r="R126" s="155">
        <f>SUMIF(J14:J114,"SB(KPP)",R14:R114)</f>
        <v>0</v>
      </c>
      <c r="S126" s="89"/>
      <c r="T126" s="2"/>
      <c r="U126" s="2"/>
      <c r="V126" s="2"/>
      <c r="W126" s="2"/>
    </row>
    <row r="127" spans="1:30" s="689" customFormat="1" ht="12.75" x14ac:dyDescent="0.25">
      <c r="A127" s="1451" t="s">
        <v>183</v>
      </c>
      <c r="B127" s="1452"/>
      <c r="C127" s="1452"/>
      <c r="D127" s="1452"/>
      <c r="E127" s="1452"/>
      <c r="F127" s="1452"/>
      <c r="G127" s="1452"/>
      <c r="H127" s="1452"/>
      <c r="I127" s="1452"/>
      <c r="J127" s="1453"/>
      <c r="K127" s="155">
        <f>SUMIF(J14:J116,"SB(ES)",K14:K116)</f>
        <v>0</v>
      </c>
      <c r="L127" s="155">
        <f>SUMIF(J15:J116,"SB(ES)",L15:L116)</f>
        <v>0</v>
      </c>
      <c r="M127" s="1726">
        <f>SUMIF(J13:J116,"SB(ES)",M13:M116)</f>
        <v>0</v>
      </c>
      <c r="N127" s="1727"/>
      <c r="O127" s="1727"/>
      <c r="P127" s="1728"/>
      <c r="Q127" s="155">
        <f>SUMIF(J15:J114,"SB(ES)",Q15:Q114)</f>
        <v>0</v>
      </c>
      <c r="R127" s="155">
        <f>SUMIF(J15:J114,"SB(ES)",R15:R114)</f>
        <v>0</v>
      </c>
      <c r="S127" s="89"/>
      <c r="T127" s="2"/>
      <c r="U127" s="2"/>
      <c r="V127" s="2"/>
      <c r="W127" s="2"/>
    </row>
    <row r="128" spans="1:30" s="689" customFormat="1" ht="12.75" customHeight="1" x14ac:dyDescent="0.25">
      <c r="A128" s="1448" t="s">
        <v>100</v>
      </c>
      <c r="B128" s="1449"/>
      <c r="C128" s="1449"/>
      <c r="D128" s="1449"/>
      <c r="E128" s="1449"/>
      <c r="F128" s="1449"/>
      <c r="G128" s="1449"/>
      <c r="H128" s="1449"/>
      <c r="I128" s="1555"/>
      <c r="J128" s="1450"/>
      <c r="K128" s="155">
        <v>0</v>
      </c>
      <c r="L128" s="155">
        <f>SUMIF(J16:J117,"ES)",L16:L117)</f>
        <v>0</v>
      </c>
      <c r="M128" s="1726">
        <f>SUMIF(J14:J117,"ES",M14:M117)</f>
        <v>3389.6</v>
      </c>
      <c r="N128" s="1727"/>
      <c r="O128" s="1727"/>
      <c r="P128" s="1728"/>
      <c r="Q128" s="155">
        <f>SUMIF(J16:J117,"ES",Q16:Q117)</f>
        <v>2349.1999999999998</v>
      </c>
      <c r="R128" s="155">
        <f>SUMIF(J16:J117,"ES",R16:R117)</f>
        <v>2143.6</v>
      </c>
      <c r="S128" s="89"/>
      <c r="T128" s="2"/>
      <c r="U128" s="2"/>
      <c r="V128" s="2"/>
      <c r="W128" s="2"/>
    </row>
    <row r="129" spans="1:23" s="689" customFormat="1" ht="12.75" x14ac:dyDescent="0.25">
      <c r="A129" s="1232" t="s">
        <v>97</v>
      </c>
      <c r="B129" s="1233"/>
      <c r="C129" s="1233"/>
      <c r="D129" s="1233"/>
      <c r="E129" s="1233"/>
      <c r="F129" s="1233"/>
      <c r="G129" s="1233"/>
      <c r="H129" s="1233"/>
      <c r="I129" s="1233"/>
      <c r="J129" s="1234"/>
      <c r="K129" s="157">
        <f>SUMIF(J13:J114,"SB(AAL)",K13:K114)</f>
        <v>207</v>
      </c>
      <c r="L129" s="157">
        <f>SUMIF(J14:J114,"SB(AAL)",L14:L114)</f>
        <v>207</v>
      </c>
      <c r="M129" s="1735">
        <f>SUMIF(J13:J114,"SB(AAL)",M13:M114)</f>
        <v>65</v>
      </c>
      <c r="N129" s="1736"/>
      <c r="O129" s="1736"/>
      <c r="P129" s="1737"/>
      <c r="Q129" s="157">
        <f>SUMIF(J14:J114,"SB(AAL)",Q14:Q114)</f>
        <v>46.6</v>
      </c>
      <c r="R129" s="157">
        <f>SUMIF(J14:J114,"SB(AAL)",R14:R114)</f>
        <v>0</v>
      </c>
      <c r="S129" s="89"/>
      <c r="T129" s="2"/>
      <c r="U129" s="2"/>
      <c r="V129" s="2"/>
      <c r="W129" s="2"/>
    </row>
    <row r="130" spans="1:23" s="689" customFormat="1" ht="12.75" x14ac:dyDescent="0.25">
      <c r="A130" s="1232" t="s">
        <v>98</v>
      </c>
      <c r="B130" s="1233"/>
      <c r="C130" s="1233"/>
      <c r="D130" s="1233"/>
      <c r="E130" s="1233"/>
      <c r="F130" s="1233"/>
      <c r="G130" s="1233"/>
      <c r="H130" s="1233"/>
      <c r="I130" s="1233"/>
      <c r="J130" s="1234"/>
      <c r="K130" s="157">
        <f>SUMIF(J14:J114,"SB(VRL)",K14:K114)</f>
        <v>790.89999999999986</v>
      </c>
      <c r="L130" s="157">
        <f>SUMIF(J14:J114,"SB(VRL)",L14:L114)</f>
        <v>790.89999999999986</v>
      </c>
      <c r="M130" s="1735">
        <f>SUMIF(J13:J114,"SB(VRL)",M13:M114)</f>
        <v>195.3</v>
      </c>
      <c r="N130" s="1736"/>
      <c r="O130" s="1736"/>
      <c r="P130" s="1737"/>
      <c r="Q130" s="157">
        <f>SUMIF(J14:J114,"SB(VRL)",Q14:Q114)</f>
        <v>157.80000000000001</v>
      </c>
      <c r="R130" s="157">
        <f>SUMIF(J14:J114,"SB(VRL)",R14:R114)</f>
        <v>157.80000000000001</v>
      </c>
      <c r="S130" s="89"/>
      <c r="T130" s="2"/>
      <c r="U130" s="2"/>
      <c r="V130" s="2"/>
      <c r="W130" s="2"/>
    </row>
    <row r="131" spans="1:23" s="689" customFormat="1" ht="12.75" x14ac:dyDescent="0.25">
      <c r="A131" s="1445" t="s">
        <v>99</v>
      </c>
      <c r="B131" s="1446"/>
      <c r="C131" s="1446"/>
      <c r="D131" s="1446"/>
      <c r="E131" s="1446"/>
      <c r="F131" s="1446"/>
      <c r="G131" s="1446"/>
      <c r="H131" s="1446"/>
      <c r="I131" s="1446"/>
      <c r="J131" s="1447"/>
      <c r="K131" s="116">
        <f>SUM(K132:K134)</f>
        <v>285.60000000000002</v>
      </c>
      <c r="L131" s="116">
        <f>SUM(L132:L134)</f>
        <v>242</v>
      </c>
      <c r="M131" s="1738">
        <f>SUM(M132:P134)</f>
        <v>20</v>
      </c>
      <c r="N131" s="1739"/>
      <c r="O131" s="1739"/>
      <c r="P131" s="1740"/>
      <c r="Q131" s="116">
        <f>SUM(Q132:Q134)</f>
        <v>46</v>
      </c>
      <c r="R131" s="116">
        <f>SUM(R132:R134)</f>
        <v>0</v>
      </c>
      <c r="S131" s="89"/>
      <c r="T131" s="2"/>
      <c r="U131" s="2"/>
      <c r="V131" s="2"/>
      <c r="W131" s="2"/>
    </row>
    <row r="132" spans="1:23" s="689" customFormat="1" ht="12.75" x14ac:dyDescent="0.25">
      <c r="A132" s="1448" t="s">
        <v>100</v>
      </c>
      <c r="B132" s="1449"/>
      <c r="C132" s="1449"/>
      <c r="D132" s="1449"/>
      <c r="E132" s="1449"/>
      <c r="F132" s="1449"/>
      <c r="G132" s="1449"/>
      <c r="H132" s="1449"/>
      <c r="I132" s="1555"/>
      <c r="J132" s="1450"/>
      <c r="K132" s="155">
        <f>SUMIF(J13:J114,"ES",K13:K114)</f>
        <v>242</v>
      </c>
      <c r="L132" s="155">
        <f>SUMIF(J13:J114,"ES",L13:L114)</f>
        <v>242</v>
      </c>
      <c r="M132" s="1726">
        <f>SUMIF(J13:J114,"ES(KRATC)",M13:M114)</f>
        <v>0</v>
      </c>
      <c r="N132" s="1727"/>
      <c r="O132" s="1727"/>
      <c r="P132" s="1728"/>
      <c r="Q132" s="155">
        <f>SUMIF(J13:J114,"ES(KRATC)",Q13:Q114)</f>
        <v>0</v>
      </c>
      <c r="R132" s="155">
        <f>SUMIF(J13:J114,"ES(KRATC)",R13:R114)</f>
        <v>0</v>
      </c>
      <c r="S132" s="89"/>
      <c r="T132" s="2"/>
      <c r="U132" s="2"/>
      <c r="V132" s="2"/>
      <c r="W132" s="2"/>
    </row>
    <row r="133" spans="1:23" s="689" customFormat="1" ht="12.75" x14ac:dyDescent="0.25">
      <c r="A133" s="1439" t="s">
        <v>101</v>
      </c>
      <c r="B133" s="1440"/>
      <c r="C133" s="1440"/>
      <c r="D133" s="1440"/>
      <c r="E133" s="1440"/>
      <c r="F133" s="1440"/>
      <c r="G133" s="1440"/>
      <c r="H133" s="1440"/>
      <c r="I133" s="1564"/>
      <c r="J133" s="1441"/>
      <c r="K133" s="155">
        <f>SUMIF(J14:J114,"LRVB",K14:K114)</f>
        <v>43.6</v>
      </c>
      <c r="L133" s="155">
        <f>SUMIF(J14:J114,"LRVB",L14:L114)</f>
        <v>0</v>
      </c>
      <c r="M133" s="1726">
        <f>SUMIF(J13:J114,"LRVB",M13:M114)</f>
        <v>0</v>
      </c>
      <c r="N133" s="1727"/>
      <c r="O133" s="1727"/>
      <c r="P133" s="1728"/>
      <c r="Q133" s="155">
        <f>SUMIF(J14:J114,"LRVB",Q14:Q114)</f>
        <v>0</v>
      </c>
      <c r="R133" s="155">
        <f>SUMIF(J14:J114,"LRVB",R14:R114)</f>
        <v>0</v>
      </c>
      <c r="S133" s="89"/>
      <c r="T133" s="2"/>
      <c r="U133" s="2"/>
      <c r="V133" s="2"/>
      <c r="W133" s="2"/>
    </row>
    <row r="134" spans="1:23" s="689" customFormat="1" ht="12.75" x14ac:dyDescent="0.25">
      <c r="A134" s="1439" t="s">
        <v>102</v>
      </c>
      <c r="B134" s="1440"/>
      <c r="C134" s="1440"/>
      <c r="D134" s="1440"/>
      <c r="E134" s="1440"/>
      <c r="F134" s="1440"/>
      <c r="G134" s="1440"/>
      <c r="H134" s="1440"/>
      <c r="I134" s="1564"/>
      <c r="J134" s="1441"/>
      <c r="K134" s="155">
        <f>SUMIF(J13:J114,"Kt",K13:K114)</f>
        <v>0</v>
      </c>
      <c r="L134" s="155">
        <f>SUMIF(J13:J114,"Kt",L13:L114)</f>
        <v>0</v>
      </c>
      <c r="M134" s="1726">
        <f>SUMIF(J13:J114,"Kt",M13:M114)</f>
        <v>20</v>
      </c>
      <c r="N134" s="1727"/>
      <c r="O134" s="1727"/>
      <c r="P134" s="1728"/>
      <c r="Q134" s="155">
        <f>SUMIF(J13:J114,"Kt",Q13:Q114)</f>
        <v>46</v>
      </c>
      <c r="R134" s="155">
        <f>SUMIF(J13:J114,"Kt",R13:R114)</f>
        <v>0</v>
      </c>
      <c r="S134" s="89"/>
      <c r="T134" s="2"/>
      <c r="U134" s="2"/>
      <c r="V134" s="2"/>
      <c r="W134" s="2"/>
    </row>
    <row r="135" spans="1:23" s="689" customFormat="1" ht="13.5" thickBot="1" x14ac:dyDescent="0.3">
      <c r="A135" s="1442" t="s">
        <v>103</v>
      </c>
      <c r="B135" s="1443"/>
      <c r="C135" s="1443"/>
      <c r="D135" s="1443"/>
      <c r="E135" s="1443"/>
      <c r="F135" s="1443"/>
      <c r="G135" s="1443"/>
      <c r="H135" s="1443"/>
      <c r="I135" s="1443"/>
      <c r="J135" s="1444"/>
      <c r="K135" s="117">
        <f>SUM(K119,K131)</f>
        <v>7167.5</v>
      </c>
      <c r="L135" s="117">
        <f>SUM(L119,L131)</f>
        <v>7187.7999999999993</v>
      </c>
      <c r="M135" s="1729">
        <f>SUM(M119,M131)</f>
        <v>10611.3</v>
      </c>
      <c r="N135" s="1730"/>
      <c r="O135" s="1730"/>
      <c r="P135" s="1731"/>
      <c r="Q135" s="117">
        <f>SUM(Q119,Q131)</f>
        <v>10516.599999999999</v>
      </c>
      <c r="R135" s="117">
        <f>SUM(R119,R131)</f>
        <v>8564.8999999999978</v>
      </c>
      <c r="S135" s="13"/>
    </row>
    <row r="136" spans="1:23" s="689" customFormat="1" ht="12.75" x14ac:dyDescent="0.25">
      <c r="A136" s="2"/>
      <c r="B136" s="2"/>
      <c r="C136" s="2"/>
      <c r="D136" s="2"/>
      <c r="E136" s="2"/>
      <c r="F136" s="2"/>
      <c r="G136" s="2"/>
      <c r="H136" s="3"/>
      <c r="I136" s="3"/>
      <c r="J136" s="4"/>
      <c r="K136" s="127"/>
      <c r="L136" s="127"/>
      <c r="M136" s="127"/>
      <c r="N136" s="127"/>
      <c r="O136" s="127"/>
      <c r="P136" s="127"/>
      <c r="Q136" s="127"/>
      <c r="R136" s="127"/>
      <c r="S136" s="2"/>
      <c r="T136" s="2"/>
      <c r="U136" s="2"/>
      <c r="V136" s="2"/>
      <c r="W136" s="2"/>
    </row>
    <row r="138" spans="1:23" x14ac:dyDescent="0.25">
      <c r="N138" s="386"/>
      <c r="Q138" s="386"/>
      <c r="R138" s="386"/>
    </row>
    <row r="139" spans="1:23" x14ac:dyDescent="0.25">
      <c r="K139" s="386"/>
      <c r="L139" s="386"/>
      <c r="N139" s="386"/>
    </row>
  </sheetData>
  <mergeCells count="245">
    <mergeCell ref="X42:AA42"/>
    <mergeCell ref="I19:I21"/>
    <mergeCell ref="I26:I30"/>
    <mergeCell ref="F27:F30"/>
    <mergeCell ref="S27:S28"/>
    <mergeCell ref="H26:H30"/>
    <mergeCell ref="C34:J34"/>
    <mergeCell ref="C35:W35"/>
    <mergeCell ref="H31:H33"/>
    <mergeCell ref="I31:I33"/>
    <mergeCell ref="S31:S33"/>
    <mergeCell ref="W31:W33"/>
    <mergeCell ref="T31:T33"/>
    <mergeCell ref="G40:G42"/>
    <mergeCell ref="F40:F42"/>
    <mergeCell ref="I22:I23"/>
    <mergeCell ref="S1:W1"/>
    <mergeCell ref="A2:W2"/>
    <mergeCell ref="A3:W3"/>
    <mergeCell ref="A4:W4"/>
    <mergeCell ref="S5:W5"/>
    <mergeCell ref="H19:H21"/>
    <mergeCell ref="A6:A8"/>
    <mergeCell ref="B6:B8"/>
    <mergeCell ref="C6:C8"/>
    <mergeCell ref="D6:D8"/>
    <mergeCell ref="E6:E8"/>
    <mergeCell ref="S6:W6"/>
    <mergeCell ref="S7:S8"/>
    <mergeCell ref="Q6:Q8"/>
    <mergeCell ref="F6:F8"/>
    <mergeCell ref="G6:G8"/>
    <mergeCell ref="T7:W7"/>
    <mergeCell ref="F13:F17"/>
    <mergeCell ref="H13:H17"/>
    <mergeCell ref="E14:E15"/>
    <mergeCell ref="G14:G15"/>
    <mergeCell ref="I14:I15"/>
    <mergeCell ref="S14:S15"/>
    <mergeCell ref="E16:E17"/>
    <mergeCell ref="B89:B91"/>
    <mergeCell ref="C89:C91"/>
    <mergeCell ref="E89:E91"/>
    <mergeCell ref="F89:F91"/>
    <mergeCell ref="G89:G91"/>
    <mergeCell ref="H89:H91"/>
    <mergeCell ref="I89:I91"/>
    <mergeCell ref="A73:A76"/>
    <mergeCell ref="B73:B76"/>
    <mergeCell ref="C73:C76"/>
    <mergeCell ref="D73:D76"/>
    <mergeCell ref="E73:E76"/>
    <mergeCell ref="F73:F74"/>
    <mergeCell ref="G73:G76"/>
    <mergeCell ref="H73:H76"/>
    <mergeCell ref="I73:I76"/>
    <mergeCell ref="I87:J87"/>
    <mergeCell ref="A89:A91"/>
    <mergeCell ref="H6:H8"/>
    <mergeCell ref="I6:I8"/>
    <mergeCell ref="J6:J8"/>
    <mergeCell ref="M6:P6"/>
    <mergeCell ref="R6:R8"/>
    <mergeCell ref="M7:M8"/>
    <mergeCell ref="N7:O7"/>
    <mergeCell ref="P7:P8"/>
    <mergeCell ref="K6:K8"/>
    <mergeCell ref="L6:L8"/>
    <mergeCell ref="A9:W9"/>
    <mergeCell ref="A10:W10"/>
    <mergeCell ref="B11:W11"/>
    <mergeCell ref="C12:W12"/>
    <mergeCell ref="A24:A25"/>
    <mergeCell ref="B24:B25"/>
    <mergeCell ref="C24:C25"/>
    <mergeCell ref="E24:E25"/>
    <mergeCell ref="F24:F25"/>
    <mergeCell ref="A19:A21"/>
    <mergeCell ref="B19:B21"/>
    <mergeCell ref="C19:C21"/>
    <mergeCell ref="E19:E20"/>
    <mergeCell ref="F19:F21"/>
    <mergeCell ref="G19:G20"/>
    <mergeCell ref="G24:G25"/>
    <mergeCell ref="H24:H25"/>
    <mergeCell ref="I24:I25"/>
    <mergeCell ref="S24:S25"/>
    <mergeCell ref="G16:G17"/>
    <mergeCell ref="I16:I17"/>
    <mergeCell ref="S16:S17"/>
    <mergeCell ref="E22:E23"/>
    <mergeCell ref="A31:A33"/>
    <mergeCell ref="B31:B33"/>
    <mergeCell ref="C31:C33"/>
    <mergeCell ref="E31:E33"/>
    <mergeCell ref="F31:F33"/>
    <mergeCell ref="G31:G33"/>
    <mergeCell ref="A26:A30"/>
    <mergeCell ref="B26:B30"/>
    <mergeCell ref="C26:C30"/>
    <mergeCell ref="G26:G30"/>
    <mergeCell ref="E26:E29"/>
    <mergeCell ref="A36:A39"/>
    <mergeCell ref="B36:B39"/>
    <mergeCell ref="C36:C39"/>
    <mergeCell ref="H36:H39"/>
    <mergeCell ref="I36:I39"/>
    <mergeCell ref="E37:E39"/>
    <mergeCell ref="F37:F39"/>
    <mergeCell ref="G37:G39"/>
    <mergeCell ref="F79:F82"/>
    <mergeCell ref="G79:G82"/>
    <mergeCell ref="I79:I82"/>
    <mergeCell ref="E69:E72"/>
    <mergeCell ref="G69:G70"/>
    <mergeCell ref="A44:A45"/>
    <mergeCell ref="B44:B45"/>
    <mergeCell ref="C44:C45"/>
    <mergeCell ref="E44:E45"/>
    <mergeCell ref="H44:H45"/>
    <mergeCell ref="I44:I45"/>
    <mergeCell ref="M135:P135"/>
    <mergeCell ref="M122:P122"/>
    <mergeCell ref="M123:P123"/>
    <mergeCell ref="M124:P124"/>
    <mergeCell ref="M125:P125"/>
    <mergeCell ref="M126:P126"/>
    <mergeCell ref="M129:P129"/>
    <mergeCell ref="M130:P130"/>
    <mergeCell ref="M131:P131"/>
    <mergeCell ref="M132:P132"/>
    <mergeCell ref="M127:P127"/>
    <mergeCell ref="M128:P128"/>
    <mergeCell ref="M133:P133"/>
    <mergeCell ref="M121:P121"/>
    <mergeCell ref="E105:E107"/>
    <mergeCell ref="G105:G107"/>
    <mergeCell ref="I105:I107"/>
    <mergeCell ref="C112:J112"/>
    <mergeCell ref="S112:W112"/>
    <mergeCell ref="A134:J134"/>
    <mergeCell ref="A135:J135"/>
    <mergeCell ref="A122:J122"/>
    <mergeCell ref="A123:J123"/>
    <mergeCell ref="A124:J124"/>
    <mergeCell ref="A125:J125"/>
    <mergeCell ref="A126:J126"/>
    <mergeCell ref="A129:J129"/>
    <mergeCell ref="A119:J119"/>
    <mergeCell ref="A120:J120"/>
    <mergeCell ref="A121:J121"/>
    <mergeCell ref="A127:J127"/>
    <mergeCell ref="A128:J128"/>
    <mergeCell ref="A130:J130"/>
    <mergeCell ref="A131:J131"/>
    <mergeCell ref="A132:J132"/>
    <mergeCell ref="A133:J133"/>
    <mergeCell ref="M134:P134"/>
    <mergeCell ref="M119:P119"/>
    <mergeCell ref="M120:P120"/>
    <mergeCell ref="S89:S91"/>
    <mergeCell ref="D100:D104"/>
    <mergeCell ref="E100:E104"/>
    <mergeCell ref="F100:F104"/>
    <mergeCell ref="G100:G104"/>
    <mergeCell ref="H92:H94"/>
    <mergeCell ref="I92:I94"/>
    <mergeCell ref="E95:E96"/>
    <mergeCell ref="G95:G96"/>
    <mergeCell ref="I95:I96"/>
    <mergeCell ref="I97:J97"/>
    <mergeCell ref="H100:H104"/>
    <mergeCell ref="I100:I103"/>
    <mergeCell ref="C99:W99"/>
    <mergeCell ref="S103:S104"/>
    <mergeCell ref="G108:G111"/>
    <mergeCell ref="H108:H111"/>
    <mergeCell ref="S105:S106"/>
    <mergeCell ref="C98:J98"/>
    <mergeCell ref="S98:W98"/>
    <mergeCell ref="A117:J117"/>
    <mergeCell ref="S100:S101"/>
    <mergeCell ref="S44:S45"/>
    <mergeCell ref="F55:F56"/>
    <mergeCell ref="B113:J113"/>
    <mergeCell ref="S113:W113"/>
    <mergeCell ref="B114:J114"/>
    <mergeCell ref="S114:W114"/>
    <mergeCell ref="M118:P118"/>
    <mergeCell ref="I46:J46"/>
    <mergeCell ref="I59:J59"/>
    <mergeCell ref="I60:I61"/>
    <mergeCell ref="E66:E68"/>
    <mergeCell ref="G66:G68"/>
    <mergeCell ref="I66:I68"/>
    <mergeCell ref="G83:G85"/>
    <mergeCell ref="I83:I85"/>
    <mergeCell ref="E83:E85"/>
    <mergeCell ref="E61:E63"/>
    <mergeCell ref="I70:I72"/>
    <mergeCell ref="F61:F63"/>
    <mergeCell ref="G61:G63"/>
    <mergeCell ref="I77:J77"/>
    <mergeCell ref="E79:E82"/>
    <mergeCell ref="S70:S72"/>
    <mergeCell ref="A118:J118"/>
    <mergeCell ref="A92:A94"/>
    <mergeCell ref="B92:B94"/>
    <mergeCell ref="C92:C94"/>
    <mergeCell ref="D92:D94"/>
    <mergeCell ref="E92:E94"/>
    <mergeCell ref="F92:F93"/>
    <mergeCell ref="G92:G94"/>
    <mergeCell ref="A100:A104"/>
    <mergeCell ref="B100:B104"/>
    <mergeCell ref="C100:C104"/>
    <mergeCell ref="A108:A111"/>
    <mergeCell ref="B108:B111"/>
    <mergeCell ref="C108:C111"/>
    <mergeCell ref="E108:E111"/>
    <mergeCell ref="F108:F111"/>
    <mergeCell ref="A115:AD115"/>
    <mergeCell ref="A116:AD116"/>
    <mergeCell ref="I108:I111"/>
    <mergeCell ref="W108:W111"/>
    <mergeCell ref="S79:S80"/>
    <mergeCell ref="S47:S48"/>
    <mergeCell ref="S49:S50"/>
    <mergeCell ref="X49:AA51"/>
    <mergeCell ref="F70:F72"/>
    <mergeCell ref="F75:F76"/>
    <mergeCell ref="A47:A51"/>
    <mergeCell ref="B47:B51"/>
    <mergeCell ref="C47:C51"/>
    <mergeCell ref="E47:E51"/>
    <mergeCell ref="F47:F51"/>
    <mergeCell ref="G47:G51"/>
    <mergeCell ref="H47:H51"/>
    <mergeCell ref="I47:I51"/>
    <mergeCell ref="C52:J52"/>
    <mergeCell ref="S52:W52"/>
    <mergeCell ref="C53:W53"/>
    <mergeCell ref="I54:I55"/>
    <mergeCell ref="E57:E58"/>
    <mergeCell ref="G57:G58"/>
  </mergeCells>
  <printOptions horizontalCentered="1"/>
  <pageMargins left="0" right="0" top="0.59055118110236227" bottom="0" header="0.31496062992125984" footer="0.31496062992125984"/>
  <pageSetup paperSize="9" scale="71" orientation="landscape" r:id="rId1"/>
  <rowBreaks count="5" manualBreakCount="5">
    <brk id="34" max="22" man="1"/>
    <brk id="52" max="22" man="1"/>
    <brk id="68" max="22" man="1"/>
    <brk id="94" max="22" man="1"/>
    <brk id="116"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10</vt:i4>
      </vt:variant>
    </vt:vector>
  </HeadingPairs>
  <TitlesOfParts>
    <vt:vector size="15" baseType="lpstr">
      <vt:lpstr>5 programa</vt:lpstr>
      <vt:lpstr>Lyginamasis variantas</vt:lpstr>
      <vt:lpstr>2017 MVP</vt:lpstr>
      <vt:lpstr>Lyginamasis</vt:lpstr>
      <vt:lpstr>Aiškinamoji lentelė</vt:lpstr>
      <vt:lpstr>'2017 MVP'!Print_Area</vt:lpstr>
      <vt:lpstr>'5 programa'!Print_Area</vt:lpstr>
      <vt:lpstr>'Aiškinamoji lentelė'!Print_Area</vt:lpstr>
      <vt:lpstr>Lyginamasis!Print_Area</vt:lpstr>
      <vt:lpstr>'Lyginamasis variantas'!Print_Area</vt:lpstr>
      <vt:lpstr>'2017 MVP'!Print_Titles</vt:lpstr>
      <vt:lpstr>'5 programa'!Print_Titles</vt:lpstr>
      <vt:lpstr>'Aiškinamoji lentelė'!Print_Titles</vt:lpstr>
      <vt:lpstr>Lyginamasis!Print_Titles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2017-03-09T12:19:21Z</cp:lastPrinted>
  <dcterms:created xsi:type="dcterms:W3CDTF">2015-10-26T14:41:47Z</dcterms:created>
  <dcterms:modified xsi:type="dcterms:W3CDTF">2017-03-31T12:07:46Z</dcterms:modified>
</cp:coreProperties>
</file>