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2-56\"/>
    </mc:Choice>
  </mc:AlternateContent>
  <bookViews>
    <workbookView xWindow="30" yWindow="3105" windowWidth="15480" windowHeight="8280"/>
  </bookViews>
  <sheets>
    <sheet name="6 programa" sheetId="12" r:id="rId1"/>
    <sheet name="Lyginamasis variantas" sheetId="11" state="hidden" r:id="rId2"/>
    <sheet name="2017 MVP" sheetId="13" state="hidden" r:id="rId3"/>
    <sheet name="Lyginamasis" sheetId="15" state="hidden" r:id="rId4"/>
    <sheet name="aiškinamoji lentelė" sheetId="5" state="hidden" r:id="rId5"/>
    <sheet name="Lapas1" sheetId="14" state="hidden" r:id="rId6"/>
  </sheets>
  <definedNames>
    <definedName name="_xlnm.Print_Area" localSheetId="2">'2017 MVP'!$A$1:$M$213</definedName>
    <definedName name="_xlnm.Print_Area" localSheetId="0">'6 programa'!$A$1:$N$250</definedName>
    <definedName name="_xlnm.Print_Area" localSheetId="4">'aiškinamoji lentelė'!$A$1:$W$272</definedName>
    <definedName name="_xlnm.Print_Area" localSheetId="3">Lyginamasis!$A$1:$O$210</definedName>
    <definedName name="_xlnm.Print_Area" localSheetId="1">'Lyginamasis variantas'!$A$1:$U$249</definedName>
    <definedName name="_xlnm.Print_Titles" localSheetId="2">'2017 MVP'!$9:$11</definedName>
    <definedName name="_xlnm.Print_Titles" localSheetId="0">'6 programa'!$7:$9</definedName>
    <definedName name="_xlnm.Print_Titles" localSheetId="4">'aiškinamoji lentelė'!$6:$8</definedName>
    <definedName name="_xlnm.Print_Titles" localSheetId="3">Lyginamasis!$7:$9</definedName>
    <definedName name="_xlnm.Print_Titles" localSheetId="1">'Lyginamasis variantas'!$6:$8</definedName>
  </definedNames>
  <calcPr calcId="162913" fullPrecision="0"/>
</workbook>
</file>

<file path=xl/calcChain.xml><?xml version="1.0" encoding="utf-8"?>
<calcChain xmlns="http://schemas.openxmlformats.org/spreadsheetml/2006/main">
  <c r="L247" i="11" l="1"/>
  <c r="L246" i="11"/>
  <c r="L245" i="11"/>
  <c r="I247" i="11"/>
  <c r="I92" i="11"/>
  <c r="I245" i="11"/>
  <c r="J68" i="11" l="1"/>
  <c r="J99" i="11" l="1"/>
  <c r="J103" i="11" s="1"/>
  <c r="L63" i="11"/>
  <c r="I64" i="12"/>
  <c r="J64" i="12"/>
  <c r="H64" i="12"/>
  <c r="M54" i="11"/>
  <c r="M63" i="11" s="1"/>
  <c r="M191" i="11" l="1"/>
  <c r="M192" i="11"/>
  <c r="J194" i="12"/>
  <c r="I194" i="12"/>
  <c r="H194" i="12"/>
  <c r="M193" i="11" l="1"/>
  <c r="M194" i="11" s="1"/>
  <c r="O193" i="11" l="1"/>
  <c r="N193" i="11"/>
  <c r="L193" i="11"/>
  <c r="K193" i="11"/>
  <c r="I193" i="11"/>
  <c r="H193" i="11"/>
  <c r="M108" i="15" l="1"/>
  <c r="L209" i="15"/>
  <c r="L208" i="15"/>
  <c r="L207" i="15"/>
  <c r="L206" i="15"/>
  <c r="L204" i="15"/>
  <c r="L203" i="15"/>
  <c r="K200" i="15"/>
  <c r="L201" i="15"/>
  <c r="L200" i="15"/>
  <c r="L199" i="15"/>
  <c r="L198" i="15"/>
  <c r="L197" i="15"/>
  <c r="M187" i="15"/>
  <c r="M188" i="15" s="1"/>
  <c r="M184" i="15"/>
  <c r="M141" i="15"/>
  <c r="M156" i="15" s="1"/>
  <c r="M104" i="15"/>
  <c r="M84" i="15"/>
  <c r="M80" i="15"/>
  <c r="M69" i="15"/>
  <c r="M59" i="15"/>
  <c r="M38" i="15"/>
  <c r="M49" i="15"/>
  <c r="M29" i="15"/>
  <c r="L187" i="15"/>
  <c r="L182" i="15"/>
  <c r="L184" i="15" s="1"/>
  <c r="L155" i="15"/>
  <c r="L152" i="15"/>
  <c r="L147" i="15"/>
  <c r="L144" i="15"/>
  <c r="L141" i="15"/>
  <c r="L108" i="15"/>
  <c r="L104" i="15"/>
  <c r="L84" i="15"/>
  <c r="L80" i="15"/>
  <c r="L69" i="15"/>
  <c r="L59" i="15"/>
  <c r="L49" i="15"/>
  <c r="L38" i="15"/>
  <c r="L29" i="15"/>
  <c r="K209" i="15"/>
  <c r="K208" i="15"/>
  <c r="K207" i="15"/>
  <c r="K206" i="15"/>
  <c r="K204" i="15"/>
  <c r="K203" i="15"/>
  <c r="K201" i="15"/>
  <c r="K199" i="15"/>
  <c r="K198" i="15"/>
  <c r="K197" i="15"/>
  <c r="K187" i="15"/>
  <c r="K182" i="15"/>
  <c r="K202" i="15" s="1"/>
  <c r="K155" i="15"/>
  <c r="K152" i="15"/>
  <c r="K147" i="15"/>
  <c r="K144" i="15"/>
  <c r="K141" i="15"/>
  <c r="K108" i="15"/>
  <c r="K104" i="15"/>
  <c r="K84" i="15"/>
  <c r="K80" i="15"/>
  <c r="K69" i="15"/>
  <c r="K59" i="15"/>
  <c r="K49" i="15"/>
  <c r="K38" i="15"/>
  <c r="K29" i="15"/>
  <c r="K156" i="15" l="1"/>
  <c r="L202" i="15"/>
  <c r="M202" i="15" s="1"/>
  <c r="M85" i="15"/>
  <c r="K109" i="15"/>
  <c r="L156" i="15"/>
  <c r="M109" i="15"/>
  <c r="M200" i="15"/>
  <c r="M199" i="15"/>
  <c r="M207" i="15"/>
  <c r="M203" i="15"/>
  <c r="M208" i="15"/>
  <c r="M197" i="15"/>
  <c r="M201" i="15"/>
  <c r="M204" i="15"/>
  <c r="M209" i="15"/>
  <c r="M198" i="15"/>
  <c r="M206" i="15"/>
  <c r="K196" i="15"/>
  <c r="K195" i="15" s="1"/>
  <c r="K85" i="15"/>
  <c r="K205" i="15"/>
  <c r="L109" i="15"/>
  <c r="L85" i="15"/>
  <c r="L188" i="15"/>
  <c r="K184" i="15"/>
  <c r="K188" i="15" s="1"/>
  <c r="H245" i="12"/>
  <c r="J245" i="12"/>
  <c r="I245" i="12"/>
  <c r="O244" i="11"/>
  <c r="N244" i="11"/>
  <c r="L244" i="11"/>
  <c r="K244" i="11"/>
  <c r="I244" i="11"/>
  <c r="H244" i="11"/>
  <c r="K34" i="11"/>
  <c r="K46" i="11"/>
  <c r="K63" i="11"/>
  <c r="K80" i="11"/>
  <c r="K92" i="11"/>
  <c r="K103" i="11"/>
  <c r="K107" i="11"/>
  <c r="K131" i="11"/>
  <c r="K138" i="11"/>
  <c r="K170" i="11"/>
  <c r="J239" i="12"/>
  <c r="I239" i="12"/>
  <c r="H239" i="12"/>
  <c r="O238" i="11"/>
  <c r="N238" i="11"/>
  <c r="L238" i="11"/>
  <c r="K238" i="11"/>
  <c r="I238" i="11"/>
  <c r="H238" i="11"/>
  <c r="K208" i="13"/>
  <c r="K202" i="13"/>
  <c r="M189" i="15" l="1"/>
  <c r="M190" i="15" s="1"/>
  <c r="K108" i="11"/>
  <c r="L189" i="15"/>
  <c r="L190" i="15" s="1"/>
  <c r="M196" i="15"/>
  <c r="M195" i="15" s="1"/>
  <c r="K210" i="15"/>
  <c r="M205" i="15"/>
  <c r="K189" i="15"/>
  <c r="J244" i="11"/>
  <c r="P244" i="11"/>
  <c r="M244" i="11"/>
  <c r="M210" i="15" l="1"/>
  <c r="K190" i="15"/>
  <c r="K40" i="13"/>
  <c r="L196" i="15" l="1"/>
  <c r="L195" i="15" s="1"/>
  <c r="L205" i="15"/>
  <c r="J241" i="12"/>
  <c r="I241" i="12"/>
  <c r="H243" i="12"/>
  <c r="H199" i="12"/>
  <c r="H241" i="12" s="1"/>
  <c r="J240" i="12"/>
  <c r="I240" i="12"/>
  <c r="H240" i="12"/>
  <c r="M227" i="11"/>
  <c r="M228" i="11" s="1"/>
  <c r="M229" i="11" s="1"/>
  <c r="L210" i="15" l="1"/>
  <c r="I242" i="11"/>
  <c r="H242" i="11"/>
  <c r="H197" i="12"/>
  <c r="J197" i="11"/>
  <c r="I196" i="11"/>
  <c r="H143" i="12"/>
  <c r="I142" i="11"/>
  <c r="J142" i="11" s="1"/>
  <c r="J143" i="11"/>
  <c r="J87" i="11"/>
  <c r="J86" i="11"/>
  <c r="J65" i="11"/>
  <c r="J49" i="11"/>
  <c r="J37" i="11"/>
  <c r="J36" i="11"/>
  <c r="J15" i="11"/>
  <c r="J14" i="11"/>
  <c r="J46" i="11" l="1"/>
  <c r="J170" i="11"/>
  <c r="J92" i="11"/>
  <c r="J34" i="11"/>
  <c r="K203" i="13" l="1"/>
  <c r="I239" i="11" l="1"/>
  <c r="K239" i="11"/>
  <c r="L239" i="11"/>
  <c r="N239" i="11"/>
  <c r="O239" i="11"/>
  <c r="O240" i="11"/>
  <c r="N240" i="11"/>
  <c r="L240" i="11"/>
  <c r="K240" i="11"/>
  <c r="H240" i="11"/>
  <c r="H239" i="11"/>
  <c r="J110" i="11"/>
  <c r="J111" i="11"/>
  <c r="J50" i="11"/>
  <c r="J48" i="11"/>
  <c r="H225" i="12"/>
  <c r="J225" i="11"/>
  <c r="I224" i="11"/>
  <c r="J224" i="11" s="1"/>
  <c r="P239" i="11" l="1"/>
  <c r="J63" i="11"/>
  <c r="M239" i="11"/>
  <c r="J239" i="11"/>
  <c r="J226" i="11"/>
  <c r="P240" i="11"/>
  <c r="M240" i="11"/>
  <c r="I200" i="11"/>
  <c r="J200" i="11" s="1"/>
  <c r="J113" i="11"/>
  <c r="J131" i="11" s="1"/>
  <c r="J139" i="11" s="1"/>
  <c r="K184" i="13" l="1"/>
  <c r="K186" i="13" s="1"/>
  <c r="I198" i="11"/>
  <c r="I240" i="11" s="1"/>
  <c r="J240" i="11" l="1"/>
  <c r="J198" i="11"/>
  <c r="K106" i="13" l="1"/>
  <c r="K154" i="13" l="1"/>
  <c r="K146" i="13"/>
  <c r="K143" i="13" l="1"/>
  <c r="K61" i="13"/>
  <c r="K51" i="13"/>
  <c r="K31" i="13"/>
  <c r="K211" i="13" l="1"/>
  <c r="K210" i="13"/>
  <c r="K209" i="13"/>
  <c r="K206" i="13"/>
  <c r="K205" i="13"/>
  <c r="K200" i="13"/>
  <c r="K189" i="13"/>
  <c r="K157" i="13"/>
  <c r="K149" i="13"/>
  <c r="K201" i="13"/>
  <c r="K204" i="13"/>
  <c r="K199" i="13"/>
  <c r="K110" i="13"/>
  <c r="K111" i="13" s="1"/>
  <c r="K86" i="13"/>
  <c r="K82" i="13"/>
  <c r="K71" i="13"/>
  <c r="K207" i="13" l="1"/>
  <c r="K198" i="13"/>
  <c r="K197" i="13" s="1"/>
  <c r="K158" i="13"/>
  <c r="K87" i="13"/>
  <c r="K190" i="13"/>
  <c r="M91" i="5"/>
  <c r="K212" i="13" l="1"/>
  <c r="K191" i="13"/>
  <c r="K192" i="13" s="1"/>
  <c r="O247" i="11"/>
  <c r="O246" i="11"/>
  <c r="O245" i="11"/>
  <c r="O242" i="11"/>
  <c r="O241" i="11"/>
  <c r="O237" i="11"/>
  <c r="O236" i="11"/>
  <c r="L242" i="11"/>
  <c r="L241" i="11"/>
  <c r="L237" i="11"/>
  <c r="L236" i="11"/>
  <c r="L235" i="11"/>
  <c r="I246" i="11"/>
  <c r="I241" i="11"/>
  <c r="I237" i="11"/>
  <c r="I236" i="11"/>
  <c r="L243" i="11" l="1"/>
  <c r="I243" i="11"/>
  <c r="O243" i="11"/>
  <c r="O226" i="11"/>
  <c r="O223" i="11"/>
  <c r="O190" i="11"/>
  <c r="O187" i="11"/>
  <c r="O181" i="11"/>
  <c r="O177" i="11"/>
  <c r="O174" i="11"/>
  <c r="O142" i="11"/>
  <c r="O138" i="11"/>
  <c r="O135" i="11"/>
  <c r="O131" i="11"/>
  <c r="O107" i="11"/>
  <c r="O103" i="11"/>
  <c r="O92" i="11"/>
  <c r="O80" i="11"/>
  <c r="O63" i="11"/>
  <c r="O46" i="11"/>
  <c r="O34" i="11"/>
  <c r="L226" i="11"/>
  <c r="L223" i="11"/>
  <c r="L190" i="11"/>
  <c r="L187" i="11"/>
  <c r="L181" i="11"/>
  <c r="L177" i="11"/>
  <c r="L174" i="11"/>
  <c r="L170" i="11"/>
  <c r="L138" i="11"/>
  <c r="L135" i="11"/>
  <c r="L131" i="11"/>
  <c r="L107" i="11"/>
  <c r="L103" i="11"/>
  <c r="L92" i="11"/>
  <c r="L80" i="11"/>
  <c r="L46" i="11"/>
  <c r="L34" i="11"/>
  <c r="I226" i="11"/>
  <c r="I223" i="11"/>
  <c r="I190" i="11"/>
  <c r="I187" i="11"/>
  <c r="I181" i="11"/>
  <c r="I177" i="11"/>
  <c r="I174" i="11"/>
  <c r="I170" i="11"/>
  <c r="I138" i="11"/>
  <c r="I135" i="11"/>
  <c r="I131" i="11"/>
  <c r="I107" i="11"/>
  <c r="I103" i="11"/>
  <c r="I63" i="11"/>
  <c r="I46" i="11"/>
  <c r="I34" i="11"/>
  <c r="L194" i="11" l="1"/>
  <c r="O227" i="11"/>
  <c r="O170" i="11"/>
  <c r="O235" i="11"/>
  <c r="O234" i="11" s="1"/>
  <c r="O233" i="11" s="1"/>
  <c r="I80" i="11"/>
  <c r="I108" i="11" s="1"/>
  <c r="I235" i="11"/>
  <c r="I234" i="11" s="1"/>
  <c r="L227" i="11"/>
  <c r="O194" i="11"/>
  <c r="O139" i="11"/>
  <c r="I194" i="11"/>
  <c r="I227" i="11"/>
  <c r="L108" i="11"/>
  <c r="O108" i="11"/>
  <c r="I139" i="11"/>
  <c r="L139" i="11"/>
  <c r="J248" i="12"/>
  <c r="I248" i="12"/>
  <c r="H248" i="12"/>
  <c r="J247" i="12"/>
  <c r="I247" i="12"/>
  <c r="H247" i="12"/>
  <c r="J246" i="12"/>
  <c r="I246" i="12"/>
  <c r="H246" i="12"/>
  <c r="J243" i="12"/>
  <c r="I243" i="12"/>
  <c r="J242" i="12"/>
  <c r="I242" i="12"/>
  <c r="H242" i="12"/>
  <c r="J238" i="12"/>
  <c r="I238" i="12"/>
  <c r="H238" i="12"/>
  <c r="J237" i="12"/>
  <c r="I237" i="12"/>
  <c r="H237" i="12"/>
  <c r="I236" i="12"/>
  <c r="J227" i="12"/>
  <c r="I227" i="12"/>
  <c r="H227" i="12"/>
  <c r="J224" i="12"/>
  <c r="I224" i="12"/>
  <c r="H224" i="12"/>
  <c r="J191" i="12"/>
  <c r="I191" i="12"/>
  <c r="H191" i="12"/>
  <c r="J188" i="12"/>
  <c r="I188" i="12"/>
  <c r="H188" i="12"/>
  <c r="J182" i="12"/>
  <c r="I182" i="12"/>
  <c r="H182" i="12"/>
  <c r="J178" i="12"/>
  <c r="I178" i="12"/>
  <c r="H178" i="12"/>
  <c r="J175" i="12"/>
  <c r="I175" i="12"/>
  <c r="H175" i="12"/>
  <c r="I171" i="12"/>
  <c r="H171" i="12"/>
  <c r="J143" i="12"/>
  <c r="J171" i="12" s="1"/>
  <c r="J139" i="12"/>
  <c r="I139" i="12"/>
  <c r="H139" i="12"/>
  <c r="J136" i="12"/>
  <c r="I136" i="12"/>
  <c r="H136" i="12"/>
  <c r="J132" i="12"/>
  <c r="I132" i="12"/>
  <c r="H132" i="12"/>
  <c r="J108" i="12"/>
  <c r="I108" i="12"/>
  <c r="H108" i="12"/>
  <c r="J104" i="12"/>
  <c r="I104" i="12"/>
  <c r="H104" i="12"/>
  <c r="J93" i="12"/>
  <c r="I93" i="12"/>
  <c r="H93" i="12"/>
  <c r="J82" i="12"/>
  <c r="I82" i="12"/>
  <c r="H236" i="12"/>
  <c r="J47" i="12"/>
  <c r="I47" i="12"/>
  <c r="H47" i="12"/>
  <c r="J35" i="12"/>
  <c r="I35" i="12"/>
  <c r="H35" i="12"/>
  <c r="I195" i="12" l="1"/>
  <c r="J244" i="12"/>
  <c r="H235" i="12"/>
  <c r="H234" i="12" s="1"/>
  <c r="I235" i="12"/>
  <c r="I234" i="12" s="1"/>
  <c r="H244" i="12"/>
  <c r="I228" i="12"/>
  <c r="I244" i="12"/>
  <c r="I233" i="11"/>
  <c r="I248" i="11" s="1"/>
  <c r="H228" i="12"/>
  <c r="O228" i="11"/>
  <c r="O229" i="11" s="1"/>
  <c r="L228" i="11"/>
  <c r="L229" i="11" s="1"/>
  <c r="I228" i="11"/>
  <c r="I229" i="11" s="1"/>
  <c r="J228" i="12"/>
  <c r="J140" i="12"/>
  <c r="H140" i="12"/>
  <c r="J109" i="12"/>
  <c r="I109" i="12"/>
  <c r="H82" i="12"/>
  <c r="H109" i="12" s="1"/>
  <c r="I140" i="12"/>
  <c r="H195" i="12"/>
  <c r="J236" i="12"/>
  <c r="J235" i="12" s="1"/>
  <c r="J234" i="12" s="1"/>
  <c r="J195" i="12"/>
  <c r="H249" i="12" l="1"/>
  <c r="J249" i="12"/>
  <c r="I249" i="12"/>
  <c r="I229" i="12"/>
  <c r="I230" i="12" s="1"/>
  <c r="J229" i="12"/>
  <c r="J230" i="12" s="1"/>
  <c r="H229" i="12"/>
  <c r="H230" i="12" s="1"/>
  <c r="H66" i="11"/>
  <c r="J66" i="11" s="1"/>
  <c r="J80" i="11" s="1"/>
  <c r="J108" i="11" s="1"/>
  <c r="N142" i="11"/>
  <c r="M104" i="5" l="1"/>
  <c r="R74" i="5" l="1"/>
  <c r="R97" i="5" l="1"/>
  <c r="Q97" i="5"/>
  <c r="H80" i="11" l="1"/>
  <c r="H92" i="11"/>
  <c r="H247" i="11"/>
  <c r="J247" i="11" s="1"/>
  <c r="H246" i="11"/>
  <c r="J246" i="11" s="1"/>
  <c r="H245" i="11"/>
  <c r="N245" i="11"/>
  <c r="K245" i="11"/>
  <c r="H103" i="11"/>
  <c r="H177" i="11"/>
  <c r="H187" i="11"/>
  <c r="N92" i="11"/>
  <c r="Q104" i="5"/>
  <c r="R104" i="5"/>
  <c r="P104" i="5"/>
  <c r="R268" i="5"/>
  <c r="Q268" i="5"/>
  <c r="M245" i="11" l="1"/>
  <c r="P245" i="11"/>
  <c r="J245" i="11"/>
  <c r="J243" i="11" s="1"/>
  <c r="H243" i="11"/>
  <c r="H138" i="11"/>
  <c r="H170" i="11" l="1"/>
  <c r="P238" i="11" l="1"/>
  <c r="M238" i="11"/>
  <c r="N235" i="11"/>
  <c r="P235" i="11" s="1"/>
  <c r="K235" i="11"/>
  <c r="M235" i="11" s="1"/>
  <c r="H46" i="11"/>
  <c r="H63" i="11"/>
  <c r="H107" i="11"/>
  <c r="N80" i="11" l="1"/>
  <c r="N63" i="11"/>
  <c r="N46" i="11" l="1"/>
  <c r="N34" i="11"/>
  <c r="H34" i="11"/>
  <c r="H108" i="11" l="1"/>
  <c r="H196" i="11" l="1"/>
  <c r="H235" i="11" l="1"/>
  <c r="J223" i="11"/>
  <c r="J227" i="11" s="1"/>
  <c r="J228" i="11" s="1"/>
  <c r="J229" i="11" s="1"/>
  <c r="P147" i="5"/>
  <c r="N147" i="5"/>
  <c r="J235" i="11" l="1"/>
  <c r="H223" i="11"/>
  <c r="K223" i="11"/>
  <c r="N223" i="11"/>
  <c r="N170" i="11"/>
  <c r="N131" i="11"/>
  <c r="H131" i="11"/>
  <c r="N107" i="11"/>
  <c r="N103" i="11"/>
  <c r="N247" i="11" l="1"/>
  <c r="P247" i="11" s="1"/>
  <c r="K247" i="11"/>
  <c r="M247" i="11" s="1"/>
  <c r="N246" i="11"/>
  <c r="K246" i="11"/>
  <c r="N242" i="11"/>
  <c r="P242" i="11" s="1"/>
  <c r="K242" i="11"/>
  <c r="M242" i="11" s="1"/>
  <c r="J242" i="11"/>
  <c r="N241" i="11"/>
  <c r="P241" i="11" s="1"/>
  <c r="K241" i="11"/>
  <c r="M241" i="11" s="1"/>
  <c r="H241" i="11"/>
  <c r="J241" i="11" s="1"/>
  <c r="J238" i="11"/>
  <c r="N237" i="11"/>
  <c r="P237" i="11" s="1"/>
  <c r="K237" i="11"/>
  <c r="M237" i="11" s="1"/>
  <c r="H237" i="11"/>
  <c r="J237" i="11" s="1"/>
  <c r="N236" i="11"/>
  <c r="P236" i="11" s="1"/>
  <c r="K236" i="11"/>
  <c r="M236" i="11" s="1"/>
  <c r="H236" i="11"/>
  <c r="N226" i="11"/>
  <c r="N227" i="11" s="1"/>
  <c r="K226" i="11"/>
  <c r="K227" i="11" s="1"/>
  <c r="H226" i="11"/>
  <c r="H227" i="11" s="1"/>
  <c r="N190" i="11"/>
  <c r="K190" i="11"/>
  <c r="H190" i="11"/>
  <c r="N187" i="11"/>
  <c r="K187" i="11"/>
  <c r="N181" i="11"/>
  <c r="K181" i="11"/>
  <c r="H181" i="11"/>
  <c r="N177" i="11"/>
  <c r="K177" i="11"/>
  <c r="N174" i="11"/>
  <c r="K174" i="11"/>
  <c r="H174" i="11"/>
  <c r="N138" i="11"/>
  <c r="N135" i="11"/>
  <c r="K135" i="11"/>
  <c r="K139" i="11" s="1"/>
  <c r="H135" i="11"/>
  <c r="H139" i="11" s="1"/>
  <c r="H234" i="11" l="1"/>
  <c r="H233" i="11" s="1"/>
  <c r="M246" i="11"/>
  <c r="M243" i="11" s="1"/>
  <c r="K243" i="11"/>
  <c r="P246" i="11"/>
  <c r="P243" i="11" s="1"/>
  <c r="N243" i="11"/>
  <c r="J236" i="11"/>
  <c r="N194" i="11"/>
  <c r="H194" i="11"/>
  <c r="K194" i="11"/>
  <c r="N139" i="11"/>
  <c r="N108" i="11"/>
  <c r="K234" i="11"/>
  <c r="K233" i="11" s="1"/>
  <c r="N234" i="11"/>
  <c r="N233" i="11" s="1"/>
  <c r="N248" i="11" l="1"/>
  <c r="K248" i="11"/>
  <c r="H248" i="11"/>
  <c r="H228" i="11"/>
  <c r="K228" i="11"/>
  <c r="K229" i="11" s="1"/>
  <c r="N228" i="11"/>
  <c r="N229" i="11" s="1"/>
  <c r="H229" i="11" l="1"/>
  <c r="L234" i="11" l="1"/>
  <c r="L233" i="11" s="1"/>
  <c r="J234" i="11" l="1"/>
  <c r="J233" i="11" s="1"/>
  <c r="P234" i="11"/>
  <c r="P233" i="11" s="1"/>
  <c r="M234" i="11"/>
  <c r="M233" i="11" s="1"/>
  <c r="J248" i="11"/>
  <c r="L248" i="11" l="1"/>
  <c r="O248" i="11"/>
  <c r="P248" i="11" l="1"/>
  <c r="M248" i="11"/>
  <c r="L263" i="5"/>
  <c r="L40" i="5" l="1"/>
  <c r="K121" i="5" l="1"/>
  <c r="Q121" i="5"/>
  <c r="M151" i="5" l="1"/>
  <c r="L151" i="5"/>
  <c r="N151" i="5"/>
  <c r="O151" i="5"/>
  <c r="P151" i="5"/>
  <c r="Q151" i="5"/>
  <c r="R151" i="5"/>
  <c r="K151" i="5"/>
  <c r="M125" i="5"/>
  <c r="M121" i="5"/>
  <c r="M73" i="5"/>
  <c r="M56" i="5"/>
  <c r="M40" i="5"/>
  <c r="K147" i="5"/>
  <c r="L147" i="5"/>
  <c r="O147" i="5"/>
  <c r="Q147" i="5"/>
  <c r="R147" i="5"/>
  <c r="K125" i="5"/>
  <c r="L121" i="5"/>
  <c r="K104" i="5"/>
  <c r="K91" i="5"/>
  <c r="K56" i="5"/>
  <c r="K40" i="5"/>
  <c r="M126" i="5" l="1"/>
  <c r="Q91" i="5" l="1"/>
  <c r="K154" i="5"/>
  <c r="K155" i="5" s="1"/>
  <c r="L154" i="5"/>
  <c r="L155" i="5" s="1"/>
  <c r="M154" i="5"/>
  <c r="N154" i="5"/>
  <c r="N155" i="5" s="1"/>
  <c r="O154" i="5"/>
  <c r="O155" i="5" s="1"/>
  <c r="P154" i="5"/>
  <c r="P155" i="5" s="1"/>
  <c r="Q154" i="5"/>
  <c r="Q155" i="5" s="1"/>
  <c r="R154" i="5"/>
  <c r="R155" i="5" s="1"/>
  <c r="L245" i="5" l="1"/>
  <c r="P245" i="5"/>
  <c r="N245" i="5"/>
  <c r="R236" i="5" l="1"/>
  <c r="Q236" i="5"/>
  <c r="M237" i="5"/>
  <c r="R227" i="5" l="1"/>
  <c r="Q227" i="5"/>
  <c r="M214" i="5"/>
  <c r="M245" i="5" s="1"/>
  <c r="Q245" i="5" l="1"/>
  <c r="R245" i="5"/>
  <c r="R186" i="5"/>
  <c r="Q186" i="5"/>
  <c r="M186" i="5"/>
  <c r="N181" i="5"/>
  <c r="M181" i="5" s="1"/>
  <c r="R166" i="5"/>
  <c r="Q166" i="5"/>
  <c r="M166" i="5"/>
  <c r="M165" i="5"/>
  <c r="N159" i="5"/>
  <c r="R159" i="5" s="1"/>
  <c r="R158" i="5"/>
  <c r="Q158" i="5"/>
  <c r="M191" i="5" l="1"/>
  <c r="Q262" i="5"/>
  <c r="R181" i="5"/>
  <c r="Q181" i="5"/>
  <c r="Q159" i="5"/>
  <c r="Q258" i="5" l="1"/>
  <c r="Q191" i="5"/>
  <c r="M130" i="5"/>
  <c r="M258" i="5" s="1"/>
  <c r="M147" i="5" l="1"/>
  <c r="M155" i="5" s="1"/>
  <c r="N91" i="5"/>
  <c r="O91" i="5"/>
  <c r="Q56" i="5"/>
  <c r="Q40" i="5"/>
  <c r="R263" i="5"/>
  <c r="Q263" i="5"/>
  <c r="M263" i="5"/>
  <c r="K263" i="5"/>
  <c r="R91" i="5" l="1"/>
  <c r="R258" i="5"/>
  <c r="P91" i="5"/>
  <c r="N104" i="5"/>
  <c r="O104" i="5"/>
  <c r="R262" i="5" l="1"/>
  <c r="R260" i="5"/>
  <c r="Q260" i="5"/>
  <c r="R259" i="5"/>
  <c r="Q259" i="5"/>
  <c r="R270" i="5"/>
  <c r="R40" i="5"/>
  <c r="R73" i="5"/>
  <c r="Q73" i="5"/>
  <c r="N125" i="5"/>
  <c r="O125" i="5"/>
  <c r="P125" i="5"/>
  <c r="Q125" i="5"/>
  <c r="L210" i="5"/>
  <c r="M210" i="5"/>
  <c r="N210" i="5"/>
  <c r="O210" i="5"/>
  <c r="P210" i="5"/>
  <c r="Q210" i="5"/>
  <c r="R210" i="5"/>
  <c r="K210" i="5"/>
  <c r="N121" i="5" l="1"/>
  <c r="O121" i="5"/>
  <c r="P121" i="5"/>
  <c r="R121" i="5"/>
  <c r="L91" i="5" l="1"/>
  <c r="L264" i="5" l="1"/>
  <c r="L182" i="5" l="1"/>
  <c r="L191" i="5" s="1"/>
  <c r="L195" i="5" l="1"/>
  <c r="K245" i="5"/>
  <c r="M270" i="5" l="1"/>
  <c r="M269" i="5"/>
  <c r="M268" i="5"/>
  <c r="M266" i="5"/>
  <c r="M265" i="5"/>
  <c r="M264" i="5"/>
  <c r="M262" i="5"/>
  <c r="M261" i="5"/>
  <c r="M260" i="5"/>
  <c r="M259" i="5"/>
  <c r="R261" i="5"/>
  <c r="R257" i="5" s="1"/>
  <c r="R264" i="5"/>
  <c r="R265" i="5"/>
  <c r="R266" i="5"/>
  <c r="R269" i="5"/>
  <c r="R267" i="5" s="1"/>
  <c r="Q270" i="5"/>
  <c r="Q269" i="5"/>
  <c r="Q261" i="5"/>
  <c r="Q257" i="5" s="1"/>
  <c r="Q264" i="5"/>
  <c r="Q248" i="5"/>
  <c r="Q207" i="5"/>
  <c r="Q202" i="5"/>
  <c r="Q198" i="5"/>
  <c r="Q195" i="5"/>
  <c r="L125" i="5"/>
  <c r="Q266" i="5"/>
  <c r="Q265" i="5"/>
  <c r="L270" i="5"/>
  <c r="L269" i="5"/>
  <c r="L268" i="5"/>
  <c r="L266" i="5"/>
  <c r="L265" i="5"/>
  <c r="L261" i="5"/>
  <c r="L260" i="5"/>
  <c r="L259" i="5"/>
  <c r="Q211" i="5" l="1"/>
  <c r="Q267" i="5"/>
  <c r="Q256" i="5"/>
  <c r="M267" i="5"/>
  <c r="R256" i="5"/>
  <c r="Q271" i="5" l="1"/>
  <c r="R271" i="5"/>
  <c r="N40" i="5"/>
  <c r="O40" i="5"/>
  <c r="P40" i="5"/>
  <c r="L56" i="5"/>
  <c r="N56" i="5"/>
  <c r="O56" i="5"/>
  <c r="P56" i="5"/>
  <c r="R56" i="5"/>
  <c r="O245" i="5" l="1"/>
  <c r="Q249" i="5"/>
  <c r="M248" i="5"/>
  <c r="M249" i="5" s="1"/>
  <c r="N248" i="5"/>
  <c r="O248" i="5"/>
  <c r="P248" i="5"/>
  <c r="R248" i="5"/>
  <c r="R207" i="5"/>
  <c r="P207" i="5"/>
  <c r="O207" i="5"/>
  <c r="N207" i="5"/>
  <c r="M207" i="5"/>
  <c r="L207" i="5"/>
  <c r="K207" i="5"/>
  <c r="R202" i="5"/>
  <c r="P202" i="5"/>
  <c r="O202" i="5"/>
  <c r="N202" i="5"/>
  <c r="M202" i="5"/>
  <c r="L202" i="5"/>
  <c r="K202" i="5"/>
  <c r="M198" i="5"/>
  <c r="N198" i="5"/>
  <c r="O198" i="5"/>
  <c r="P198" i="5"/>
  <c r="R198" i="5"/>
  <c r="M195" i="5"/>
  <c r="N195" i="5"/>
  <c r="O195" i="5"/>
  <c r="P195" i="5"/>
  <c r="R195" i="5"/>
  <c r="K195" i="5"/>
  <c r="N191" i="5"/>
  <c r="O191" i="5"/>
  <c r="P191" i="5"/>
  <c r="R191" i="5"/>
  <c r="K191" i="5"/>
  <c r="M211" i="5" l="1"/>
  <c r="M250" i="5" s="1"/>
  <c r="R211" i="5"/>
  <c r="R249" i="5"/>
  <c r="O211" i="5"/>
  <c r="N211" i="5"/>
  <c r="P211" i="5"/>
  <c r="O249" i="5"/>
  <c r="N249" i="5"/>
  <c r="P249" i="5"/>
  <c r="R125" i="5"/>
  <c r="R126" i="5" s="1"/>
  <c r="L104" i="5"/>
  <c r="L73" i="5"/>
  <c r="N73" i="5"/>
  <c r="O73" i="5"/>
  <c r="P73" i="5"/>
  <c r="K73" i="5"/>
  <c r="M257" i="5" l="1"/>
  <c r="M256" i="5" s="1"/>
  <c r="P126" i="5"/>
  <c r="O126" i="5"/>
  <c r="N126" i="5"/>
  <c r="M271" i="5" l="1"/>
  <c r="M251" i="5"/>
  <c r="N250" i="5" l="1"/>
  <c r="N251" i="5" s="1"/>
  <c r="O250" i="5"/>
  <c r="O251" i="5" s="1"/>
  <c r="P250" i="5"/>
  <c r="P251" i="5" s="1"/>
  <c r="R250" i="5"/>
  <c r="R251" i="5" s="1"/>
  <c r="L262" i="5"/>
  <c r="L258" i="5" l="1"/>
  <c r="L126" i="5"/>
  <c r="L248" i="5"/>
  <c r="L249" i="5" s="1"/>
  <c r="L198" i="5"/>
  <c r="L211" i="5" s="1"/>
  <c r="L257" i="5" l="1"/>
  <c r="L256" i="5" s="1"/>
  <c r="L250" i="5"/>
  <c r="L251" i="5" s="1"/>
  <c r="K248" i="5" l="1"/>
  <c r="K249" i="5" l="1"/>
  <c r="K260" i="5" l="1"/>
  <c r="K198" i="5" l="1"/>
  <c r="K211" i="5" s="1"/>
  <c r="K259" i="5" l="1"/>
  <c r="K264" i="5" l="1"/>
  <c r="K266" i="5" l="1"/>
  <c r="K269" i="5" l="1"/>
  <c r="K265" i="5" l="1"/>
  <c r="K261" i="5" l="1"/>
  <c r="K258" i="5" l="1"/>
  <c r="K257" i="5" s="1"/>
  <c r="K262" i="5"/>
  <c r="K126" i="5"/>
  <c r="K250" i="5" s="1"/>
  <c r="K270" i="5"/>
  <c r="K268" i="5"/>
  <c r="K267" i="5" l="1"/>
  <c r="K256" i="5"/>
  <c r="K271" i="5" l="1"/>
  <c r="K251" i="5"/>
  <c r="L267" i="5" l="1"/>
  <c r="L271" i="5" l="1"/>
  <c r="Q126" i="5" l="1"/>
  <c r="Q250" i="5" s="1"/>
  <c r="Q251" i="5" s="1"/>
</calcChain>
</file>

<file path=xl/comments1.xml><?xml version="1.0" encoding="utf-8"?>
<comments xmlns="http://schemas.openxmlformats.org/spreadsheetml/2006/main">
  <authors>
    <author>Audra Cepiene</author>
  </authors>
  <commentList>
    <comment ref="E14"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K17" authorId="0" shapeId="0">
      <text>
        <r>
          <rPr>
            <sz val="9"/>
            <color indexed="81"/>
            <rFont val="Tahoma"/>
            <family val="2"/>
            <charset val="186"/>
          </rPr>
          <t>Techninis ir investiciniai projektai yra rengiami abiems projektams: 
Naujo tilto su pakeliamu mechanizmu per Danę statybai ir Bastionų gatvės tiesimui</t>
        </r>
      </text>
    </comment>
    <comment ref="E18"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D21" authorId="0" shapeId="0">
      <text>
        <r>
          <rPr>
            <b/>
            <sz val="9"/>
            <color indexed="81"/>
            <rFont val="Tahoma"/>
            <family val="2"/>
            <charset val="186"/>
          </rPr>
          <t>SPG protokolas 2016-09-23 Nr. STR-12</t>
        </r>
        <r>
          <rPr>
            <sz val="9"/>
            <color indexed="81"/>
            <rFont val="Tahoma"/>
            <family val="2"/>
            <charset val="186"/>
          </rPr>
          <t xml:space="preserve">
dėl Bastionų g. tiesimo</t>
        </r>
      </text>
    </comment>
    <comment ref="G31" authorId="0" shapeId="0">
      <text>
        <r>
          <rPr>
            <sz val="9"/>
            <color indexed="81"/>
            <rFont val="Tahoma"/>
            <family val="2"/>
            <charset val="186"/>
          </rPr>
          <t xml:space="preserve">Kt lėšos (47352,87 Eur ):                                                                                    
98500,00 Lt  - ( 28527,57 Eur) Paramos sutartis 2008-10-06 Nr. J14-48               UAB "Baltijos Aktima";    
60000 Lt - (17377,20 Eur) Paramos sutartis 2014-09-26  Nr.  J9-1095                  UAB "Res novella",          
5000 Lt - (1448,10 Eur) Paramos sutartis 2014-09-24 Nr. J9-1089  Aistė Budreikienė                                                                                                                                   
</t>
        </r>
      </text>
    </comment>
    <comment ref="E36" authorId="0" shapeId="0">
      <text>
        <r>
          <rPr>
            <b/>
            <sz val="9"/>
            <color indexed="81"/>
            <rFont val="Tahoma"/>
            <family val="2"/>
            <charset val="186"/>
          </rPr>
          <t>KSP 2.1.2.13</t>
        </r>
        <r>
          <rPr>
            <sz val="9"/>
            <color indexed="81"/>
            <rFont val="Tahoma"/>
            <family val="2"/>
            <charset val="186"/>
          </rPr>
          <t xml:space="preserve"> Modernizuoti šiaurinės miesto dalies gatvių tinklą:
 rekonstruoti įvažiuojamąjį kelią į miestą per Tauralaukį (Pajūrio g.);
 rekonstruoti Utenos, Pakruojo, Radviliškio, Rokiškio g. įrengiant pratęsimą iki Šiaurės pr.; 
 rekonstruoti prioritetines Tauralaukio gyvenamųjų kvartalų gatves</t>
        </r>
      </text>
    </comment>
    <comment ref="K42" authorId="0" shapeId="0">
      <text>
        <r>
          <rPr>
            <sz val="9"/>
            <color indexed="81"/>
            <rFont val="Tahoma"/>
            <family val="2"/>
            <charset val="186"/>
          </rPr>
          <t xml:space="preserve">2020 – 2022 m. siūloma įrengti likusias gatves (Žvaigždžių g., Vėjo g. II-ąjį etapą, Slengių g., Arimų g. atkarpą iki Slengių g., Griaustinio g., Lietaus g., Vaivorykštės g.). </t>
        </r>
      </text>
    </comment>
    <comment ref="G46" authorId="0" shapeId="0">
      <text>
        <r>
          <rPr>
            <sz val="9"/>
            <color indexed="81"/>
            <rFont val="Tahoma"/>
            <family val="2"/>
            <charset val="186"/>
          </rPr>
          <t>Gyventojų lėšos</t>
        </r>
      </text>
    </comment>
    <comment ref="E48"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G55" authorId="0" shapeId="0">
      <text>
        <r>
          <rPr>
            <sz val="9"/>
            <color indexed="81"/>
            <rFont val="Tahoma"/>
            <family val="2"/>
            <charset val="186"/>
          </rPr>
          <t>Pasirašyta 2017-02-08 sutartis Nr. J9-318 su UAB „Algama“. Bendrovė skiria 150 tūkst. eur</t>
        </r>
      </text>
    </comment>
    <comment ref="D58" authorId="0" shapeId="0">
      <text>
        <r>
          <rPr>
            <sz val="9"/>
            <color indexed="81"/>
            <rFont val="Tahoma"/>
            <family val="2"/>
            <charset val="186"/>
          </rPr>
          <t>2014-10-22 Nr.TAR-109 M.ūkio ir apl. Komiteto nutarimas ir 2015-12-03 SPG3-22  įtraukta priemonė</t>
        </r>
      </text>
    </comment>
    <comment ref="G63" authorId="0" shapeId="0">
      <text>
        <r>
          <rPr>
            <sz val="9"/>
            <color indexed="81"/>
            <rFont val="Tahoma"/>
            <family val="2"/>
            <charset val="186"/>
          </rPr>
          <t>Gyventojų lėšos</t>
        </r>
      </text>
    </comment>
    <comment ref="E65"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G69" authorId="0" shapeId="0">
      <text>
        <r>
          <rPr>
            <sz val="9"/>
            <color indexed="81"/>
            <rFont val="Tahoma"/>
            <family val="2"/>
            <charset val="186"/>
          </rPr>
          <t xml:space="preserve">AB „Klaipėdos nafta“ skirtia tikslines lėšas 175.000 Eur 
</t>
        </r>
      </text>
    </comment>
    <comment ref="G81" authorId="0" shapeId="0">
      <text>
        <r>
          <rPr>
            <sz val="9"/>
            <color indexed="81"/>
            <rFont val="Tahoma"/>
            <family val="2"/>
            <charset val="186"/>
          </rPr>
          <t>Gyventojų lėšos</t>
        </r>
        <r>
          <rPr>
            <sz val="9"/>
            <color indexed="81"/>
            <rFont val="Tahoma"/>
            <family val="2"/>
            <charset val="186"/>
          </rPr>
          <t xml:space="preserve">
</t>
        </r>
      </text>
    </comment>
    <comment ref="E83"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E94"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E111"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K130" authorId="0" shapeId="0">
      <text>
        <r>
          <rPr>
            <sz val="9"/>
            <color indexed="81"/>
            <rFont val="Tahoma"/>
            <family val="2"/>
            <charset val="186"/>
          </rPr>
          <t>(2017 m.  - 40 vnt. borto kompiuterių, 40 vnt. kontrolės skaitytuvų ir 1 vnt. programinės įrangos), vnt.</t>
        </r>
      </text>
    </comment>
    <comment ref="D137" authorId="0" shapeId="0">
      <text>
        <r>
          <rPr>
            <sz val="9"/>
            <color indexed="81"/>
            <rFont val="Tahoma"/>
            <family val="2"/>
            <charset val="186"/>
          </rPr>
          <t>Projektas vykdomas kartu su Autobusų parku</t>
        </r>
      </text>
    </comment>
    <comment ref="E149"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K169" authorId="0" shapeId="0">
      <text>
        <r>
          <rPr>
            <sz val="9"/>
            <color indexed="81"/>
            <rFont val="Tahoma"/>
            <family val="2"/>
            <charset val="186"/>
          </rPr>
          <t>Apšviesta pėsčiųjų perėjų  (2017 m. S. Dariaus ir S. Girėno g. ( ties kolegija  ir prie pesčiųjų tilto per geležinkelį ir Šaulių g.), Liepų g. 28 ir 75, Liepojos g. (prie Šiltnamių stotelės ir prie Luizos stotelės), Šiaurės pr. (ties Universiteto g.) , Laukininkų g. 54 ir 11, I. Simonaitytės g. 4,7 ir 8, Šiaulių g. 11, Minijos g. /Nendrių g. sankryža, Kretingos g. 48, 56, 97, prie Šiltanmių g./Kretingos g., Šviesos/Kretingos g. sankryžų), sk.</t>
        </r>
      </text>
    </comment>
    <comment ref="E173" authorId="0" shapeId="0">
      <text>
        <r>
          <rPr>
            <b/>
            <sz val="9"/>
            <color indexed="81"/>
            <rFont val="Tahoma"/>
            <family val="2"/>
            <charset val="186"/>
          </rPr>
          <t xml:space="preserve">KSP 2.1.2.2.
</t>
        </r>
        <r>
          <rPr>
            <sz val="9"/>
            <color indexed="81"/>
            <rFont val="Tahoma"/>
            <family val="2"/>
            <charset val="186"/>
          </rPr>
          <t xml:space="preserve">Plėtoti viešojo ir privataus transporto sąveikos sistemą įrengiant transporto priemonių laikymo aikšteles
</t>
        </r>
      </text>
    </comment>
    <comment ref="E179" authorId="0" shapeId="0">
      <text>
        <r>
          <rPr>
            <b/>
            <sz val="9"/>
            <color indexed="81"/>
            <rFont val="Tahoma"/>
            <family val="2"/>
            <charset val="186"/>
          </rPr>
          <t>KSP 2.1.2.10</t>
        </r>
        <r>
          <rPr>
            <sz val="9"/>
            <color indexed="81"/>
            <rFont val="Tahoma"/>
            <family val="2"/>
            <charset val="186"/>
          </rPr>
          <t xml:space="preserve"> Parengti ir įdiegti koordinuotą šviesoforų reguliavimo ir valdymo sistemą 
</t>
        </r>
      </text>
    </comment>
    <comment ref="E184" authorId="0" shapeId="0">
      <text>
        <r>
          <rPr>
            <b/>
            <sz val="9"/>
            <color indexed="81"/>
            <rFont val="Tahoma"/>
            <family val="2"/>
            <charset val="186"/>
          </rPr>
          <t xml:space="preserve">2.1.2.5. </t>
        </r>
        <r>
          <rPr>
            <sz val="9"/>
            <color indexed="81"/>
            <rFont val="Tahoma"/>
            <family val="2"/>
            <charset val="186"/>
          </rPr>
          <t>Sudaryti sąlygas naujų ekologiškų viešojo transporto rūšių atsiradimui</t>
        </r>
      </text>
    </comment>
    <comment ref="E190" authorId="0" shapeId="0">
      <text>
        <r>
          <rPr>
            <b/>
            <sz val="9"/>
            <color indexed="81"/>
            <rFont val="Tahoma"/>
            <family val="2"/>
            <charset val="186"/>
          </rPr>
          <t xml:space="preserve">2.1.2.5. </t>
        </r>
        <r>
          <rPr>
            <sz val="9"/>
            <color indexed="81"/>
            <rFont val="Tahoma"/>
            <family val="2"/>
            <charset val="186"/>
          </rPr>
          <t>Sudaryti sąlygas naujų ekologiškų viešojo transporto rūšių atsiradimui</t>
        </r>
      </text>
    </comment>
    <comment ref="E193" authorId="0" shapeId="0">
      <text>
        <r>
          <rPr>
            <b/>
            <sz val="9"/>
            <color indexed="81"/>
            <rFont val="Tahoma"/>
            <family val="2"/>
            <charset val="186"/>
          </rPr>
          <t xml:space="preserve">2.1.2.5. </t>
        </r>
        <r>
          <rPr>
            <sz val="9"/>
            <color indexed="81"/>
            <rFont val="Tahoma"/>
            <family val="2"/>
            <charset val="186"/>
          </rPr>
          <t>Sudaryti sąlygas naujų ekologiškų viešojo transporto rūšių atsiradimui</t>
        </r>
      </text>
    </comment>
    <comment ref="K221" authorId="0" shapeId="0">
      <text>
        <r>
          <rPr>
            <sz val="9"/>
            <color indexed="81"/>
            <rFont val="Tahoma"/>
            <family val="2"/>
            <charset val="186"/>
          </rPr>
          <t>UKD 2017 metams pateikė poreikį 2849,8 tūkst. Eur suremontuoti 74 įstaigų kiemus ir privažiavimus. Lėšos paskirstytos per tris metus</t>
        </r>
      </text>
    </comment>
    <comment ref="H235" authorId="0" shapeId="0">
      <text>
        <r>
          <rPr>
            <b/>
            <sz val="9"/>
            <color indexed="81"/>
            <rFont val="Tahoma"/>
            <family val="2"/>
            <charset val="186"/>
          </rPr>
          <t xml:space="preserve">8655,5
</t>
        </r>
        <r>
          <rPr>
            <sz val="9"/>
            <color indexed="81"/>
            <rFont val="Tahoma"/>
            <family val="2"/>
            <charset val="186"/>
          </rPr>
          <t xml:space="preserve">
</t>
        </r>
      </text>
    </comment>
  </commentList>
</comments>
</file>

<file path=xl/comments2.xml><?xml version="1.0" encoding="utf-8"?>
<comments xmlns="http://schemas.openxmlformats.org/spreadsheetml/2006/main">
  <authors>
    <author>Audra Cepiene</author>
  </authors>
  <commentList>
    <comment ref="E13"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Q16" authorId="0" shapeId="0">
      <text>
        <r>
          <rPr>
            <sz val="9"/>
            <color indexed="81"/>
            <rFont val="Tahoma"/>
            <family val="2"/>
            <charset val="186"/>
          </rPr>
          <t>Techninis ir investiciniai projektai yra rengiami abiems projektams: 
Naujo tilto su pakeliamu mechanizmu per Danę statybai ir Bastionų gatvės tiesimui</t>
        </r>
      </text>
    </comment>
    <comment ref="E17"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D20" authorId="0" shapeId="0">
      <text>
        <r>
          <rPr>
            <b/>
            <sz val="9"/>
            <color indexed="81"/>
            <rFont val="Tahoma"/>
            <family val="2"/>
            <charset val="186"/>
          </rPr>
          <t>SPG protokolas 2016-09-23 Nr. STR-12</t>
        </r>
        <r>
          <rPr>
            <sz val="9"/>
            <color indexed="81"/>
            <rFont val="Tahoma"/>
            <family val="2"/>
            <charset val="186"/>
          </rPr>
          <t xml:space="preserve">
dėl Bastionų g. tiesimo</t>
        </r>
      </text>
    </comment>
    <comment ref="G30" authorId="0" shapeId="0">
      <text>
        <r>
          <rPr>
            <sz val="9"/>
            <color indexed="81"/>
            <rFont val="Tahoma"/>
            <family val="2"/>
            <charset val="186"/>
          </rPr>
          <t xml:space="preserve">Kt lėšos (47352,87 Eur ):                                                                                    
98500,00 Lt  - ( 28527,57 Eur) Paramos sutartis 2008-10-06 Nr. J14-48               UAB "Baltijos Aktima";    
60000 Lt - (17377,20 Eur) Paramos sutartis 2014-09-26  Nr.  J9-1095                  UAB "Res novella",          
5000 Lt - (1448,10 Eur) Paramos sutartis 2014-09-24 Nr. J9-1089  Aistė Budreikienė                                                                                                                                   
</t>
        </r>
      </text>
    </comment>
    <comment ref="E35" authorId="0" shapeId="0">
      <text>
        <r>
          <rPr>
            <b/>
            <sz val="9"/>
            <color indexed="81"/>
            <rFont val="Tahoma"/>
            <family val="2"/>
            <charset val="186"/>
          </rPr>
          <t>KSP 2.1.2.13</t>
        </r>
        <r>
          <rPr>
            <sz val="9"/>
            <color indexed="81"/>
            <rFont val="Tahoma"/>
            <family val="2"/>
            <charset val="186"/>
          </rPr>
          <t xml:space="preserve"> Modernizuoti šiaurinės miesto dalies gatvių tinklą:
 rekonstruoti įvažiuojamąjį kelią į miestą per Tauralaukį (Pajūrio g.);
 rekonstruoti Utenos, Pakruojo, Radviliškio, Rokiškio g. įrengiant pratęsimą iki Šiaurės pr.; 
 rekonstruoti prioritetines Tauralaukio gyvenamųjų kvartalų gatves</t>
        </r>
      </text>
    </comment>
    <comment ref="Q41" authorId="0" shapeId="0">
      <text>
        <r>
          <rPr>
            <sz val="9"/>
            <color indexed="81"/>
            <rFont val="Tahoma"/>
            <family val="2"/>
            <charset val="186"/>
          </rPr>
          <t xml:space="preserve">2020 – 2022 m. siūloma įrengti likusias gatves (Žvaigždžių g., Vėjo g. II-ąjį etapą, Slengių g., Arimų g. atkarpą iki Slengių g., Griaustinio g., Lietaus g., Vaivorykštės g.). </t>
        </r>
      </text>
    </comment>
    <comment ref="G45" authorId="0" shapeId="0">
      <text>
        <r>
          <rPr>
            <sz val="9"/>
            <color indexed="81"/>
            <rFont val="Tahoma"/>
            <family val="2"/>
            <charset val="186"/>
          </rPr>
          <t>Gyventojų lėšos</t>
        </r>
      </text>
    </comment>
    <comment ref="E47"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G54" authorId="0" shapeId="0">
      <text>
        <r>
          <rPr>
            <sz val="9"/>
            <color indexed="81"/>
            <rFont val="Tahoma"/>
            <family val="2"/>
            <charset val="186"/>
          </rPr>
          <t>Pasirašyta 2017-02-08 sutartis Nr. J9-318 su UAB „Algama“. Bendrovė skiria 150 tūkst. eur</t>
        </r>
      </text>
    </comment>
    <comment ref="D57" authorId="0" shapeId="0">
      <text>
        <r>
          <rPr>
            <sz val="9"/>
            <color indexed="81"/>
            <rFont val="Tahoma"/>
            <family val="2"/>
            <charset val="186"/>
          </rPr>
          <t>2014-10-22 Nr.TAR-109 M.ūkio ir apl. Komiteto nutarimas ir 2015-12-03 SPG3-22  įtraukta priemonė</t>
        </r>
      </text>
    </comment>
    <comment ref="G62" authorId="0" shapeId="0">
      <text>
        <r>
          <rPr>
            <sz val="9"/>
            <color indexed="81"/>
            <rFont val="Tahoma"/>
            <family val="2"/>
            <charset val="186"/>
          </rPr>
          <t>Gyventojų lėšos</t>
        </r>
      </text>
    </comment>
    <comment ref="E64"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G68" authorId="0" shapeId="0">
      <text>
        <r>
          <rPr>
            <sz val="9"/>
            <color indexed="81"/>
            <rFont val="Tahoma"/>
            <family val="2"/>
            <charset val="186"/>
          </rPr>
          <t xml:space="preserve">AB „Klaipėdos nafta“ skirtia tikslines lėšas 175.000 Eur 
</t>
        </r>
      </text>
    </comment>
    <comment ref="E81"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E93"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E110"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Q129" authorId="0" shapeId="0">
      <text>
        <r>
          <rPr>
            <sz val="9"/>
            <color indexed="81"/>
            <rFont val="Tahoma"/>
            <family val="2"/>
            <charset val="186"/>
          </rPr>
          <t>(2017 m.  - 40 vnt. borto kompiuterių, 40 vnt. kontrolės skaitytuvų ir 1 vnt. programinės įrangos), vnt.</t>
        </r>
      </text>
    </comment>
    <comment ref="D136" authorId="0" shapeId="0">
      <text>
        <r>
          <rPr>
            <sz val="9"/>
            <color indexed="81"/>
            <rFont val="Tahoma"/>
            <family val="2"/>
            <charset val="186"/>
          </rPr>
          <t>Projektas vykdomas kartu su Autobusų parku</t>
        </r>
      </text>
    </comment>
    <comment ref="E148"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Q168" authorId="0" shapeId="0">
      <text>
        <r>
          <rPr>
            <sz val="9"/>
            <color indexed="81"/>
            <rFont val="Tahoma"/>
            <family val="2"/>
            <charset val="186"/>
          </rPr>
          <t>Apšviesta pėsčiųjų perėjų  (2017 m. S. Dariaus ir S. Girėno g. ( ties kolegija  ir prie pesčiųjų tilto per geležinkelį ir Šaulių g.), Liepų g. 28 ir 75, Liepojos g. (prie Šiltnamių stotelės ir prie Luizos stotelės), Šiaurės pr. (ties Universiteto g.) , Laukininkų g. 54 ir 11, I. Simonaitytės g. 4,7 ir 8, Šiaulių g. 11, Minijos g. /Nendrių g. sankryža, Kretingos g. 48, 56, 97, prie Šiltanmių g./Kretingos g., Šviesos/Kretingos g. sankryžų), sk.</t>
        </r>
      </text>
    </comment>
    <comment ref="E173" authorId="0" shapeId="0">
      <text>
        <r>
          <rPr>
            <b/>
            <sz val="9"/>
            <color indexed="81"/>
            <rFont val="Tahoma"/>
            <family val="2"/>
            <charset val="186"/>
          </rPr>
          <t>KSP 2.1.2.2.</t>
        </r>
        <r>
          <rPr>
            <sz val="9"/>
            <color indexed="81"/>
            <rFont val="Tahoma"/>
            <family val="2"/>
            <charset val="186"/>
          </rPr>
          <t xml:space="preserve">
Plėtoti viešojo ir privataus transporto sąveikos sistemą įrengiant transporto priemonių laikymo aikšteles</t>
        </r>
      </text>
    </comment>
    <comment ref="E178" authorId="0" shapeId="0">
      <text>
        <r>
          <rPr>
            <b/>
            <sz val="9"/>
            <color indexed="81"/>
            <rFont val="Tahoma"/>
            <family val="2"/>
            <charset val="186"/>
          </rPr>
          <t>KSP 2.1.2.10</t>
        </r>
        <r>
          <rPr>
            <sz val="9"/>
            <color indexed="81"/>
            <rFont val="Tahoma"/>
            <family val="2"/>
            <charset val="186"/>
          </rPr>
          <t xml:space="preserve"> Parengti ir įdiegti koordinuotą šviesoforų reguliavimo ir valdymo sistemą 
</t>
        </r>
      </text>
    </comment>
    <comment ref="E183" authorId="0" shapeId="0">
      <text>
        <r>
          <rPr>
            <b/>
            <sz val="9"/>
            <color indexed="81"/>
            <rFont val="Tahoma"/>
            <family val="2"/>
            <charset val="186"/>
          </rPr>
          <t xml:space="preserve">2.1.2.5. </t>
        </r>
        <r>
          <rPr>
            <sz val="9"/>
            <color indexed="81"/>
            <rFont val="Tahoma"/>
            <family val="2"/>
            <charset val="186"/>
          </rPr>
          <t>Sudaryti sąlygas naujų ekologiškų viešojo transporto rūšių atsiradimui</t>
        </r>
      </text>
    </comment>
    <comment ref="E189" authorId="0" shapeId="0">
      <text>
        <r>
          <rPr>
            <b/>
            <sz val="9"/>
            <color indexed="81"/>
            <rFont val="Tahoma"/>
            <family val="2"/>
            <charset val="186"/>
          </rPr>
          <t xml:space="preserve">2.1.2.5. </t>
        </r>
        <r>
          <rPr>
            <sz val="9"/>
            <color indexed="81"/>
            <rFont val="Tahoma"/>
            <family val="2"/>
            <charset val="186"/>
          </rPr>
          <t>Sudaryti sąlygas naujų ekologiškų viešojo transporto rūšių atsiradimui</t>
        </r>
      </text>
    </comment>
    <comment ref="E192" authorId="0" shapeId="0">
      <text>
        <r>
          <rPr>
            <b/>
            <sz val="9"/>
            <color indexed="81"/>
            <rFont val="Tahoma"/>
            <family val="2"/>
            <charset val="186"/>
          </rPr>
          <t xml:space="preserve">2.1.2.5. </t>
        </r>
        <r>
          <rPr>
            <sz val="9"/>
            <color indexed="81"/>
            <rFont val="Tahoma"/>
            <family val="2"/>
            <charset val="186"/>
          </rPr>
          <t>Sudaryti sąlygas naujų ekologiškų viešojo transporto rūšių atsiradimui</t>
        </r>
      </text>
    </comment>
    <comment ref="Q213" authorId="0" shapeId="0">
      <text>
        <r>
          <rPr>
            <b/>
            <sz val="9"/>
            <color indexed="81"/>
            <rFont val="Tahoma"/>
            <family val="2"/>
            <charset val="186"/>
          </rPr>
          <t>20170301 STR3-2</t>
        </r>
        <r>
          <rPr>
            <sz val="9"/>
            <color indexed="81"/>
            <rFont val="Tahoma"/>
            <family val="2"/>
            <charset val="186"/>
          </rPr>
          <t xml:space="preserve">
</t>
        </r>
      </text>
    </comment>
    <comment ref="Q220" authorId="0" shapeId="0">
      <text>
        <r>
          <rPr>
            <sz val="9"/>
            <color indexed="81"/>
            <rFont val="Tahoma"/>
            <family val="2"/>
            <charset val="186"/>
          </rPr>
          <t>UKD 2017 metams pateikė poreikį 2849,8 tūkst. Eur suremontuoti 74 įstaigų kiemus ir privažiavimus. Lėšos paskirstytos per tris metus</t>
        </r>
      </text>
    </comment>
    <comment ref="I234" authorId="0" shapeId="0">
      <text>
        <r>
          <rPr>
            <b/>
            <sz val="9"/>
            <color indexed="81"/>
            <rFont val="Tahoma"/>
            <family val="2"/>
            <charset val="186"/>
          </rPr>
          <t>8655,5</t>
        </r>
        <r>
          <rPr>
            <sz val="9"/>
            <color indexed="81"/>
            <rFont val="Tahoma"/>
            <family val="2"/>
            <charset val="186"/>
          </rPr>
          <t xml:space="preserve">
</t>
        </r>
      </text>
    </comment>
  </commentList>
</comments>
</file>

<file path=xl/comments3.xml><?xml version="1.0" encoding="utf-8"?>
<comments xmlns="http://schemas.openxmlformats.org/spreadsheetml/2006/main">
  <authors>
    <author>Audra Cepiene</author>
  </authors>
  <commentList>
    <comment ref="F16"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L17" authorId="0" shapeId="0">
      <text>
        <r>
          <rPr>
            <sz val="9"/>
            <color indexed="81"/>
            <rFont val="Tahoma"/>
            <family val="2"/>
            <charset val="186"/>
          </rPr>
          <t>Techninis ir investiciniai projektai yra rengiami abiems projektams: 
Naujo tilto su pakeliamu mechanizmu per Danę statybai ir Bastionų gatvės tiesimui</t>
        </r>
      </text>
    </comment>
    <comment ref="F18"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E20" authorId="0" shapeId="0">
      <text>
        <r>
          <rPr>
            <b/>
            <sz val="9"/>
            <color indexed="81"/>
            <rFont val="Tahoma"/>
            <family val="2"/>
            <charset val="186"/>
          </rPr>
          <t>SPG protokolas 2016-09-23 Nr. STR-12</t>
        </r>
        <r>
          <rPr>
            <sz val="9"/>
            <color indexed="81"/>
            <rFont val="Tahoma"/>
            <family val="2"/>
            <charset val="186"/>
          </rPr>
          <t xml:space="preserve">
dėl Bastionų g. tiesimo</t>
        </r>
      </text>
    </comment>
    <comment ref="J27" authorId="0" shapeId="0">
      <text>
        <r>
          <rPr>
            <sz val="9"/>
            <color indexed="81"/>
            <rFont val="Tahoma"/>
            <family val="2"/>
            <charset val="186"/>
          </rPr>
          <t xml:space="preserve">Kt lėšos (47352,87 Eur ):                                                                                    
98500,00 Lt  - ( 28527,57 Eur) Paramos sutartis 2008-10-06 Nr. J14-48               UAB "Baltijos Aktima";    
60000 Lt - (17377,20 Eur) Paramos sutartis 2014-09-26  Nr.  J9-1095                  UAB "Res novella",          
5000 Lt - (1448,10 Eur) Paramos sutartis 2014-09-24 Nr. J9-1089  Aistė Budreikienė                                                                                                                                   
</t>
        </r>
      </text>
    </comment>
    <comment ref="F32"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J39" authorId="0" shapeId="0">
      <text>
        <r>
          <rPr>
            <sz val="9"/>
            <color indexed="81"/>
            <rFont val="Tahoma"/>
            <family val="2"/>
            <charset val="186"/>
          </rPr>
          <t>Gyventojų lėšos</t>
        </r>
      </text>
    </comment>
    <comment ref="F41"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E49" authorId="0" shapeId="0">
      <text>
        <r>
          <rPr>
            <sz val="9"/>
            <color indexed="81"/>
            <rFont val="Tahoma"/>
            <family val="2"/>
            <charset val="186"/>
          </rPr>
          <t>2014-10-22 Nr.TAR-109 M.ūkioir apl. Komiteto nutarimas ir 2015-12-03 SPG3-22  įtraukta priemonė.</t>
        </r>
      </text>
    </comment>
    <comment ref="F52"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J55" authorId="0" shapeId="0">
      <text>
        <r>
          <rPr>
            <sz val="9"/>
            <color indexed="81"/>
            <rFont val="Tahoma"/>
            <family val="2"/>
            <charset val="186"/>
          </rPr>
          <t xml:space="preserve">AB „Klaipėdos nafta“ skirtia tikslines lėšas 175.000 Eur 
</t>
        </r>
      </text>
    </comment>
    <comment ref="E58" authorId="0" shapeId="0">
      <text>
        <r>
          <rPr>
            <b/>
            <sz val="9"/>
            <color indexed="81"/>
            <rFont val="Tahoma"/>
            <family val="2"/>
            <charset val="186"/>
          </rPr>
          <t xml:space="preserve">SPG protokolas 2016-09-23 Nr. STR-12, </t>
        </r>
        <r>
          <rPr>
            <sz val="9"/>
            <color indexed="81"/>
            <rFont val="Tahoma"/>
            <family val="2"/>
            <charset val="186"/>
          </rPr>
          <t>Dėl buvusios gatvės rekonstrukcijos į dviračių taką, gyventojai, norėdami patekti į gyvenamąsias teritorijas priversti važiuoti dviračių taku, už ką yra baudžiami. Vadovaujantis 2015 m. balandžio 14 d. infrastruktūros sutartimi Nr. J9-656, 2015 m. buvo parengtas statybos projektas. Gyventojai sutinka prisidėti 10 tūkst. eurų.</t>
        </r>
      </text>
    </comment>
    <comment ref="F62"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F72"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F89"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K98" authorId="0" shapeId="0">
      <text>
        <r>
          <rPr>
            <sz val="9"/>
            <color indexed="81"/>
            <rFont val="Tahoma"/>
            <family val="2"/>
            <charset val="186"/>
          </rPr>
          <t xml:space="preserve">
koreguota 2016.12.30</t>
        </r>
      </text>
    </comment>
    <comment ref="L108" authorId="0" shapeId="0">
      <text>
        <r>
          <rPr>
            <sz val="9"/>
            <color indexed="81"/>
            <rFont val="Tahoma"/>
            <family val="2"/>
            <charset val="186"/>
          </rPr>
          <t xml:space="preserve">Transporto skyrius kartu su VšĮ ,,Klaipėdos keleivinis transportas“, išnagrinėjęs situaciją, prioriteto tvarka 2017 metais siūlo projektuoti įvažas šiose autobusų stotelėse:
1. ,,Vasaros estrados“ stotelė (pietų kryptis).
2. ,,Vasaros estrados“ stotelė (šiaurės kryptis).
3. ,,Rumpiškės“ stotelė (šiaurės kryptis).
4. Nauja ,,Kooperacijos“ stotelė (šiaurės kryptis).
5. ,,Juodkrantės“ stotelė (kryptis link Minijos g.).
6. ,,Naikupės“ stotelė (pradinė stotelė).
7. ,,Šilutės“ stotelė (kryptis link Taikos pr.).
9. ,,Minijos“ stotelė (pietų kryptis).
10. ,,Aula Magna“ stotelė (šiaurės kryptis).
11. ,,Minijos“ stotelė (šiaurės kryptis).
 </t>
        </r>
      </text>
    </comment>
    <comment ref="F114"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L139" authorId="0" shapeId="0">
      <text>
        <r>
          <rPr>
            <sz val="9"/>
            <color indexed="81"/>
            <rFont val="Tahoma"/>
            <family val="2"/>
            <charset val="186"/>
          </rPr>
          <t xml:space="preserve"> (2017 m. S. Dariaus ir S. Girėno g. ( ties kolegija  ir prie pesčiųjų tilto per geležinkelį ir Šaulių g.), Liepų g. 28 ir 75, Liepojos g. (prie Šiltnamių stotelės ir prie Luizos stotelės), Šiaurės pr. (ties Universiteto g.) , Laukininkų g. 54 ir 11, I. Simonaitytės g. 4,7 ir 8, Šiaulių g. 11, Minijos g. /Nendrių g. sankryža, Kretingos g. 48, 56, 97, prie Šiltanmių g./Kretingos g., Šviesos/Kretingos g. sankryžų), sk.</t>
        </r>
      </text>
    </comment>
    <comment ref="F145" authorId="0" shapeId="0">
      <text>
        <r>
          <rPr>
            <b/>
            <sz val="9"/>
            <color indexed="81"/>
            <rFont val="Tahoma"/>
            <family val="2"/>
            <charset val="186"/>
          </rPr>
          <t>KSP 2.1.2.2.</t>
        </r>
        <r>
          <rPr>
            <sz val="9"/>
            <color indexed="81"/>
            <rFont val="Tahoma"/>
            <family val="2"/>
            <charset val="186"/>
          </rPr>
          <t xml:space="preserve">
Plėtoti viešojo ir privataus transporto sąveikos sistemą įrengiant transporto priemonių laikymo aikšteles</t>
        </r>
      </text>
    </comment>
    <comment ref="F151" authorId="0" shapeId="0">
      <text>
        <r>
          <rPr>
            <b/>
            <sz val="9"/>
            <color indexed="81"/>
            <rFont val="Tahoma"/>
            <family val="2"/>
            <charset val="186"/>
          </rPr>
          <t xml:space="preserve">2.1.2.5. </t>
        </r>
        <r>
          <rPr>
            <sz val="9"/>
            <color indexed="81"/>
            <rFont val="Tahoma"/>
            <family val="2"/>
            <charset val="186"/>
          </rPr>
          <t>Sudaryti sąlygas naujų ekologiškų viešojo transporto rūšių atsiradimui</t>
        </r>
      </text>
    </comment>
    <comment ref="F156" authorId="0" shapeId="0">
      <text>
        <r>
          <rPr>
            <b/>
            <sz val="9"/>
            <color indexed="81"/>
            <rFont val="Tahoma"/>
            <family val="2"/>
            <charset val="186"/>
          </rPr>
          <t xml:space="preserve">2.1.2.5. </t>
        </r>
        <r>
          <rPr>
            <sz val="9"/>
            <color indexed="81"/>
            <rFont val="Tahoma"/>
            <family val="2"/>
            <charset val="186"/>
          </rPr>
          <t>Sudaryti sąlygas naujų ekologiškų viešojo transporto rūšių atsiradimui</t>
        </r>
      </text>
    </comment>
    <comment ref="L173" authorId="0" shapeId="0">
      <text>
        <r>
          <rPr>
            <b/>
            <sz val="9"/>
            <color indexed="81"/>
            <rFont val="Tahoma"/>
            <family val="2"/>
            <charset val="186"/>
          </rPr>
          <t>2017-03-01 SPG Nr. STR3-2</t>
        </r>
        <r>
          <rPr>
            <sz val="9"/>
            <color indexed="81"/>
            <rFont val="Tahoma"/>
            <family val="2"/>
            <charset val="186"/>
          </rPr>
          <t xml:space="preserve">
</t>
        </r>
      </text>
    </comment>
    <comment ref="L182" authorId="0" shapeId="0">
      <text>
        <r>
          <rPr>
            <sz val="9"/>
            <color indexed="81"/>
            <rFont val="Tahoma"/>
            <family val="2"/>
            <charset val="186"/>
          </rPr>
          <t>UKD 2017 metams pateikė poreikį 2849,8 tūkst. Eur suremontuoti 74 įstaigų kiemus ir privažiavimus. Lėšos paskirstytos per tris metus</t>
        </r>
      </text>
    </comment>
    <comment ref="K198" authorId="0" shapeId="0">
      <text>
        <r>
          <rPr>
            <b/>
            <sz val="9"/>
            <color indexed="81"/>
            <rFont val="Tahoma"/>
            <family val="2"/>
            <charset val="186"/>
          </rPr>
          <t xml:space="preserve">8655,5
</t>
        </r>
        <r>
          <rPr>
            <sz val="9"/>
            <color indexed="81"/>
            <rFont val="Tahoma"/>
            <family val="2"/>
            <charset val="186"/>
          </rPr>
          <t xml:space="preserve">
</t>
        </r>
      </text>
    </comment>
  </commentList>
</comments>
</file>

<file path=xl/comments4.xml><?xml version="1.0" encoding="utf-8"?>
<comments xmlns="http://schemas.openxmlformats.org/spreadsheetml/2006/main">
  <authors>
    <author>Audra Cepiene</author>
  </authors>
  <commentList>
    <comment ref="F14"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N15" authorId="0" shapeId="0">
      <text>
        <r>
          <rPr>
            <sz val="9"/>
            <color indexed="81"/>
            <rFont val="Tahoma"/>
            <family val="2"/>
            <charset val="186"/>
          </rPr>
          <t>Techninis ir investiciniai projektai yra rengiami abiems projektams: 
Naujo tilto su pakeliamu mechanizmu per Danę statybai ir Bastionų gatvės tiesimui</t>
        </r>
      </text>
    </comment>
    <comment ref="F16"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E18" authorId="0" shapeId="0">
      <text>
        <r>
          <rPr>
            <b/>
            <sz val="9"/>
            <color indexed="81"/>
            <rFont val="Tahoma"/>
            <family val="2"/>
            <charset val="186"/>
          </rPr>
          <t>SPG protokolas 2016-09-23 Nr. STR-12</t>
        </r>
        <r>
          <rPr>
            <sz val="9"/>
            <color indexed="81"/>
            <rFont val="Tahoma"/>
            <family val="2"/>
            <charset val="186"/>
          </rPr>
          <t xml:space="preserve">
dėl Bastionų g. tiesimo</t>
        </r>
      </text>
    </comment>
    <comment ref="J25" authorId="0" shapeId="0">
      <text>
        <r>
          <rPr>
            <sz val="9"/>
            <color indexed="81"/>
            <rFont val="Tahoma"/>
            <family val="2"/>
            <charset val="186"/>
          </rPr>
          <t xml:space="preserve">Kt lėšos (47352,87 Eur ):                                                                                    
98500,00 Lt  - ( 28527,57 Eur) Paramos sutartis 2008-10-06 Nr. J14-48               UAB "Baltijos Aktima";    
60000 Lt - (17377,20 Eur) Paramos sutartis 2014-09-26  Nr.  J9-1095                  UAB "Res novella",          
5000 Lt - (1448,10 Eur) Paramos sutartis 2014-09-24 Nr. J9-1089  Aistė Budreikienė                                                                                                                                   
</t>
        </r>
      </text>
    </comment>
    <comment ref="F30"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J37" authorId="0" shapeId="0">
      <text>
        <r>
          <rPr>
            <sz val="9"/>
            <color indexed="81"/>
            <rFont val="Tahoma"/>
            <family val="2"/>
            <charset val="186"/>
          </rPr>
          <t>Gyventojų lėšos</t>
        </r>
      </text>
    </comment>
    <comment ref="F39"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E47" authorId="0" shapeId="0">
      <text>
        <r>
          <rPr>
            <sz val="9"/>
            <color indexed="81"/>
            <rFont val="Tahoma"/>
            <family val="2"/>
            <charset val="186"/>
          </rPr>
          <t>2014-10-22 Nr.TAR-109 M.ūkioir apl. Komiteto nutarimas ir 2015-12-03 SPG3-22  įtraukta priemonė.</t>
        </r>
      </text>
    </comment>
    <comment ref="F50"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J53" authorId="0" shapeId="0">
      <text>
        <r>
          <rPr>
            <sz val="9"/>
            <color indexed="81"/>
            <rFont val="Tahoma"/>
            <family val="2"/>
            <charset val="186"/>
          </rPr>
          <t xml:space="preserve">AB „Klaipėdos nafta“ skirtia tikslines lėšas 175.000 Eur 
</t>
        </r>
      </text>
    </comment>
    <comment ref="E56" authorId="0" shapeId="0">
      <text>
        <r>
          <rPr>
            <b/>
            <sz val="9"/>
            <color indexed="81"/>
            <rFont val="Tahoma"/>
            <family val="2"/>
            <charset val="186"/>
          </rPr>
          <t xml:space="preserve">SPG protokolas 2016-09-23 Nr. STR-12, </t>
        </r>
        <r>
          <rPr>
            <sz val="9"/>
            <color indexed="81"/>
            <rFont val="Tahoma"/>
            <family val="2"/>
            <charset val="186"/>
          </rPr>
          <t>Dėl buvusios gatvės rekonstrukcijos į dviračių taką, gyventojai, norėdami patekti į gyvenamąsias teritorijas priversti važiuoti dviračių taku, už ką yra baudžiami. Vadovaujantis 2015 m. balandžio 14 d. infrastruktūros sutartimi Nr. J9-656, 2015 m. buvo parengtas statybos projektas. Gyventojai sutinka prisidėti 10 tūkst. eurų.</t>
        </r>
      </text>
    </comment>
    <comment ref="F60"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F70"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F87"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K96" authorId="0" shapeId="0">
      <text>
        <r>
          <rPr>
            <sz val="9"/>
            <color indexed="81"/>
            <rFont val="Tahoma"/>
            <family val="2"/>
            <charset val="186"/>
          </rPr>
          <t xml:space="preserve">
koreguota 2016.12.30</t>
        </r>
      </text>
    </comment>
    <comment ref="L96" authorId="0" shapeId="0">
      <text>
        <r>
          <rPr>
            <sz val="9"/>
            <color indexed="81"/>
            <rFont val="Tahoma"/>
            <family val="2"/>
            <charset val="186"/>
          </rPr>
          <t xml:space="preserve">
koreguota 2016.12.30</t>
        </r>
      </text>
    </comment>
    <comment ref="N106" authorId="0" shapeId="0">
      <text>
        <r>
          <rPr>
            <sz val="9"/>
            <color indexed="81"/>
            <rFont val="Tahoma"/>
            <family val="2"/>
            <charset val="186"/>
          </rPr>
          <t xml:space="preserve">Transporto skyrius kartu su VšĮ ,,Klaipėdos keleivinis transportas“, išnagrinėjęs situaciją, prioriteto tvarka 2017 metais siūlo projektuoti įvažas šiose autobusų stotelėse:
1. ,,Vasaros estrados“ stotelė (pietų kryptis).
2. ,,Vasaros estrados“ stotelė (šiaurės kryptis).
3. ,,Rumpiškės“ stotelė (šiaurės kryptis).
4. Nauja ,,Kooperacijos“ stotelė (šiaurės kryptis).
5. ,,Juodkrantės“ stotelė (kryptis link Minijos g.).
6. ,,Naikupės“ stotelė (pradinė stotelė).
7. ,,Šilutės“ stotelė (kryptis link Taikos pr.).
8. ,,Trinyčių“ stotelė (kryptis link Šilutės pl.).
9. ,,Minijos“ stotelė (pietų kryptis).
10. ,,Aula Magna“ stotelė (šiaurės kryptis).
11. ,,Minijos“ stotelė (šiaurės kryptis).
 </t>
        </r>
      </text>
    </comment>
    <comment ref="F112"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N137" authorId="0" shapeId="0">
      <text>
        <r>
          <rPr>
            <sz val="9"/>
            <color indexed="81"/>
            <rFont val="Tahoma"/>
            <family val="2"/>
            <charset val="186"/>
          </rPr>
          <t xml:space="preserve"> (2017 m. S. Dariaus ir S. Girėno g. ( ties kolegija  ir prie pesčiųjų tilto per geležinkelį ir Šaulių g.), Liepų g. 28 ir 75, Liepojos g. (prie Šiltnamių stotelės ir prie Luizos stotelės), Šiaurės pr. (ties Universiteto g.) , Laukininkų g. 54 ir 11, I. Simonaitytės g. 4,7 ir 8, Šiaulių g. 11, Minijos g. /Nendrių g. sankryža, Kretingos g. 48, 56, 97, prie Šiltanmių g./Kretingos g., Šviesos/Kretingos g. sankryžų), sk.</t>
        </r>
      </text>
    </comment>
    <comment ref="F143" authorId="0" shapeId="0">
      <text>
        <r>
          <rPr>
            <b/>
            <sz val="9"/>
            <color indexed="81"/>
            <rFont val="Tahoma"/>
            <family val="2"/>
            <charset val="186"/>
          </rPr>
          <t>KSP 2.1.2.2.</t>
        </r>
        <r>
          <rPr>
            <sz val="9"/>
            <color indexed="81"/>
            <rFont val="Tahoma"/>
            <family val="2"/>
            <charset val="186"/>
          </rPr>
          <t xml:space="preserve">
Plėtoti viešojo ir privataus transporto sąveikos sistemą įrengiant transporto priemonių laikymo aikšteles</t>
        </r>
      </text>
    </comment>
    <comment ref="F149" authorId="0" shapeId="0">
      <text>
        <r>
          <rPr>
            <b/>
            <sz val="9"/>
            <color indexed="81"/>
            <rFont val="Tahoma"/>
            <family val="2"/>
            <charset val="186"/>
          </rPr>
          <t xml:space="preserve">2.1.2.5. </t>
        </r>
        <r>
          <rPr>
            <sz val="9"/>
            <color indexed="81"/>
            <rFont val="Tahoma"/>
            <family val="2"/>
            <charset val="186"/>
          </rPr>
          <t>Sudaryti sąlygas naujų ekologiškų viešojo transporto rūšių atsiradimui</t>
        </r>
      </text>
    </comment>
    <comment ref="F154" authorId="0" shapeId="0">
      <text>
        <r>
          <rPr>
            <b/>
            <sz val="9"/>
            <color indexed="81"/>
            <rFont val="Tahoma"/>
            <family val="2"/>
            <charset val="186"/>
          </rPr>
          <t xml:space="preserve">2.1.2.5. </t>
        </r>
        <r>
          <rPr>
            <sz val="9"/>
            <color indexed="81"/>
            <rFont val="Tahoma"/>
            <family val="2"/>
            <charset val="186"/>
          </rPr>
          <t>Sudaryti sąlygas naujų ekologiškų viešojo transporto rūšių atsiradimui</t>
        </r>
      </text>
    </comment>
    <comment ref="N170" authorId="0" shapeId="0">
      <text>
        <r>
          <rPr>
            <b/>
            <sz val="9"/>
            <color indexed="81"/>
            <rFont val="Tahoma"/>
            <family val="2"/>
            <charset val="186"/>
          </rPr>
          <t>2017-03-01 SPG Nr. STR3-2</t>
        </r>
        <r>
          <rPr>
            <sz val="9"/>
            <color indexed="81"/>
            <rFont val="Tahoma"/>
            <family val="2"/>
            <charset val="186"/>
          </rPr>
          <t xml:space="preserve">
</t>
        </r>
      </text>
    </comment>
    <comment ref="N180" authorId="0" shapeId="0">
      <text>
        <r>
          <rPr>
            <sz val="9"/>
            <color indexed="81"/>
            <rFont val="Tahoma"/>
            <family val="2"/>
            <charset val="186"/>
          </rPr>
          <t>UKD 2017 metams pateikė poreikį 2849,8 tūkst. Eur suremontuoti 74 įstaigų kiemus ir privažiavimus. Lėšos paskirstytos per tris metus</t>
        </r>
      </text>
    </comment>
    <comment ref="K196" authorId="0" shapeId="0">
      <text>
        <r>
          <rPr>
            <b/>
            <sz val="9"/>
            <color indexed="81"/>
            <rFont val="Tahoma"/>
            <family val="2"/>
            <charset val="186"/>
          </rPr>
          <t xml:space="preserve">8655,5
</t>
        </r>
        <r>
          <rPr>
            <sz val="9"/>
            <color indexed="81"/>
            <rFont val="Tahoma"/>
            <family val="2"/>
            <charset val="186"/>
          </rPr>
          <t xml:space="preserve">
</t>
        </r>
      </text>
    </comment>
  </commentList>
</comments>
</file>

<file path=xl/comments5.xml><?xml version="1.0" encoding="utf-8"?>
<comments xmlns="http://schemas.openxmlformats.org/spreadsheetml/2006/main">
  <authors>
    <author>Audra Cepiene</author>
  </authors>
  <commentList>
    <comment ref="F13" authorId="0" shapeId="0">
      <text>
        <r>
          <rPr>
            <b/>
            <sz val="9"/>
            <color indexed="81"/>
            <rFont val="Tahoma"/>
            <family val="2"/>
            <charset val="186"/>
          </rPr>
          <t xml:space="preserve">KSP 2.1.2.11 Modernizuoti centrinės miesto dalies gatvių tinklą:
</t>
        </r>
        <r>
          <rPr>
            <sz val="9"/>
            <color indexed="81"/>
            <rFont val="Tahoma"/>
            <family val="2"/>
            <charset val="186"/>
          </rPr>
          <t> kapitališkai  suremontuoti Pilies tiltą per Danės upę;
 rekonstruoti Daržų g. ir kitas senamiesčio gatves;
 rekonstruoti Kūlių Vartų g., Galinio Pylimo g. ir Taikos pr. sankryžą;
 nutiesti Bastionų g. ir pastatyti naują tiltą per Danės upę;
 įrengti įvažiuojamąjį kelią į  Klaipėdos piliavietės teritoriją</t>
        </r>
        <r>
          <rPr>
            <b/>
            <sz val="9"/>
            <color indexed="81"/>
            <rFont val="Tahoma"/>
            <family val="2"/>
            <charset val="186"/>
          </rPr>
          <t xml:space="preserve">
</t>
        </r>
        <r>
          <rPr>
            <sz val="9"/>
            <color indexed="81"/>
            <rFont val="Tahoma"/>
            <family val="2"/>
            <charset val="186"/>
          </rPr>
          <t xml:space="preserve">
</t>
        </r>
      </text>
    </comment>
    <comment ref="S14" authorId="0" shapeId="0">
      <text>
        <r>
          <rPr>
            <sz val="9"/>
            <color indexed="81"/>
            <rFont val="Tahoma"/>
            <family val="2"/>
            <charset val="186"/>
          </rPr>
          <t>Techninis ir investiciniai projektai yra rengiami abiems projektams: 
Naujo tilto su pakeliamu mechanizmu per Danę statybai ir Bastionų gatvės tiesimui</t>
        </r>
      </text>
    </comment>
    <comment ref="F15"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E21" authorId="0" shapeId="0">
      <text>
        <r>
          <rPr>
            <b/>
            <sz val="9"/>
            <color indexed="81"/>
            <rFont val="Tahoma"/>
            <family val="2"/>
            <charset val="186"/>
          </rPr>
          <t>SPG protokolas 2016-09-23 Nr. STR-12</t>
        </r>
        <r>
          <rPr>
            <sz val="9"/>
            <color indexed="81"/>
            <rFont val="Tahoma"/>
            <family val="2"/>
            <charset val="186"/>
          </rPr>
          <t xml:space="preserve">
dėl Bastionų g. tiesimo</t>
        </r>
      </text>
    </comment>
    <comment ref="J31" authorId="0" shapeId="0">
      <text>
        <r>
          <rPr>
            <sz val="9"/>
            <color indexed="81"/>
            <rFont val="Tahoma"/>
            <family val="2"/>
            <charset val="186"/>
          </rPr>
          <t xml:space="preserve">Kt lėšos (47352,87 Eur ):                                                                                    
98500,00 Lt  - ( 28527,57 Eur) Paramos sutartis 2008-10-06 Nr. J14-48               UAB "Baltijos Aktima";    
60000 Lt - (17377,20 Eur) Paramos sutartis 2014-09-26  Nr.  J9-1095                  UAB "Res novella",          
5000 Lt - (1448,10 Eur) Paramos sutartis 2014-09-24 Nr. J9-1089  Aistė Budreikienė                                                                                                                                   
</t>
        </r>
      </text>
    </comment>
    <comment ref="F37" authorId="0" shapeId="0">
      <text>
        <r>
          <rPr>
            <sz val="9"/>
            <color indexed="81"/>
            <rFont val="Tahoma"/>
            <family val="2"/>
            <charset val="186"/>
          </rPr>
          <t>2.1.2.2 Plėtoti viešojo ir privataus transporto sąveikos sistemą įrengiant transporto priemonių laikymo aikšteles</t>
        </r>
      </text>
    </comment>
    <comment ref="F38" authorId="0" shapeId="0">
      <text>
        <r>
          <rPr>
            <b/>
            <sz val="9"/>
            <color indexed="81"/>
            <rFont val="Tahoma"/>
            <family val="2"/>
            <charset val="186"/>
          </rPr>
          <t>P2.1.2.8</t>
        </r>
        <r>
          <rPr>
            <sz val="9"/>
            <color indexed="81"/>
            <rFont val="Tahoma"/>
            <family val="2"/>
            <charset val="186"/>
          </rPr>
          <t xml:space="preserve">
Centrinėje miesto dalyje suformuoti pėsčiųjų takų, zonų ir gatvių tinklą </t>
        </r>
      </text>
    </comment>
    <comment ref="F41" authorId="0" shapeId="0">
      <text>
        <r>
          <rPr>
            <b/>
            <sz val="9"/>
            <color indexed="81"/>
            <rFont val="Tahoma"/>
            <family val="2"/>
            <charset val="186"/>
          </rPr>
          <t xml:space="preserve">KSP 2.1.2.13 Modernizuoti šiaurinės miesto dalies gatvių tinklą:
</t>
        </r>
        <r>
          <rPr>
            <sz val="9"/>
            <color indexed="81"/>
            <rFont val="Tahoma"/>
            <family val="2"/>
            <charset val="186"/>
          </rPr>
          <t xml:space="preserve"> rekonstruoti įvažiuojamąjį kelią į miestą per Tauralaukį (Pajūrio g.);
 rekonstruoti Utenos, Pakruojo, Radviliškio, Rokiškio g. įrengiant pratęsimą iki Šiaurės pr.; 
 rekonstruoti prioritetines Tauralaukio gyvenamųjų kvartalų gatves
</t>
        </r>
      </text>
    </comment>
    <comment ref="S45" authorId="0" shapeId="0">
      <text>
        <r>
          <rPr>
            <sz val="9"/>
            <color indexed="81"/>
            <rFont val="Tahoma"/>
            <family val="2"/>
            <charset val="186"/>
          </rPr>
          <t xml:space="preserve">2020 – 2022 m. siūloma įrengti likusias gatves (Žvaigždžių g., Vėjo g. II-ąjį etapą, Slengių g., Arimų g. atkarpą iki Slengių g., Griaustinio g., Lietaus g., Vaivorykštės g.). </t>
        </r>
      </text>
    </comment>
    <comment ref="E50" authorId="0" shapeId="0">
      <text>
        <r>
          <rPr>
            <b/>
            <sz val="9"/>
            <color indexed="81"/>
            <rFont val="Tahoma"/>
            <family val="2"/>
            <charset val="186"/>
          </rPr>
          <t>SPG protokolas 2016-09-23 Nr. STR-12</t>
        </r>
        <r>
          <rPr>
            <sz val="9"/>
            <color indexed="81"/>
            <rFont val="Tahoma"/>
            <family val="2"/>
            <charset val="186"/>
          </rPr>
          <t xml:space="preserve">
</t>
        </r>
      </text>
    </comment>
    <comment ref="J51" authorId="0" shapeId="0">
      <text>
        <r>
          <rPr>
            <sz val="9"/>
            <color indexed="81"/>
            <rFont val="Tahoma"/>
            <family val="2"/>
            <charset val="186"/>
          </rPr>
          <t>Gyventojų lėšos</t>
        </r>
      </text>
    </comment>
    <comment ref="F57" authorId="0" shapeId="0">
      <text>
        <r>
          <rPr>
            <b/>
            <sz val="9"/>
            <color indexed="81"/>
            <rFont val="Tahoma"/>
            <family val="2"/>
            <charset val="186"/>
          </rPr>
          <t xml:space="preserve">KSP 2.1.2.11 Modernizuoti šiaurės–pietų transporto koridorių gatvių tinklą:
</t>
        </r>
        <r>
          <rPr>
            <sz val="9"/>
            <color indexed="81"/>
            <rFont val="Tahoma"/>
            <family val="2"/>
            <charset val="186"/>
          </rPr>
          <t> rekonstruoti Minijos g. nuo Baltijos pr. iki Jūrininkų pr.;
 rekonstruoti Tilžės g. nuo Šilutės pl. iki geležinkelio pervažos, pertvarkant žiedinę Mokyklos g. ir Šilutės pl. sankryžą; 
 rekonstruoti Taikos pr. nuo Sausio 15 osios g. iki Kauno g.;
 nutiesti Taikos pr. 2-ą juostą nuo Smiltelės g. iki Kairių g.;
 nutiesti Šilutės pl. tęsinį iki pietinio aplinkkelio</t>
        </r>
        <r>
          <rPr>
            <b/>
            <sz val="9"/>
            <color indexed="81"/>
            <rFont val="Tahoma"/>
            <family val="2"/>
            <charset val="186"/>
          </rPr>
          <t xml:space="preserve">
</t>
        </r>
        <r>
          <rPr>
            <sz val="9"/>
            <color indexed="81"/>
            <rFont val="Tahoma"/>
            <family val="2"/>
            <charset val="186"/>
          </rPr>
          <t xml:space="preserve">
</t>
        </r>
      </text>
    </comment>
    <comment ref="E67" authorId="0" shapeId="0">
      <text>
        <r>
          <rPr>
            <sz val="9"/>
            <color indexed="81"/>
            <rFont val="Tahoma"/>
            <family val="2"/>
            <charset val="186"/>
          </rPr>
          <t>2014-10-22 Nr.TAR-109 M.ūkioir apl. Komiteto nutarimas ir 2015-12-03 SPG3-22  įtraukta priemonė.</t>
        </r>
      </text>
    </comment>
    <comment ref="F74" authorId="0" shapeId="0">
      <text>
        <r>
          <rPr>
            <b/>
            <sz val="9"/>
            <color indexed="81"/>
            <rFont val="Tahoma"/>
            <family val="2"/>
            <charset val="186"/>
          </rPr>
          <t xml:space="preserve">KSP 2.1.2.15 Pagerinti susisiekimą su  rekreacinėmis  pajūrio teritorijomis:
 </t>
        </r>
        <r>
          <rPr>
            <sz val="9"/>
            <color indexed="81"/>
            <rFont val="Tahoma"/>
            <family val="2"/>
            <charset val="186"/>
          </rPr>
          <t>rekonstruoti Pamario g. ir jos priklausinius, pritaikant turizmui;
 nutiesti kelią nuo Medelyno g. ties Labrenciškėmis iki Girulių (Pamario g.)</t>
        </r>
        <r>
          <rPr>
            <b/>
            <sz val="9"/>
            <color indexed="81"/>
            <rFont val="Tahoma"/>
            <family val="2"/>
            <charset val="186"/>
          </rPr>
          <t xml:space="preserve">
</t>
        </r>
        <r>
          <rPr>
            <sz val="9"/>
            <color indexed="81"/>
            <rFont val="Tahoma"/>
            <family val="2"/>
            <charset val="186"/>
          </rPr>
          <t xml:space="preserve">
</t>
        </r>
      </text>
    </comment>
    <comment ref="E85" authorId="0" shapeId="0">
      <text>
        <r>
          <rPr>
            <sz val="9"/>
            <color indexed="81"/>
            <rFont val="Tahoma"/>
            <family val="2"/>
            <charset val="186"/>
          </rPr>
          <t>SPG protokolas 2016-09-23 Nr. STR-12</t>
        </r>
      </text>
    </comment>
    <comment ref="S85" authorId="0" shapeId="0">
      <text>
        <r>
          <rPr>
            <sz val="9"/>
            <color indexed="81"/>
            <rFont val="Tahoma"/>
            <family val="2"/>
            <charset val="186"/>
          </rPr>
          <t xml:space="preserve">2016 m. balandžio 4 d. gautas Vyriausybės atstovo Klaipėdos apskrityje tarnybos raštas Nr. (5.7.)-S13-71 "Dėl Lietuvos Respublikos pajūrio juostos įstatymo Nr. IX-1016 4, 6 ir 7 straipsnių pakeitimo įstatymo 20 straipsnio 2 dalies įgyvendinimo". Klaipėdos miesto savivaldybės administracijos direktoriaus 2015 m. gruodžio 3 d. įsakymu Nr. AD1-3561 patvirtintas Klaipėdos miesto mažosios architektūros, aplinkotvarkos įrangos išdėstymo bei aplinkos estetinio formavimo, miestiškojo kraštovaizdžio specialusis planas. Privažiavimo ilgis apie 700 metrų. Kaina nustatyta remiantis analogiško privažiavimo įrengimo paskaičiavimais Neringos savivaldybei. </t>
        </r>
      </text>
    </comment>
    <comment ref="E88" authorId="0" shapeId="0">
      <text>
        <r>
          <rPr>
            <b/>
            <sz val="9"/>
            <color indexed="81"/>
            <rFont val="Tahoma"/>
            <family val="2"/>
            <charset val="186"/>
          </rPr>
          <t xml:space="preserve">SPG protokolas 2016-09-23 Nr. STR-12, </t>
        </r>
        <r>
          <rPr>
            <sz val="9"/>
            <color indexed="81"/>
            <rFont val="Tahoma"/>
            <family val="2"/>
            <charset val="186"/>
          </rPr>
          <t>Dėl buvusios gatvės rekonstrukcijos į dviračių taką, gyventojai, norėdami patekti į gyvenamąsias teritorijas priversti važiuoti dviračių taku, už ką yra baudžiami. Vadovaujantis 2015 m. balandžio 14 d. infrastruktūros sutartimi Nr. J9-656, 2015 m. buvo parengtas statybos projektas. Gyventojai sutinka prisidėti 10 tūkst. eurų.</t>
        </r>
      </text>
    </comment>
    <comment ref="F92" authorId="0" shapeId="0">
      <text>
        <r>
          <rPr>
            <b/>
            <sz val="9"/>
            <color indexed="81"/>
            <rFont val="Tahoma"/>
            <family val="2"/>
            <charset val="186"/>
          </rPr>
          <t>KSP 2.1.2.14 Modernizuoti rytų–vakarų krypties gatvių tinklą:</t>
        </r>
        <r>
          <rPr>
            <sz val="9"/>
            <color indexed="81"/>
            <rFont val="Tahoma"/>
            <family val="2"/>
            <charset val="186"/>
          </rPr>
          <t xml:space="preserve">
 rekonstruoti Joniškės g.;
 nutiesti Statybininkų pr. tęsinį nuo Šilutės pl. per LEZ teritoriją iki 141 kelio;
 rekonstruoti Klemiškės g.;
 įrengti Kauno gatvės tęsinį iki Palangos plento
</t>
        </r>
      </text>
    </comment>
    <comment ref="F105" authorId="0" shapeId="0">
      <text>
        <r>
          <rPr>
            <b/>
            <sz val="10"/>
            <color indexed="81"/>
            <rFont val="Tahoma"/>
            <family val="2"/>
            <charset val="186"/>
          </rPr>
          <t xml:space="preserve">KSP 2.2.1.2. Plėtoti bendrus poreikius atitinkančią susisiekimo infrastruktūrą:
</t>
        </r>
        <r>
          <rPr>
            <sz val="10"/>
            <color indexed="81"/>
            <rFont val="Tahoma"/>
            <family val="2"/>
            <charset val="186"/>
          </rPr>
          <t xml:space="preserve"> parengti galimybių studiją ir projektinius pasiūlymus dėl Švyturio g. rekonstrukcijos;
 modernizuoti Klaipėdos valstybinio jūrų uosto centrinio įvado jungtį rekonstruojant Baltijos pr. su žiedinėmis sankryžomis;
 įrengti dviejų lygių sankryžą tarp Vilniaus g. ir Pramonės g.;
 nutiesti pietinę jungtį tarp Klaipėdos valstybinio jūrų uosto ir IXB transporto koridoriaus
</t>
        </r>
        <r>
          <rPr>
            <sz val="9"/>
            <color indexed="81"/>
            <rFont val="Tahoma"/>
            <family val="2"/>
            <charset val="186"/>
          </rPr>
          <t xml:space="preserve">
</t>
        </r>
      </text>
    </comment>
    <comment ref="J119" authorId="0" shapeId="0">
      <text>
        <r>
          <rPr>
            <sz val="9"/>
            <color indexed="81"/>
            <rFont val="Tahoma"/>
            <family val="2"/>
            <charset val="186"/>
          </rPr>
          <t xml:space="preserve">Lėšos bus kompensuotos KVJUD
</t>
        </r>
      </text>
    </comment>
    <comment ref="F128" authorId="0" shapeId="0">
      <text>
        <r>
          <rPr>
            <b/>
            <sz val="9"/>
            <color indexed="81"/>
            <rFont val="Tahoma"/>
            <family val="2"/>
            <charset val="186"/>
          </rPr>
          <t xml:space="preserve">KSP 2.1.2.3 </t>
        </r>
        <r>
          <rPr>
            <sz val="9"/>
            <color indexed="81"/>
            <rFont val="Tahoma"/>
            <family val="2"/>
            <charset val="186"/>
          </rPr>
          <t xml:space="preserve">
Formuoti patogų gyventojams viešojo transporto tinklą, jį optimizuojant atsižvelgus į reguliarių keleivių srautų tyrimus</t>
        </r>
      </text>
    </comment>
    <comment ref="S149" authorId="0" shapeId="0">
      <text>
        <r>
          <rPr>
            <sz val="9"/>
            <color indexed="81"/>
            <rFont val="Tahoma"/>
            <family val="2"/>
            <charset val="186"/>
          </rPr>
          <t xml:space="preserve">Transporto skyrius kartu su VšĮ ,,Klaipėdos keleivinis transportas“, išnagrinėjęs situaciją, prioriteto tvarka 2017 metais siūlo projektuoti įvažas šiose autobusų stotelėse:
1. ,,Vasaros estrados“ stotelė (pietų kryptis).
2. ,,Vasaros estrados“ stotelė (šiaurės kryptis).
3. ,,Rumpiškės“ stotelė (šiaurės kryptis).
4. Nauja ,,Kooperacijos“ stotelė (šiaurės kryptis).
5. ,,Juodkrantės“ stotelė (kryptis link Minijos g.).
6. ,,Naikupės“ stotelė (pradinė stotelė).
7. ,,Šilutės“ stotelė (kryptis link Taikos pr.).
8. ,,Trinyčių“ stotelė (kryptis link Šilutės pl.).
9. ,,Minijos“ stotelė (pietų kryptis).
10. ,,Aula Magna“ stotelė (šiaurės kryptis).
11. ,,Minijos“ stotelė (šiaurės kryptis).
 </t>
        </r>
      </text>
    </comment>
    <comment ref="E152" authorId="0" shapeId="0">
      <text>
        <r>
          <rPr>
            <sz val="9"/>
            <color indexed="81"/>
            <rFont val="Tahoma"/>
            <family val="2"/>
            <charset val="186"/>
          </rPr>
          <t>Projektas vykdomas kartu su Autobusų parku</t>
        </r>
      </text>
    </comment>
    <comment ref="F158" authorId="0" shapeId="0">
      <text>
        <r>
          <rPr>
            <b/>
            <sz val="9"/>
            <color indexed="81"/>
            <rFont val="Tahoma"/>
            <family val="2"/>
            <charset val="186"/>
          </rPr>
          <t>P2.1.2.9</t>
        </r>
        <r>
          <rPr>
            <sz val="9"/>
            <color indexed="81"/>
            <rFont val="Tahoma"/>
            <family val="2"/>
            <charset val="186"/>
          </rPr>
          <t xml:space="preserve">
Pagerinti miesto transporto susisiekimo informacinę sistemą, mažinant automobilių ridą reikiamam objektui surasti </t>
        </r>
      </text>
    </comment>
    <comment ref="L170" authorId="0" shapeId="0">
      <text>
        <r>
          <rPr>
            <sz val="9"/>
            <color indexed="81"/>
            <rFont val="Tahoma"/>
            <family val="2"/>
            <charset val="186"/>
          </rPr>
          <t>prie Tiltų g. ir Herkaus Manto gatvių  autobusų stotelių ir pėsčiųjų perėjų</t>
        </r>
      </text>
    </comment>
    <comment ref="L171" authorId="0" shapeId="0">
      <text>
        <r>
          <rPr>
            <sz val="9"/>
            <color indexed="81"/>
            <rFont val="Tahoma"/>
            <family val="2"/>
            <charset val="186"/>
          </rPr>
          <t>prie Tiltų g. ir Herkaus Manto gatvių  autobusų stotelių ir pėsčiųjų perėjų</t>
        </r>
      </text>
    </comment>
    <comment ref="L187" authorId="0" shapeId="0">
      <text>
        <r>
          <rPr>
            <sz val="9"/>
            <color indexed="81"/>
            <rFont val="Tahoma"/>
            <family val="2"/>
            <charset val="186"/>
          </rPr>
          <t>Apšviesta pėsčiųjų perėjų (2016 m. – prie Laukininkų g. 54 prie prekybos centro „iki“, Taikos pr. prie prekybos centro ,,Saturnas“, Smiltelės g. prie SODROS pastato, Kretingos g. prie LCC koledžo, Panevėžio g. prie Dailidžių sankryžos, Dailidžių g. prie Šviesos g.(prie Aklųjų kombinato), prie Bijūnų g. 17 pastato, J.Janonio g. 32 (prie „Vitės pagrindinės mokyklos), Liepojos g. prie Girininkijos stotelės, Liepojos g. prie Vasaros estrados sustojimo (vaikšto aklieji), Sausio 15-osios  prie Rumpiškės g., Malūnininkų g., Sportininkų g., Kauno g. 9, Kauno g. prie Policijos komisariato pastato, Sausio 15-osios g. prie Rumpiškės g.), sk.</t>
        </r>
      </text>
    </comment>
    <comment ref="F194" authorId="0" shapeId="0">
      <text>
        <r>
          <rPr>
            <b/>
            <sz val="9"/>
            <color indexed="81"/>
            <rFont val="Tahoma"/>
            <family val="2"/>
            <charset val="186"/>
          </rPr>
          <t>KSP 2.1.2.2.</t>
        </r>
        <r>
          <rPr>
            <sz val="9"/>
            <color indexed="81"/>
            <rFont val="Tahoma"/>
            <family val="2"/>
            <charset val="186"/>
          </rPr>
          <t xml:space="preserve">
Plėtoti viešojo ir privataus transporto sąveikos sistemą įrengiant transporto priemonių laikymo aikšteles</t>
        </r>
      </text>
    </comment>
    <comment ref="F199" authorId="0" shapeId="0">
      <text>
        <r>
          <rPr>
            <b/>
            <sz val="9"/>
            <color indexed="81"/>
            <rFont val="Tahoma"/>
            <family val="2"/>
            <charset val="186"/>
          </rPr>
          <t>KSP 2.1.2.10</t>
        </r>
        <r>
          <rPr>
            <sz val="9"/>
            <color indexed="81"/>
            <rFont val="Tahoma"/>
            <family val="2"/>
            <charset val="186"/>
          </rPr>
          <t xml:space="preserve"> Parengti ir įdiegti koordinuotą šviesoforų reguliavimo ir valdymo sistemą 
</t>
        </r>
      </text>
    </comment>
    <comment ref="F204" authorId="0" shapeId="0">
      <text>
        <r>
          <rPr>
            <b/>
            <sz val="9"/>
            <color indexed="81"/>
            <rFont val="Tahoma"/>
            <family val="2"/>
            <charset val="186"/>
          </rPr>
          <t xml:space="preserve">2.1.2.5. </t>
        </r>
        <r>
          <rPr>
            <sz val="9"/>
            <color indexed="81"/>
            <rFont val="Tahoma"/>
            <family val="2"/>
            <charset val="186"/>
          </rPr>
          <t>Sudaryti sąlygas naujų ekologiškų viešojo transporto rūšių atsiradimui</t>
        </r>
      </text>
    </comment>
    <comment ref="F209" authorId="0" shapeId="0">
      <text>
        <r>
          <rPr>
            <b/>
            <sz val="9"/>
            <color indexed="81"/>
            <rFont val="Tahoma"/>
            <family val="2"/>
            <charset val="186"/>
          </rPr>
          <t xml:space="preserve">2.1.2.5. </t>
        </r>
        <r>
          <rPr>
            <sz val="9"/>
            <color indexed="81"/>
            <rFont val="Tahoma"/>
            <family val="2"/>
            <charset val="186"/>
          </rPr>
          <t>Sudaryti sąlygas naujų ekologiškų viešojo transporto rūšių atsiradimui</t>
        </r>
      </text>
    </comment>
    <comment ref="S241" authorId="0" shapeId="0">
      <text>
        <r>
          <rPr>
            <sz val="9"/>
            <color indexed="81"/>
            <rFont val="Tahoma"/>
            <family val="2"/>
            <charset val="186"/>
          </rPr>
          <t>UKD 2017 metams pateikė poreikį 2849,8 tūkst. Eur suremontuoti 74 įstaigų kiemus ir privažiavimus. Lėšos paskirstytos per tris metus</t>
        </r>
      </text>
    </comment>
    <comment ref="K257" authorId="0" shapeId="0">
      <text>
        <r>
          <rPr>
            <sz val="9"/>
            <color indexed="81"/>
            <rFont val="Tahoma"/>
            <family val="2"/>
            <charset val="186"/>
          </rPr>
          <t>9493,9</t>
        </r>
      </text>
    </comment>
    <comment ref="L257" authorId="0" shapeId="0">
      <text>
        <r>
          <rPr>
            <sz val="9"/>
            <color indexed="81"/>
            <rFont val="Tahoma"/>
            <family val="2"/>
            <charset val="186"/>
          </rPr>
          <t>12990</t>
        </r>
      </text>
    </comment>
    <comment ref="L258" authorId="0" shapeId="0">
      <text>
        <r>
          <rPr>
            <sz val="9"/>
            <color indexed="81"/>
            <rFont val="Tahoma"/>
            <family val="2"/>
            <charset val="186"/>
          </rPr>
          <t xml:space="preserve">8090,9
</t>
        </r>
      </text>
    </comment>
    <comment ref="K271" authorId="0" shapeId="0">
      <text>
        <r>
          <rPr>
            <sz val="9"/>
            <color indexed="81"/>
            <rFont val="Tahoma"/>
            <family val="2"/>
            <charset val="186"/>
          </rPr>
          <t xml:space="preserve">14581,7
</t>
        </r>
      </text>
    </comment>
    <comment ref="L271" authorId="0" shapeId="0">
      <text>
        <r>
          <rPr>
            <sz val="9"/>
            <color indexed="81"/>
            <rFont val="Tahoma"/>
            <family val="2"/>
            <charset val="186"/>
          </rPr>
          <t>13672</t>
        </r>
      </text>
    </comment>
  </commentList>
</comments>
</file>

<file path=xl/sharedStrings.xml><?xml version="1.0" encoding="utf-8"?>
<sst xmlns="http://schemas.openxmlformats.org/spreadsheetml/2006/main" count="2899" uniqueCount="499">
  <si>
    <t>Uždavinio kodas</t>
  </si>
  <si>
    <t>Priemonės kodas</t>
  </si>
  <si>
    <t>Priemonės požymis</t>
  </si>
  <si>
    <t>Asignavimų valdytojo kodas</t>
  </si>
  <si>
    <t>Finansavimo šaltinis</t>
  </si>
  <si>
    <t>Iš viso</t>
  </si>
  <si>
    <t>Išlaidoms</t>
  </si>
  <si>
    <t>01</t>
  </si>
  <si>
    <t>Iš viso:</t>
  </si>
  <si>
    <t>02</t>
  </si>
  <si>
    <t>Iš viso uždaviniui:</t>
  </si>
  <si>
    <t>Iš viso tikslui:</t>
  </si>
  <si>
    <t>Finansavimo šaltiniai</t>
  </si>
  <si>
    <t>Produkto kriterijaus</t>
  </si>
  <si>
    <t>Pavadinimas</t>
  </si>
  <si>
    <t>Iš jų darbo užmokesčiui</t>
  </si>
  <si>
    <t>Finansavimo šaltinių suvestinė</t>
  </si>
  <si>
    <t>SAVIVALDYBĖS  LĖŠOS, IŠ VISO:</t>
  </si>
  <si>
    <t>KITI ŠALTINIAI, IŠ VISO:</t>
  </si>
  <si>
    <t>IŠ VISO:</t>
  </si>
  <si>
    <t>Turtui įsigyti ir finansiniams įsipareigojimams vykdyti</t>
  </si>
  <si>
    <t xml:space="preserve"> TIKSLŲ, UŽDAVINIŲ, PRIEMONIŲ, PRIEMONIŲ IŠLAIDŲ IR PRODUKTO KRITERIJŲ SUVESTINĖ</t>
  </si>
  <si>
    <t>Veiklos plano tikslo kodas</t>
  </si>
  <si>
    <r>
      <t xml:space="preserve">Savivaldybės biudžeto lėšos </t>
    </r>
    <r>
      <rPr>
        <b/>
        <sz val="10"/>
        <rFont val="Times New Roman"/>
        <family val="1"/>
        <charset val="186"/>
      </rPr>
      <t>SB</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</si>
  <si>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</si>
  <si>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</si>
  <si>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r>
      <t xml:space="preserve">Klaipėdos valstybinio jūrų uosto direkcijos lėšos </t>
    </r>
    <r>
      <rPr>
        <b/>
        <sz val="10"/>
        <rFont val="Times New Roman"/>
        <family val="1"/>
        <charset val="186"/>
      </rPr>
      <t>KVJUD</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</si>
  <si>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</si>
  <si>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</si>
  <si>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t>
  </si>
  <si>
    <t>06 Susisiekimo sistemos priežiūros ir plėtros programa</t>
  </si>
  <si>
    <t>Papriemonės kodas</t>
  </si>
  <si>
    <t>03</t>
  </si>
  <si>
    <t>SUSISIEKIMO SISTEMOS PRIEŽIŪROS IR PLĖTROS PROGRAMOS (NR. 06)</t>
  </si>
  <si>
    <t>Didinti gatvių tinklo pralaidumą ir užtikrinti jų tankumą</t>
  </si>
  <si>
    <t>Rekonstruoti ir tiesti gatves</t>
  </si>
  <si>
    <t xml:space="preserve"> Užtikrinti patogios viešojo transporto sistemos funkcionavimą</t>
  </si>
  <si>
    <t>04</t>
  </si>
  <si>
    <t>05</t>
  </si>
  <si>
    <t>06</t>
  </si>
  <si>
    <t>07</t>
  </si>
  <si>
    <t>6</t>
  </si>
  <si>
    <t>Eksploatuojama šviesoforų, vnt.</t>
  </si>
  <si>
    <t>Tiltų ir kelio statinių priežiūra</t>
  </si>
  <si>
    <t>Suremontuota šaligatvių, ha</t>
  </si>
  <si>
    <t>Suremontuota asfaltbetonio dangos duobių gatvėse, ha</t>
  </si>
  <si>
    <t>Parduota lengvatinių bilietų, mln. vnt.</t>
  </si>
  <si>
    <t>Viešojo transporto priežiūros ir paslaugų kokybės kontroliavimas</t>
  </si>
  <si>
    <t>5</t>
  </si>
  <si>
    <t>ES</t>
  </si>
  <si>
    <t>Kt</t>
  </si>
  <si>
    <t>Parengtas techninis projektas, vnt.</t>
  </si>
  <si>
    <t>I</t>
  </si>
  <si>
    <t>KVJUD</t>
  </si>
  <si>
    <t>Automatinės eismo priežiūros prietaisų nuoma</t>
  </si>
  <si>
    <t>Centrinės miesto dalies gatvių tinklo modernizavimas:</t>
  </si>
  <si>
    <t>Šiaurinės miesto dalies gatvių tinklo modernizavimas:</t>
  </si>
  <si>
    <t>Pajūrio rekreacinių teritorijų gatvių tinklo modernizavimas:</t>
  </si>
  <si>
    <t>Transporto kompensacijų mokėjimas:</t>
  </si>
  <si>
    <t>Asfaltuotų daugiabučių kiemų dangų remontas</t>
  </si>
  <si>
    <t>Patikrinta viešojo transporto priemonių, tūkst. vnt.</t>
  </si>
  <si>
    <t>Prižiūrima tiltų ir viadukų, vnt.</t>
  </si>
  <si>
    <t>1</t>
  </si>
  <si>
    <t>Viešojo transporto paslaugų organizavimas:</t>
  </si>
  <si>
    <t xml:space="preserve">Iš viso  programai:  </t>
  </si>
  <si>
    <t>Pajūrio g. rekonstravimas</t>
  </si>
  <si>
    <t>Taikos pr. nuo Sausios 15-osios g. iki Kauno g. rekonstravimas</t>
  </si>
  <si>
    <t>Pamario gatvės rekonstravimas</t>
  </si>
  <si>
    <t>SB(L)</t>
  </si>
  <si>
    <t>Strateginis tikslas 02. Kurti mieste patrauklią, švarią ir saugią gyvenamąją aplinką</t>
  </si>
  <si>
    <t>Vykdytojas (skyrius / asmuo)</t>
  </si>
  <si>
    <t>Iš viso priemonei:</t>
  </si>
  <si>
    <t>Viešosios tvarkos skyrius</t>
  </si>
  <si>
    <t>2016-ieji metai</t>
  </si>
  <si>
    <t>Miesto gatvių ženklinimas</t>
  </si>
  <si>
    <t>Prižiūrima žvyruotos dangos, ha</t>
  </si>
  <si>
    <t>Paklota ištisinio asfaltbetonio dangos, ha</t>
  </si>
  <si>
    <t>Eksploatuojama prietaisų, vnt.</t>
  </si>
  <si>
    <t>SB(VR)</t>
  </si>
  <si>
    <r>
      <t xml:space="preserve">Vietinių rinkliavų lėšos </t>
    </r>
    <r>
      <rPr>
        <b/>
        <sz val="10"/>
        <rFont val="Times New Roman"/>
        <family val="1"/>
        <charset val="186"/>
      </rPr>
      <t>SB(VR)</t>
    </r>
  </si>
  <si>
    <t>IED Statybos ir infrastruktūros plėtros skyrius</t>
  </si>
  <si>
    <t xml:space="preserve">IED Projektų skyrius </t>
  </si>
  <si>
    <t>Bendri KVJUD ir miesto projektai:</t>
  </si>
  <si>
    <t>MŪD Transporto skyrius</t>
  </si>
  <si>
    <t>MŪD Miesto tvarkymo skyrius</t>
  </si>
  <si>
    <t>SB(VRL)</t>
  </si>
  <si>
    <t>P7</t>
  </si>
  <si>
    <t>P2.1.2.9</t>
  </si>
  <si>
    <r>
      <t>Savivaldybės privatizavimo fondo lėšos</t>
    </r>
    <r>
      <rPr>
        <b/>
        <sz val="10"/>
        <rFont val="Times New Roman"/>
        <family val="1"/>
        <charset val="186"/>
      </rPr>
      <t xml:space="preserve"> PF</t>
    </r>
  </si>
  <si>
    <t>P9</t>
  </si>
  <si>
    <t>Topografinių nuotraukų, išpildomųjų geodezinių nuotraukų įsigijimas, statinių projektų ekspertizių bei kitos inžinerinės paslaugos</t>
  </si>
  <si>
    <r>
      <t xml:space="preserve">Programų lėšų likučių lėšos </t>
    </r>
    <r>
      <rPr>
        <b/>
        <sz val="10"/>
        <rFont val="Times New Roman"/>
        <family val="1"/>
        <charset val="186"/>
      </rPr>
      <t xml:space="preserve">SB(L) </t>
    </r>
  </si>
  <si>
    <t xml:space="preserve"> - vežėjams už lengvatas turinčių keleivių vežimą</t>
  </si>
  <si>
    <t xml:space="preserve"> - moksleiviams</t>
  </si>
  <si>
    <t xml:space="preserve"> - profesinių mokyklų moksleiviams</t>
  </si>
  <si>
    <t>Įrengta ir pakeista informacinių ženklų, tūkst. vnt.</t>
  </si>
  <si>
    <t>Švyturio gatvės rekonstravimo projekto parengimas ir įgyvendinimas (I etapas – nuo Naujosios Uosto g. iki Malūnininkų g.)</t>
  </si>
  <si>
    <t>2017-ieji metai</t>
  </si>
  <si>
    <t>Suženklinta gatvių, ha</t>
  </si>
  <si>
    <t xml:space="preserve">MŪD Transporto skyrius </t>
  </si>
  <si>
    <t>MŪD  Transporto skyrius</t>
  </si>
  <si>
    <t>Eksploatuojama greičio matuoklių, vnt.</t>
  </si>
  <si>
    <t>Parengtas paviljono su aikštele techninis projektas, vnt.</t>
  </si>
  <si>
    <t>15,8</t>
  </si>
  <si>
    <t>Medžiagų tyrimas ir kontroliniai bandymai</t>
  </si>
  <si>
    <t>2.1.2.14</t>
  </si>
  <si>
    <t>Parengtas technins projektas, vnt.</t>
  </si>
  <si>
    <t>2.1.2.11</t>
  </si>
  <si>
    <t xml:space="preserve">IED Statybos ir infrastruktūros plėtros </t>
  </si>
  <si>
    <t>2.1.2.15</t>
  </si>
  <si>
    <t>2.1.2.13</t>
  </si>
  <si>
    <t>2.1.2.2</t>
  </si>
  <si>
    <t>2.1.2.12</t>
  </si>
  <si>
    <t>Veterinarijos gatvės rekonstravimas</t>
  </si>
  <si>
    <t>Savanorių g. rekonstravimas</t>
  </si>
  <si>
    <t>P2.1.2.10</t>
  </si>
  <si>
    <t xml:space="preserve">Savivaldybės biudžetas, iš jo: </t>
  </si>
  <si>
    <t xml:space="preserve">Parengtas techninis projektas, vnt. </t>
  </si>
  <si>
    <t>Rokiškio g. rekonstravimas</t>
  </si>
  <si>
    <t>Planas</t>
  </si>
  <si>
    <t>Šilutės plento rekonstravimas: (I etapas – nuo Tilžės g. iki Kauno g.; II etapas – nuo Kauno g. iki Dubysos g.)</t>
  </si>
  <si>
    <t>Rytų ir vakarų krypties gatvių tinklo modernizavimas:</t>
  </si>
  <si>
    <t>Joniškės g. rekonstravimas (II etapas – nuo Klemiškės g. iki Liepų g., Šienpjovių g.)</t>
  </si>
  <si>
    <t>Pietinės jungties tarp Klaipėdos valstybinio jūrų uosto ir IXB transporto koridoriaus techninės dokumentacijos parengimas</t>
  </si>
  <si>
    <t xml:space="preserve">Naujo įvažiuojamojo kelio (Priešpilio g.) į piliavietę ir kruizinių laivų terminalą tiesimas  </t>
  </si>
  <si>
    <t>Šiaurės ir pietų transporto koridorių gatvių tinklo modernizavimas:</t>
  </si>
  <si>
    <r>
      <rPr>
        <sz val="10"/>
        <rFont val="Times New Roman"/>
        <family val="1"/>
        <charset val="186"/>
      </rPr>
      <t>Vietinių rinkliavų likučio lėšos</t>
    </r>
    <r>
      <rPr>
        <b/>
        <sz val="10"/>
        <rFont val="Times New Roman"/>
        <family val="1"/>
        <charset val="186"/>
      </rPr>
      <t xml:space="preserve"> SB(VRL)</t>
    </r>
  </si>
  <si>
    <r>
      <t xml:space="preserve">Žemės pardavimų likučio lėšos </t>
    </r>
    <r>
      <rPr>
        <b/>
        <sz val="10"/>
        <rFont val="Times New Roman"/>
        <family val="1"/>
        <charset val="186"/>
      </rPr>
      <t>SB(ŽPL)</t>
    </r>
  </si>
  <si>
    <r>
      <t xml:space="preserve">Kelių priežiūros ir plėtros programos lėšos </t>
    </r>
    <r>
      <rPr>
        <b/>
        <sz val="10"/>
        <rFont val="Times New Roman"/>
        <family val="1"/>
        <charset val="186"/>
      </rPr>
      <t>SB(KPP)</t>
    </r>
  </si>
  <si>
    <t>SB(ŽPL)</t>
  </si>
  <si>
    <t>SB(KPP)</t>
  </si>
  <si>
    <t>2018-ųjų metų lėšų projektas</t>
  </si>
  <si>
    <t>2018-ieji metai</t>
  </si>
  <si>
    <t>2018-ųjų m. lėšų poreikis</t>
  </si>
  <si>
    <t>MŪD Miesto tvarkymo sk.</t>
  </si>
  <si>
    <t xml:space="preserve">Ištisinio asfaltbetonio dangos remontas: </t>
  </si>
  <si>
    <t>Kiemų ir privažiuojamųjų kelių  prie biudžetinių įstaigų dangos remontas</t>
  </si>
  <si>
    <t>Pėsčiųjų, šaligatvių bei privažiuojamųjų kelių remonto bei įrengimo darbai</t>
  </si>
  <si>
    <t>Parengtas investicijų projektas, vnt.</t>
  </si>
  <si>
    <t>LRVB</t>
  </si>
  <si>
    <t>10,5</t>
  </si>
  <si>
    <t>0,9</t>
  </si>
  <si>
    <t>2,3</t>
  </si>
  <si>
    <t>1,4</t>
  </si>
  <si>
    <t>Asfaltbetonio dangos, žvyruotos dangos ir akmenimis grįstų miesto gatvių dangos remontas</t>
  </si>
  <si>
    <t>Ištisinio asfaltbetonio dangos įrengimas miesto gatvėse ir kiemuose:</t>
  </si>
  <si>
    <t>Eismo reguliavimo infrastruktūros eksploatacija ir įrengimas</t>
  </si>
  <si>
    <t>Mokamo automobilių stovėjimo sistemos mieste kūrimas ir išlaikymas</t>
  </si>
  <si>
    <t>Šilutės pl. ruože nuo Dubysos g. iki Baltijos pr.;</t>
  </si>
  <si>
    <t>Minijos g. ruože nuo Baltijos pr. žiedinės sankryžos į šiaurinę pusę;</t>
  </si>
  <si>
    <t xml:space="preserve">Stadiono g. ruože tarp Malūnininkų g. 13 ir Stadiono g. 5 </t>
  </si>
  <si>
    <t>Eismo srautų reguliavimo ir saugumo priemonių įgyvendinimas:</t>
  </si>
  <si>
    <t>19/ 14/ 6</t>
  </si>
  <si>
    <t>Savivaldybės nenaudojamų pastatų uosto plėtros teritorijoje nugriovimas (Strėvos g. 5, 9)</t>
  </si>
  <si>
    <t xml:space="preserve">Parengta projektų, vnt. </t>
  </si>
  <si>
    <t>100</t>
  </si>
  <si>
    <t>2.1.2.8</t>
  </si>
  <si>
    <t>Parengiamieji darbai įgyvendinat gatvių rekonstrukcijos projektus</t>
  </si>
  <si>
    <t>Centrinio Klaipėdos valstybinio jūrų uosto įvado jungties  modernizavimas: Baltijos prospekto ir Minijos gatvės sankryžos rekonstrukcija (I etapas)</t>
  </si>
  <si>
    <t>2</t>
  </si>
  <si>
    <t>240</t>
  </si>
  <si>
    <t>Viaduko per geležinkelį Taikos prospekto tęsinyje rekonstrukcijos projekto parengimas</t>
  </si>
  <si>
    <t>tūkst. Eur</t>
  </si>
  <si>
    <t xml:space="preserve">Diegti eismo srautų reguliavimo ir saugumo priemones </t>
  </si>
  <si>
    <t>2016 m. asignavimų planas</t>
  </si>
  <si>
    <t>IED Projektų skyrių</t>
  </si>
  <si>
    <t xml:space="preserve"> </t>
  </si>
  <si>
    <t xml:space="preserve">Eksploatuojama eismo reguliavimo priemonių, tūkst. vnt. </t>
  </si>
  <si>
    <t>Paskelbta konkursų dėl originalių dviračių stovų projekto sukūrimo bei gamybos, vnt.</t>
  </si>
  <si>
    <t>Atlikta Tiltų g. dviračių tako dangos išlyginimo bei atribojimo nuo automobilių eismo darbų, proc.</t>
  </si>
  <si>
    <t>Įrengta elektromobilių greito įkrovimo įrenginių, vnt.</t>
  </si>
  <si>
    <t>Įgyvendinta viešinimo priemonių, vnt.</t>
  </si>
  <si>
    <t xml:space="preserve">Dviračių takų rišlumo didinimas ir dviračių infrastruktūros tobulinimas </t>
  </si>
  <si>
    <t xml:space="preserve">Klaipėdos miesto gatvių pėsčiųjų perėjų kryptingas apšvietimas </t>
  </si>
  <si>
    <t>P2.1.2.3</t>
  </si>
  <si>
    <t xml:space="preserve">Susisiekimo sistemos objektų pritaikymas neįgaliesiems  </t>
  </si>
  <si>
    <t>P2.1.2.2.</t>
  </si>
  <si>
    <t>Daugiaaukščio garažo statyba su požemine aikštele Bangų g., Klaipėdoje</t>
  </si>
  <si>
    <t>Neeksploatuojamų požeminių perėjų Šilutės pl. rekonstravimas</t>
  </si>
  <si>
    <t>Privažiuojamojo kelio prie II perkėlos nuo kelio Smiltynė–Nida (rajoninis kelias Nr. 2254) rekonstravimas</t>
  </si>
  <si>
    <t>Įvažiuojamojo kelio iš Lypkių g. į kelią Nr. 141 įrengimas</t>
  </si>
  <si>
    <t>Eksploatuojamų bilietų automatų skaičius</t>
  </si>
  <si>
    <t>Labrenciškių g., Martyno Jankaus g. rekonstravimas bei naujo kelio nuo Martyno Jankaus g. iki Pamario g. tiesimas</t>
  </si>
  <si>
    <t>Įrengta stotelių (Teatro, Luizės, Geležinkelio stoties, Miško, Studentų, S. Daukanto g., Tilžės g., Baltijos pr., Nemuno g., Bijūnų g. autobusų stotelės), vnt.</t>
  </si>
  <si>
    <t>Pažymėtos juostos Taikos pr., ruože nuo Kauno g. iki  Sausio 15-osios g., Herkaus Manto g. ruože nuo Lietuvininkų a. iki Dariaus ir Girėno g. viaduko, tūkst. m</t>
  </si>
  <si>
    <t>Apskaitos kodas</t>
  </si>
  <si>
    <t>06.010134</t>
  </si>
  <si>
    <t>06.010311</t>
  </si>
  <si>
    <t>06.010131</t>
  </si>
  <si>
    <t>06.010105</t>
  </si>
  <si>
    <t>06.010125</t>
  </si>
  <si>
    <t>06.010504</t>
  </si>
  <si>
    <t>06.010109</t>
  </si>
  <si>
    <t>06.010143</t>
  </si>
  <si>
    <t>06.010139</t>
  </si>
  <si>
    <t>06.010110</t>
  </si>
  <si>
    <t>06.010119</t>
  </si>
  <si>
    <t xml:space="preserve">IED Statybos ir infrastruk. plėtros sk. </t>
  </si>
  <si>
    <t>06.010128</t>
  </si>
  <si>
    <t>06.010132</t>
  </si>
  <si>
    <t>06.01050100</t>
  </si>
  <si>
    <t>06.010301</t>
  </si>
  <si>
    <t>06.010313</t>
  </si>
  <si>
    <t>06.01040400</t>
  </si>
  <si>
    <t>06.010411</t>
  </si>
  <si>
    <t>06.010413</t>
  </si>
  <si>
    <t xml:space="preserve">
06.010302</t>
  </si>
  <si>
    <t>06.010410</t>
  </si>
  <si>
    <t>06.010312</t>
  </si>
  <si>
    <t>06.010402</t>
  </si>
  <si>
    <t>06.010403</t>
  </si>
  <si>
    <t>06.010144</t>
  </si>
  <si>
    <t>06.010140</t>
  </si>
  <si>
    <t>IED Statybos ir infrastruktūros plėtros sk.</t>
  </si>
  <si>
    <t>Įrengta elektromobilių įkrovos stotelių, vnt.</t>
  </si>
  <si>
    <t>06.010137</t>
  </si>
  <si>
    <t>06.010150</t>
  </si>
  <si>
    <t>06.010148</t>
  </si>
  <si>
    <t>06.010122</t>
  </si>
  <si>
    <t>06.010149</t>
  </si>
  <si>
    <t>06.010601</t>
  </si>
  <si>
    <t>06.010506</t>
  </si>
  <si>
    <t>06.010303</t>
  </si>
  <si>
    <t>06.010412</t>
  </si>
  <si>
    <t>06.010406</t>
  </si>
  <si>
    <t>06.010405</t>
  </si>
  <si>
    <t>06.010401</t>
  </si>
  <si>
    <t>MŪD Transporto sk.</t>
  </si>
  <si>
    <t>Aiškinamojo rašto priedas Nr.3</t>
  </si>
  <si>
    <t xml:space="preserve">2016-2019 M. KLAIPĖDOS MIESTO SAVIVALDYBĖS </t>
  </si>
  <si>
    <t>2016 m. asignavimų plano pakeitimas</t>
  </si>
  <si>
    <t>Lėšų poreikis biudžetiniams 
2017-iesiems metams</t>
  </si>
  <si>
    <t>2019-ųjų metų lėšų projektas</t>
  </si>
  <si>
    <t>2019-ieji metai</t>
  </si>
  <si>
    <t xml:space="preserve">Danės g. rekonstravimas (siekiant racionaliai suplanuoti jungtis su Bastionų g., nauju tiltu per Danės upę ir Artojų g.) </t>
  </si>
  <si>
    <t xml:space="preserve">Tauralaukio gyvenvietės gatvių rekonstravimas </t>
  </si>
  <si>
    <t xml:space="preserve">Parengtas investicijų projektas, vnt.
</t>
  </si>
  <si>
    <t xml:space="preserve">Parengtas techninis projektas, vnt.
</t>
  </si>
  <si>
    <t>Atlikta gatvės (571 m) tiesimo darbų (II etapas). Užbaigtumas, proc.</t>
  </si>
  <si>
    <t>-  nuostolių, patirtų vykdant keleivinio kelių transporto viešųjų paslaugų sutartis, vežant keleivius vietinio (miesto) reguliaraus susisiekimo autobusų maršrutais, kompensavimas</t>
  </si>
  <si>
    <t>6010308</t>
  </si>
  <si>
    <t>Klaipėdos miesto viešojo transporto atnaujinimas (autobusų įsigijimas)</t>
  </si>
  <si>
    <t>Įsigyta autobusų, vnt.</t>
  </si>
  <si>
    <t>Parengta galimybių studija dėl eismo optimizavimo H. Manto g. ruože nuo Biržos tilto iki J. Janonio g., vnt.</t>
  </si>
  <si>
    <t>Klaipėdos miesto viešojo transporto švieslenčių ir informacinių švieslenčių įrengimas ir atnaujinimas</t>
  </si>
  <si>
    <t xml:space="preserve">Įrengta švieslenčių miesto autobusų stotelėse, vnt.  </t>
  </si>
  <si>
    <t>Dalyvavimas projekte „Uostamiesčiai: darnaus judumo principų integravimas (PORT Cities: Integrating Sustainability, PORTIS)"</t>
  </si>
  <si>
    <t>Suorganizuota renginių, vnt.</t>
  </si>
  <si>
    <t>Išasfaltuota 300 m gatvės su pėsčiųjų ir dviračių takais, proc.</t>
  </si>
  <si>
    <t>Atlikta dvejų požeminių perėjų esančių Vingio g. ir Šilutės pl. (prie prekybos centro „Banginis“) atnaujinimo darbų, proc.</t>
  </si>
  <si>
    <t>Suremontuota I. Kanto g. šaligatvių, ha</t>
  </si>
  <si>
    <t>0,23</t>
  </si>
  <si>
    <t>2019-ųjų m. lėšų poreikis</t>
  </si>
  <si>
    <t>Atlikta automobilių stvėjimo aikštelės esančios šalia Pempininkų aikštės, adresu Taikos pr. 79, atnaujinimo darbų, proc.</t>
  </si>
  <si>
    <t>Automobilių stovėjimo aikštelės, esančios šalia Pempininkų aikštės (Taikos pr. 79), dangos atnaujinimo darbai</t>
  </si>
  <si>
    <t>P2.1.2.5</t>
  </si>
  <si>
    <t>Atlikta gatvės (280 m) rekonstrukcijos darbų (I etapas). Užbaigtumas, proc.</t>
  </si>
  <si>
    <t>Atlikta gatvės (366 m) rekonstrukcijos darbų (II etapas). Užbaigtumas, proc.</t>
  </si>
  <si>
    <t>Atlikta gatvės (300 m) rekonstrukcijos darbų. Užbaigtumas, proc.</t>
  </si>
  <si>
    <t>Atlikta kelio rekonstrukcijos darbų. Užbaigtumas, proc.</t>
  </si>
  <si>
    <t>Įrengtas įvažiuojamasis kelias. Užbaigtumas, proc.</t>
  </si>
  <si>
    <t>Parengtas projektinis pasiūlymas, vnt.</t>
  </si>
  <si>
    <t>Patikslintas detalusis planas, vnt.</t>
  </si>
  <si>
    <t>Patikslintas techninis projektas, vnt.</t>
  </si>
  <si>
    <t>Įrengta neregių vedimo takų, ruožo ilgis (m)</t>
  </si>
  <si>
    <t>Atlikta kelio ženklų, stulpų pažymėjimo šviečiančiomis juostelėmis darbų. Užbaigtumas, proc.</t>
  </si>
  <si>
    <t xml:space="preserve">Automobilių stovėjimo aikštelių/kiemų/gatvių, kuriuose suremontuota asfaltbetonio danga, skaičius
</t>
  </si>
  <si>
    <t xml:space="preserve">Atlikta aikštelės įrengimo darbų. Užbaigtumas, proc. </t>
  </si>
  <si>
    <t>45</t>
  </si>
  <si>
    <t xml:space="preserve">Laikino tilto per Danės upę įrengimas pėstiesiems ir dviratininkams ties būsima Bastionų g. </t>
  </si>
  <si>
    <t>Parengtas techninis projektas, vnt. Atlikta gatvės tiesimo rangos darbų. Užbaigtumas, proc.</t>
  </si>
  <si>
    <t xml:space="preserve">Automobilių aikštelės teritorijoje Pilies g. 2A įrengimas </t>
  </si>
  <si>
    <t>Parengtas I-ojo etapo techninis projektas (Akmenų g., Smėlio g., Vėjo g., Debesų g., Žvaigždžių g.), vnt. (2016 m.)</t>
  </si>
  <si>
    <r>
      <rPr>
        <b/>
        <sz val="10"/>
        <rFont val="Times New Roman"/>
        <family val="1"/>
        <charset val="186"/>
      </rPr>
      <t xml:space="preserve">I etapas. </t>
    </r>
    <r>
      <rPr>
        <sz val="10"/>
        <rFont val="Times New Roman"/>
        <family val="1"/>
        <charset val="186"/>
      </rPr>
      <t>Tilžės g. nuo Šilutės pl. iki geležinkelio pervažos rekonstrukcija</t>
    </r>
  </si>
  <si>
    <r>
      <rPr>
        <b/>
        <sz val="10"/>
        <rFont val="Times New Roman"/>
        <family val="1"/>
        <charset val="186"/>
      </rPr>
      <t>II etapas.</t>
    </r>
    <r>
      <rPr>
        <sz val="10"/>
        <rFont val="Times New Roman"/>
        <family val="1"/>
        <charset val="186"/>
      </rPr>
      <t xml:space="preserve"> Žiedinės Tilžės g., Mokyklos g. ir Šilutės pl. sankryžos pertvarkymas į šviesoforinę </t>
    </r>
  </si>
  <si>
    <t>Tilžės g. nuo Šilutės pl. iki geležinkelio pervažos rekonstravimas, pertvarkant žiedinę Mokyklos g. ir Šilutės pl. sankryžą</t>
  </si>
  <si>
    <t xml:space="preserve">Rekonstruota sankryža (atlikti I etapo darbai) 2016 m.
</t>
  </si>
  <si>
    <t xml:space="preserve">Keleivinio transporto stotelių su įvažomis Klaipėdos miesto gatvėse projektavimas ir įrengimas  </t>
  </si>
  <si>
    <t>Atlikta valdymo sistemos įgyvendinimo darbų. Užbaigtumas, proc.</t>
  </si>
  <si>
    <r>
      <t>Privažiuojamojo kelio prie pastato Debreceno g. 48  įrengimas ir pastato aplinkos sutvarkymas</t>
    </r>
    <r>
      <rPr>
        <sz val="10"/>
        <color rgb="FFFF0000"/>
        <rFont val="Times New Roman"/>
        <family val="1"/>
        <charset val="186"/>
      </rPr>
      <t xml:space="preserve"> </t>
    </r>
  </si>
  <si>
    <t>30</t>
  </si>
  <si>
    <t xml:space="preserve">Jūrininkų prospekto atkarpos nuo Šilutės pl. iki Minijos g. rekonstrukcija </t>
  </si>
  <si>
    <t xml:space="preserve">Privažiavimo (slipo) prie jūros kranto įrengimas </t>
  </si>
  <si>
    <t>Nuostolingų maršrutų subsidijavimas priemiesčio maršrutus aptarnaujantiems vežėjams (s. b. „Dituva“, s. b. „Tolupis“, s. b. „Vaiteliai“–„Rasa“, į Lėbartų kapines, s.b. „Vaiteliai“ visus metus, maršrutas )</t>
  </si>
  <si>
    <t>S. b. „Vaiteliai“ kursavimas visus metus</t>
  </si>
  <si>
    <t>Maršrutinių taksi integravimas į viešojo transporto sistemą</t>
  </si>
  <si>
    <t>Eksploatuojama šviesoforų , vnt.</t>
  </si>
  <si>
    <t>Įrengta šviesoforų elektroninių laikmačių, vnt.</t>
  </si>
  <si>
    <t>Viešojo transporto pirmenybės (A juostos) pažymėjimas (Darnaus judumo metų paminėjimo plano  įgyvendinimas)</t>
  </si>
  <si>
    <r>
      <rPr>
        <sz val="10"/>
        <rFont val="Times New Roman"/>
        <family val="1"/>
        <charset val="186"/>
      </rPr>
      <t>Dviračių takų rišlumo didinimas ir dviračių infrastruktūros tobulinimas</t>
    </r>
    <r>
      <rPr>
        <sz val="10"/>
        <color rgb="FFFF0000"/>
        <rFont val="Times New Roman"/>
        <family val="1"/>
        <charset val="186"/>
      </rPr>
      <t xml:space="preserve"> </t>
    </r>
  </si>
  <si>
    <t>10/10/6</t>
  </si>
  <si>
    <t xml:space="preserve">Atlikta I. Kanto g. 11–17 kiemo aikštelės įrengimo darbų. Užbaigtumas, proc. </t>
  </si>
  <si>
    <t>Apšviesta pėsčiųjų perėjų  (2017 m. S. Dariaus ir S. Girėno g. ( ties kolegija  ir prie pesčiųjų tilto per geležinkelį ir Šaulių g.), Liepų g. 28 ir 75, Liepojos g. (prie Šiltnamių stotelės ir prie Luizos stotelės), Šiaurės pr. (ties Universiteto g.) , Laukininkų g. 54 ir 11, I. Simonaitytės g. 4,7 ir 8, Šiaulių g. 11, Minijos g. /Nendrių g. sankryža, Kretingos g. 48, 56, 97, prie Šiltanmių g./Kretingos g., Šviesos/Kretingos g. sankryžų), sk.</t>
  </si>
  <si>
    <t>IED  Statybos ir infrastruktūros plėtros skyrius</t>
  </si>
  <si>
    <t>Kombinuotų kelionių jungčių (PARK&amp;RIDE) įrengimas (šiaurinėje miesto dalyje)</t>
  </si>
  <si>
    <t>Šimkaus g.</t>
  </si>
  <si>
    <t>Gedminų g.;</t>
  </si>
  <si>
    <t>120</t>
  </si>
  <si>
    <t>85</t>
  </si>
  <si>
    <t>Įdiegta transporto valdymo sistema. Užbaigtumas, proc.</t>
  </si>
  <si>
    <t>50</t>
  </si>
  <si>
    <r>
      <rPr>
        <b/>
        <sz val="10"/>
        <rFont val="Times New Roman"/>
        <family val="1"/>
        <charset val="186"/>
      </rPr>
      <t>Naujo tilto</t>
    </r>
    <r>
      <rPr>
        <sz val="10"/>
        <rFont val="Times New Roman"/>
        <family val="1"/>
        <charset val="186"/>
      </rPr>
      <t xml:space="preserve"> su pakeliamu mechanizmu per Danę statyba ir prieigų sutvarkymas</t>
    </r>
  </si>
  <si>
    <t>Viešojo transporto (autobusų ir maršrutinių taksi) integravimo sistemos įrangos įsigijimas ir atnaujinimas</t>
  </si>
  <si>
    <t>Įsigyta integravimo įrangos (2017 m.  - 40 vnt. borto kompiuterių, 40 vnt. kontrolės skaitytuvų ir 1 vnt. programinės įrangos), vnt.</t>
  </si>
  <si>
    <t>Atnaujinta integravimo įranga, vnt.</t>
  </si>
  <si>
    <t>Dubliuojančios gatvės nuo Šiltnamių g. iki Klaipėdos g. su pėsčiųjų-dviračių taku ir išvažiavimais į Liepojos g. įrengimas</t>
  </si>
  <si>
    <t>Baltijos pr. ir Šilutės pl. žiedinės sankryžos rekonstravimas</t>
  </si>
  <si>
    <t>- nuostolių, patirtų vežant keleivius vietinio reguliaraus susisiekimo autobusų maršrutais renginių metu, kompensavimas</t>
  </si>
  <si>
    <t>Įrengtas šviesoforas Liepų g., vnt.</t>
  </si>
  <si>
    <t>Parengta paraiška, vnt.</t>
  </si>
  <si>
    <t>Dalyvavimas projekte „Naujos transporto rūšies integravimas į miesto viešojo transporto sistemą (European Local Energy Assistance, ELENA)"</t>
  </si>
  <si>
    <t>Atlikta gatvės (1500 m) tiesimo darbų (II etapas). Užbaigtumas, proc.</t>
  </si>
  <si>
    <t>Įrengta stotelių (Vasaros estrados stotelės (pietų ir šiaurės kryptys),
Rumpiškės, Kooperacijos, Juodkrantės, 
Naikupės, Šilutės, Trinyčių, Minijos, Aula Magna, Minijos), vnt.</t>
  </si>
  <si>
    <t>Atlikta įrengimo darbų. Užbaigtumas, proc.</t>
  </si>
  <si>
    <t>Parengtas techninis projekas, vnt.</t>
  </si>
  <si>
    <t>Liepų g. nuo Atgimimo a. iki K. Donelaičio g.);</t>
  </si>
  <si>
    <t>Vingio g. nuo Smiltelės g. ir Jūrininkų pr.;</t>
  </si>
  <si>
    <t>Danės g. nuo Atgimimo a. ir Pilies tilto;</t>
  </si>
  <si>
    <r>
      <rPr>
        <b/>
        <sz val="10"/>
        <rFont val="Times New Roman"/>
        <family val="1"/>
        <charset val="186"/>
      </rPr>
      <t>Bastionų gatvės tiesimas</t>
    </r>
    <r>
      <rPr>
        <sz val="10"/>
        <rFont val="Times New Roman"/>
        <family val="1"/>
        <charset val="186"/>
      </rPr>
      <t xml:space="preserve">: </t>
    </r>
    <r>
      <rPr>
        <b/>
        <sz val="10"/>
        <rFont val="Times New Roman"/>
        <family val="1"/>
        <charset val="186"/>
      </rPr>
      <t>I etapo</t>
    </r>
    <r>
      <rPr>
        <sz val="10"/>
        <rFont val="Times New Roman"/>
        <family val="1"/>
        <charset val="186"/>
      </rPr>
      <t xml:space="preserve"> Bastonų g. nuo Danės g. iki Danės upės ir nuo Danės upės iki Gluosnių gatvės tiesimas ir </t>
    </r>
    <r>
      <rPr>
        <b/>
        <sz val="10"/>
        <rFont val="Times New Roman"/>
        <family val="1"/>
        <charset val="186"/>
      </rPr>
      <t>II etapo</t>
    </r>
    <r>
      <rPr>
        <sz val="10"/>
        <rFont val="Times New Roman"/>
        <family val="1"/>
        <charset val="186"/>
      </rPr>
      <t xml:space="preserve"> Bastionų g. nuo Gluosnių gatvės iki Bangų gatvės tiesimas</t>
    </r>
  </si>
  <si>
    <t>Statybininkų prospekto tęsinio tiesimas nuo Šilutės pl. per LEZ teritoriją iki 141 kelio: II etapas – Lypkių gatvės ruožo nuo Šilutės plento tiesimas</t>
  </si>
  <si>
    <t xml:space="preserve">2017-ųjų metų asignavimų planas
</t>
  </si>
  <si>
    <t>Tilžės g. nuo Šilutės pl. iki geležinkelio pervažos rekonstravimas, pertvarkant žiedinę Mokyklos g. ir Šilutės pl. sankryžą:</t>
  </si>
  <si>
    <t>Subsidijuojama maršrutų skaičius:</t>
  </si>
  <si>
    <t>Nuostolingų maršrutų subsidijavimas priemiesčio maršrutus aptarnaujantiems vežėjams</t>
  </si>
  <si>
    <t>Įsigyta integravimo įrangos, vnt.</t>
  </si>
  <si>
    <t xml:space="preserve">Atlikta Šiaurinio rago teritorijoje esančios aikštelės įrengimo darbų (70 stovėjimo vietų). Užbaigtumas, proc. </t>
  </si>
  <si>
    <t>Apšviesta pėsčiųjų perėjų, vnt</t>
  </si>
  <si>
    <t>2017-ųjų metų asignavimų planas</t>
  </si>
  <si>
    <t xml:space="preserve">Pylimo gatvės rekonstravimas </t>
  </si>
  <si>
    <t>Paryžiaus Komunos g.</t>
  </si>
  <si>
    <t>Suremontuota akmens grindinio dangos Tomo g., m</t>
  </si>
  <si>
    <t xml:space="preserve">Paryžiaus Komunos g. </t>
  </si>
  <si>
    <r>
      <rPr>
        <i/>
        <sz val="9"/>
        <rFont val="Times New Roman"/>
        <family val="1"/>
        <charset val="186"/>
      </rPr>
      <t>Nugriauta</t>
    </r>
    <r>
      <rPr>
        <i/>
        <sz val="10"/>
        <rFont val="Times New Roman"/>
        <family val="1"/>
        <charset val="186"/>
      </rPr>
      <t xml:space="preserve"> pastatų, vnt. </t>
    </r>
  </si>
  <si>
    <t xml:space="preserve">Privažiuojamojo kelio prie pastato Debreceno g. 48  įrengimas ir pastato aplinkos sutvarkymas </t>
  </si>
  <si>
    <t xml:space="preserve">* pagal Klaipėdos miesto savivaldybės tarybos sprendimus: 2015 m. gruodžio 22 d. Nr. T2-333 ir 2016 m. vasario 12 d. Nr. T2-28
</t>
  </si>
  <si>
    <t>2016 m. patvirtintas asignavimų planas*</t>
  </si>
  <si>
    <t>Paskutinis 2016 m. asignavimų plano pakeitimas**</t>
  </si>
  <si>
    <t>Įrengtas šviesoforas Taikos pr. 102 g., vnt.</t>
  </si>
  <si>
    <t>Įrengta šviesoforais valdomų perėjų (Liepų g. ir Taikos pr. 102), vnt.</t>
  </si>
  <si>
    <t>Suteikta gatvių dangų, konstruktyvo ir betoninių gaminių kontrolinių bandymų paslaugų. Užbaigtumas, proc.</t>
  </si>
  <si>
    <t xml:space="preserve">Įgyvendintas informacinių kelių ženklų projektas. Užbaigtumas, proc. </t>
  </si>
  <si>
    <t>Įrengta dekoratyvinių kelio ženklų, vnt.</t>
  </si>
  <si>
    <t>Eksploatuojama bilietų automatų, vnt.</t>
  </si>
  <si>
    <t>Parengta ir patvirtinta paraiška, vnt.</t>
  </si>
  <si>
    <t>Atlikta kelio įrengimo, aplinkos sutvarkymo darbų. Užbaigtumas, proc.</t>
  </si>
  <si>
    <t>Įrengtas naujas žvejų laivams skirtas slipas (aikštelė, skirta valtims nuleisti ir ištraukti iš vandens). Užbaigtumas, proc.</t>
  </si>
  <si>
    <t xml:space="preserve">Parengtas naujo tilto su pakeliamu mechanizmu statybos techninis projektas, vnt. </t>
  </si>
  <si>
    <t xml:space="preserve">Atlikta Bastionų gatvės tiesimo darbų. Užbaigtumas, proc. </t>
  </si>
  <si>
    <t xml:space="preserve">Atlikta naujo tilto su pakeliamu mechanizmu statybos darbų. Užbaigtumas, proc. </t>
  </si>
  <si>
    <t>Kompensuota bilietų moksleiviams, tūkst. vnt.</t>
  </si>
  <si>
    <t>Kompensuota bilietų profesinių mokyklų moksleiviams, tūkst. vnt.</t>
  </si>
  <si>
    <t>Pėsčiųjų ir dviračių takų Minijos g. nuo Baltijos pr., Pilies g., Naujojo Uosto g. remontas siekiant didinti rišlumą</t>
  </si>
  <si>
    <t>Parengtas techninis projektas ir detaliojo plano korekcija, vnt.</t>
  </si>
  <si>
    <t>** pagal Klaipėdos miesto savivaldybės tarybos 2016 m. lapkričio 24 d. sprendimą Nr. T2-267</t>
  </si>
  <si>
    <t xml:space="preserve">Parengtas rekonstravimo techninis projektas (ruožas nuo Atgimimo aikštės iki Laivų skersgatvio), vnt. </t>
  </si>
  <si>
    <t xml:space="preserve">Parengtas rekonstravimo projektinis pasiūlymas (ruožas nuo Laivų skersgatvio iki Artojų g.), vnt. </t>
  </si>
  <si>
    <t>Parengtas rekonstravimo techninis projektas (ruožas nuo Laivų skersgatvio iki Artojų g.), vnt.</t>
  </si>
  <si>
    <t xml:space="preserve">Atlikta rekonstravimo darbų. Užbaigtumas, proc. </t>
  </si>
  <si>
    <t>Atlikta dviračių takų rišlumą užtikrinančių darbų (2017 m. - Herkaus Manto g. (šalia Vokiečių karių kapinių),  Danės g., Sausio 15-osios g., Šilutės pl. atstatant šaligatvių dangas). Užbaigtumas, proc.</t>
  </si>
  <si>
    <t>Parengtas techninis projektas, vnt.                                                              Atlikta gatvės tiesimo darbų. Užbaigtumas, proc.</t>
  </si>
  <si>
    <t>Kulių Vartų g. ir Bangų g., Tiltų g., Galinio Pylimo g., Taikos pr. sankryžos rekonstravimas</t>
  </si>
  <si>
    <t>Parengtas rekonstravimo techninis projektas, vnt.</t>
  </si>
  <si>
    <t>Atlikta rekonstravimo darbų. Užbaigtumas, proc.</t>
  </si>
  <si>
    <t>Atlikta gatvės (1374 m ) rekonstravimo darbų. Užbaigtumas, proc.</t>
  </si>
  <si>
    <t>Atlikta gatvės (800 m)  rekonstravimo darbų. Užbaigtumas, proc.</t>
  </si>
  <si>
    <t>Atlikta gatvės (800 m) rekonstravimo darbų. Užbaigtumas, proc.</t>
  </si>
  <si>
    <t>Privažiuojamojo kelio nuo Naikupės g. iki Taikos pr. 66 A sklypo pradžios  rekonstravimas</t>
  </si>
  <si>
    <t>Atlikta dviejų požeminių perėjų  rekonstravimo darbų. Užbaigtumas, proc.</t>
  </si>
  <si>
    <t>Atlikta gatvės (600 m) ir žiedinės sankryžos rekonstravimo darbų.
Užbaigtumas, proc.</t>
  </si>
  <si>
    <t>Atlikta privažiuojamojo kelio (400 m)  rekonstravimo darbų. Užbaigtumas, proc.</t>
  </si>
  <si>
    <t>Atlikta II etapo rekonstravimo darbų - Pamario g. (2500 m). Užbaigtumas, proc.</t>
  </si>
  <si>
    <t>Atlikta Savanorių g. (800 m) rekonstravimo darbų. Užbaigtumas, proc.</t>
  </si>
  <si>
    <t>Atlikta  rekonstravimo darbų. Užbaigtumas, proc.</t>
  </si>
  <si>
    <t>Atlikta gatvės (169 m) rekonstravimo darbų. Užbaigtumas, proc.</t>
  </si>
  <si>
    <t>Atlikta gatvės (500 m) rekonstravimo darbų. Užbaigtumas, proc.</t>
  </si>
  <si>
    <t>Atlikta viaduko rekonstravimo darbų. Užbaigtumas, proc.</t>
  </si>
  <si>
    <t>Atlikta prospekto rekonstravimo darbų. Užbaigtumas, proc.</t>
  </si>
  <si>
    <t>Įrengtas paviljonas su aikštele, vnt.</t>
  </si>
  <si>
    <t>Įrengtas paviljonas su aikštele,  vnt.</t>
  </si>
  <si>
    <t>Parengta projektų, galimybių studijų, vnt.</t>
  </si>
  <si>
    <t>Įstaigų, kurių kiemuose atlikta asfalto dangos remonto darbų, skaičius</t>
  </si>
  <si>
    <t>Atlikta dviračių takų rišlumą užtikrinančių darbų. Užbaigtumas, proc.</t>
  </si>
  <si>
    <r>
      <t>Koordinuotos šviesoforų valdymo sistemos įgyvendinimas, siekiant sumažinti oro taršą kietosiomis dalelėmis (KD</t>
    </r>
    <r>
      <rPr>
        <vertAlign val="subscript"/>
        <sz val="10"/>
        <rFont val="Times New Roman"/>
        <family val="1"/>
        <charset val="186"/>
      </rPr>
      <t>10</t>
    </r>
    <r>
      <rPr>
        <sz val="10"/>
        <rFont val="Times New Roman"/>
        <family val="1"/>
        <charset val="186"/>
      </rPr>
      <t xml:space="preserve">) (I etapas) </t>
    </r>
  </si>
  <si>
    <t>Aikštelėje ties Debreceno g. 7 už Šv. Brunono Kverfurtiečio bažnyčios;</t>
  </si>
  <si>
    <t>Bastionų gatvės tiesimas: I etapo Bastionų g. nuo Danės g. iki Danės upės ir nuo Danės upės iki Gluosnių g. tiesimas ir II etapo Bastionų g. nuo Gluosnių g. iki Bangų g. tiesimas</t>
  </si>
  <si>
    <t>Kūlių Vartų g. ir Bangų g., Tiltų g., Galinio Pylimo g., Taikos pr. sankryžos rekonstravimas</t>
  </si>
  <si>
    <t xml:space="preserve">Naujo įvažiuojamojo kelio (Priešpilio g.) į piliavietę ir Kruizinių laivų terminalą tiesimas  </t>
  </si>
  <si>
    <t>Dubliuojančios gatvės nuo Šiltnamių g. iki Klaipėdos g. su pėsčiųjų ir dviračių taku ir įvažomis į Liepojos g. įrengimas</t>
  </si>
  <si>
    <r>
      <rPr>
        <b/>
        <sz val="10"/>
        <rFont val="Times New Roman"/>
        <family val="1"/>
        <charset val="186"/>
      </rPr>
      <t xml:space="preserve">I etapas. </t>
    </r>
    <r>
      <rPr>
        <sz val="10"/>
        <rFont val="Times New Roman"/>
        <family val="1"/>
        <charset val="186"/>
      </rPr>
      <t>Tilžės g. nuo Šilutės pl. iki geležinkelio pervažos rekonstravimas</t>
    </r>
  </si>
  <si>
    <t>Privažiuojamojo kelio nuo Naikupės g. iki Taikos pr. 66A sklypo pradžios rekonstravimas</t>
  </si>
  <si>
    <t xml:space="preserve">Privažiavimo vietos (slipo) prie jūros kranto įrengimas </t>
  </si>
  <si>
    <t>D2 kategorijos gatvės (akligatvio) tarp sklypų Antrosios Melnragės g. 6 ir Antrosios Melnragės g. 10 tiesimas</t>
  </si>
  <si>
    <t>Bendri Klaipėdos valstybinio jūrų uosto ir miesto projektai:</t>
  </si>
  <si>
    <t>Viaduko per geležinkelį Taikos prospekto tęsinyje rekonstravimo projekto parengimas</t>
  </si>
  <si>
    <t>Parengiamieji darbai įgyvendinat gatvių rekonstravimo projektus</t>
  </si>
  <si>
    <t>Pėsčiųjų ir dviračių takų Minijos g. nuo Baltijos pr., Pilies g., Naujojoje Uosto g. remontas, siekiant didinti rišlumą</t>
  </si>
  <si>
    <t xml:space="preserve">Klaipėdos miesto gatvių pėsčiųjų perėjų kryptinis apšvietimas </t>
  </si>
  <si>
    <t>Dalyvavimas projekte „Uostamiesčiai: darnaus judumo principų integravimas (PORT Cities: Integrating Sustainability, PORTIS)“</t>
  </si>
  <si>
    <t>Dalyvavimas projekte „Naujos transporto rūšies integravimas į miesto viešojo transporto sistemą (European Local Energy Assistance, ELENA)“</t>
  </si>
  <si>
    <t>Vingio g. nuo Smiltelės g. ir Jūrininkų pr.</t>
  </si>
  <si>
    <t>Danės g. nuo Atgimimo a. ir Pilies tilto</t>
  </si>
  <si>
    <t>Gedminų g.</t>
  </si>
  <si>
    <t>Liepų g. nuo Atgimimo a. iki K. Donelaičio g.)</t>
  </si>
  <si>
    <t>Aikštelėje ties Debreceno g. 7 už Šv. Brunono Kverfurtiečio bažnyčios</t>
  </si>
  <si>
    <t>Parengtas II etapo techninis projektas (Klaipėdos g., Virkučių g., Slengių g., Lietaus g., Vaivorykštės g., Griaustinio g. ir Arimų g.), vnt.</t>
  </si>
  <si>
    <t>Atliktas gatvių – Akmenų g. (405 m) ir Vėjo g. (1373 m) rekonstravimas. Užbaigtumas, proc.</t>
  </si>
  <si>
    <t>Atliktas gatvių – Smėlio g. (960 m) ir Virkučių g. (1004 m) rekonstravimas. Užbaigtumas, proc.</t>
  </si>
  <si>
    <t>Atliktas gatvių – Klaipėdos g. (500 m) ir Debesų g. (890 m) rekonstravimas. Užbaigtumas, proc.</t>
  </si>
  <si>
    <t>Atlikta gatvės (1374 m) rekonstravimo darbų. Užbaigtumas, proc.</t>
  </si>
  <si>
    <t>Atlikta I etapo rekonstravimo darbų – Pamario g. sankryžos su Prano Lideikio g.  Užbaigtumas, proc.</t>
  </si>
  <si>
    <t>Atlikta II etapo rekonstravimo darbų – Pamario g. (2500 m). Užbaigtumas, proc.</t>
  </si>
  <si>
    <t>Atlikta Labrenciškių g. ir Martyno Jankaus g. rekonstravimo bei naujo kelio tiesimo darbų. Užbaigtumas, proc.</t>
  </si>
  <si>
    <t>Renginių, kurių metu keleiviamas bus taikomos lengvatos, skaičius (2017 m. renginiai  – Mažosios Lietuvos dainų šventė, Merginų rankinio čempionatas, Diena be automobilio), vnt.</t>
  </si>
  <si>
    <t>S. b. „Dituva“, s. b. „Tolupis“, s. b. „Vaiteliai“–„Rasa“</t>
  </si>
  <si>
    <t xml:space="preserve"> Maršruto į Lėbartų kapines trasos pratęsimas iki Ramybės stotelės</t>
  </si>
  <si>
    <t>Maršruto „Klaipėdos autobusų stotis–Palangos oro uostas“ kursavimas</t>
  </si>
  <si>
    <t xml:space="preserve">Automobilių stovėjimo aikštelių, kiemų, gatvių, kuriuose suremontuota asfaltbetonio danga, vnt.
</t>
  </si>
  <si>
    <t>Įdiegta dalijimosi dviračiais (angl. bike-sharing) sistema, vnt.</t>
  </si>
  <si>
    <t>Suremontuota duobių kiemuose ir įvažose į juos (paklota asfaltbetonio danga), vnt.</t>
  </si>
  <si>
    <t>Įrengta pėsčiųjų ir dvirčių takų palei Liepojos g. nuo Dragūnų kvartalo iki Savanorių g. Užbaigtumas, proc.</t>
  </si>
  <si>
    <t xml:space="preserve">Įrengta dviračių ir pėsčiųjų takų Smiltynėje. Užbaigtumas, proc. </t>
  </si>
  <si>
    <t xml:space="preserve">Klaipėdos miesto savivaldybės susisiekimo sistemos priežiūros ir plėtros programos (Nr. 06) aprašymo priedas
</t>
  </si>
  <si>
    <t>Lyginamasis variantas</t>
  </si>
  <si>
    <t>Paaiškinimas</t>
  </si>
  <si>
    <t xml:space="preserve">2017–2019 M. KLAIPĖDOS MIESTO SAVIVALDYBĖS </t>
  </si>
  <si>
    <t>Siūlomas keisti 2017-ųjų metų asignavimų planas</t>
  </si>
  <si>
    <t>Skirtumas</t>
  </si>
  <si>
    <t>2017 m. asignavimų planas</t>
  </si>
  <si>
    <t>Siūlomas keisti 2017 m.  asignavimų planas</t>
  </si>
  <si>
    <t>Atlikta prospekto r rekonstravimo darbų. Užbaigtumas, proc.</t>
  </si>
  <si>
    <t>Atlikta gatvės (500 m)  rekonstravimo darbų. Užbaigtumas, proc.</t>
  </si>
  <si>
    <r>
      <t xml:space="preserve">PATVIRTINTA
Klaipėdos miesto savivaldybės administracijos direktoriaus      2017 m. kovo </t>
    </r>
    <r>
      <rPr>
        <sz val="10"/>
        <color theme="0"/>
        <rFont val="Times New Roman"/>
        <family val="1"/>
        <charset val="186"/>
      </rPr>
      <t xml:space="preserve">xx </t>
    </r>
    <r>
      <rPr>
        <sz val="10"/>
        <rFont val="Times New Roman"/>
        <family val="1"/>
        <charset val="186"/>
      </rPr>
      <t>d. įsakymu Nr. AD1-</t>
    </r>
    <r>
      <rPr>
        <sz val="10"/>
        <color theme="0"/>
        <rFont val="Times New Roman"/>
        <family val="1"/>
        <charset val="186"/>
      </rPr>
      <t>XXX</t>
    </r>
  </si>
  <si>
    <r>
      <t>2017 M. KLAIPĖDOS MIESTO SAVIVALDYBĖS ADMINISTRACIJOS</t>
    </r>
    <r>
      <rPr>
        <b/>
        <sz val="11"/>
        <rFont val="Times New Roman"/>
        <family val="1"/>
        <charset val="186"/>
      </rPr>
      <t xml:space="preserve">          </t>
    </r>
  </si>
  <si>
    <t>2017-ųjų metų asignavimų planas*</t>
  </si>
  <si>
    <t>Subsidijuojama maršrutų:</t>
  </si>
  <si>
    <t>S. b. „Dituva“, s. b. „Tolupis“, s. b. „Vaiteliai“–„Rasa“;</t>
  </si>
  <si>
    <t>Apšviesta pėsčiųjų perėjų, vnt.</t>
  </si>
  <si>
    <t>Asfaltbetonio dangos, žvyruotos dangos, akmenimis grįstų gatvių ir asfaltuotų daugiabučių kiemų dangos remontas</t>
  </si>
  <si>
    <t>Parengtas rekonstravimo projektinis pasiūlymas, vnt.</t>
  </si>
  <si>
    <t>Nuostolių, patirtų vykdant keleivinio kelių transporto viešųjų paslaugų sutartis, vežant keleivius vietinio (miesto) reguliaraus susisiekimo autobusų maršrutais, kompensavimas</t>
  </si>
  <si>
    <t>Kompensuota nuostolingų maršrutų, vnt.</t>
  </si>
  <si>
    <t>Suremontuota gatvių akmens grindinio dangos,ha</t>
  </si>
  <si>
    <t>Suremontuota gatvių akmens grindinio dangos, ha</t>
  </si>
  <si>
    <t>Maršruto į Lėbartų kapines trasos pratęsimas iki Ramybės stotelės</t>
  </si>
  <si>
    <t>Parduota lengavtinių bilietų pensininkams, tūkst. vnt.</t>
  </si>
  <si>
    <t>`</t>
  </si>
  <si>
    <t>Siūlomas keisti 2018 m. lėšų projektas</t>
  </si>
  <si>
    <t>Siūlomas keisti 2019 m. lėšų projektas</t>
  </si>
  <si>
    <t>2018-ųjų m. lėšų projektas</t>
  </si>
  <si>
    <t>2019-ųjų m. lėšų projektas</t>
  </si>
  <si>
    <r>
      <t xml:space="preserve">Europos Sąjungos paramos lėšos, kurios įtrauktos į Savivaldybės biudžetą </t>
    </r>
    <r>
      <rPr>
        <b/>
        <sz val="10"/>
        <rFont val="Times New Roman"/>
        <family val="1"/>
        <charset val="186"/>
      </rPr>
      <t>SB(ES)</t>
    </r>
  </si>
  <si>
    <t>SB(ES)</t>
  </si>
  <si>
    <t>Siūlomas keisti 2018-ųjų metų  lėšų projektas</t>
  </si>
  <si>
    <t>Siūlomas keisti 2019-ųjų metų lėšų projektas</t>
  </si>
  <si>
    <t>2019 m.  lėšų projektas</t>
  </si>
  <si>
    <t>2018 m.  lėšų projektas</t>
  </si>
  <si>
    <t>08</t>
  </si>
  <si>
    <t xml:space="preserve">Tomo ir Pylimo gatvių rekonstravimas </t>
  </si>
  <si>
    <r>
      <rPr>
        <sz val="10"/>
        <color rgb="FFFF0000"/>
        <rFont val="Times New Roman"/>
        <family val="1"/>
        <charset val="186"/>
      </rPr>
      <t xml:space="preserve">Tomo ir </t>
    </r>
    <r>
      <rPr>
        <sz val="10"/>
        <rFont val="Times New Roman"/>
        <family val="1"/>
        <charset val="186"/>
      </rPr>
      <t xml:space="preserve">Pylimo gatvių rekonstravimas </t>
    </r>
  </si>
  <si>
    <t>Siūlomas keisti 2017-ųjų metų asignavimų planas**</t>
  </si>
  <si>
    <t xml:space="preserve">* pagal Klaipėdos miesto savivaldybės tarybos sprendimus: 2016  m. kovo       d.  Nr. T2-XXX  ir 2017 m. vasario XX d. Nr. T2-
</t>
  </si>
  <si>
    <t xml:space="preserve">* pagal Klaipėdos miesto savivaldybės tarybos sprendimus: 2016 m. gruodžio 22 d. Nr. T2-290 ir 2017 m. vasario 23 d. Nr. T2-25
</t>
  </si>
  <si>
    <r>
      <rPr>
        <strike/>
        <sz val="10"/>
        <color rgb="FFFF0000"/>
        <rFont val="Times New Roman"/>
        <family val="1"/>
        <charset val="186"/>
      </rPr>
      <t xml:space="preserve">130 </t>
    </r>
    <r>
      <rPr>
        <sz val="10"/>
        <color rgb="FFFF0000"/>
        <rFont val="Times New Roman"/>
        <family val="1"/>
        <charset val="186"/>
      </rPr>
      <t>240</t>
    </r>
  </si>
  <si>
    <t>Suremontuota akmens grindinio dangos Tomo g. atkarpoje nuo Tiltų g. iki Sukilėlių g. , m</t>
  </si>
  <si>
    <t>Įrengta pėsčiųjų ir dviračių takų palei Liepojos g. nuo Dragūnų kvartalo iki Savanorių g. Užbaigtumas, proc.</t>
  </si>
  <si>
    <t>Įdiegta automobilių dalijimosi (angl. car-sharing) sistema, vnt.</t>
  </si>
  <si>
    <t>Elektromobilių įkrovimo stotelių įrengimas  Klaipėdos mieste</t>
  </si>
  <si>
    <t>Įrengtos elektromobilių įkrovimo stotelės, vnt.</t>
  </si>
  <si>
    <t xml:space="preserve">Keičiama pagal 2017 m. vasario 23 d. savivaldybės tarybos sprendimu Nr. T2-25 patvirtintą 2017 m. savivaldybės biudžetą. </t>
  </si>
  <si>
    <r>
      <rPr>
        <strike/>
        <sz val="10"/>
        <color rgb="FFFF0000"/>
        <rFont val="Times New Roman"/>
        <family val="1"/>
        <charset val="186"/>
      </rPr>
      <t xml:space="preserve">11 </t>
    </r>
    <r>
      <rPr>
        <sz val="10"/>
        <color rgb="FFFF0000"/>
        <rFont val="Times New Roman"/>
        <family val="1"/>
        <charset val="186"/>
      </rPr>
      <t>10</t>
    </r>
  </si>
  <si>
    <r>
      <t>Įrengta stotelių su įvažomis (Vasaros estrados (pietų ir šiaurės kryptys),
Rumpiškės, Kooperacijos, Juodkrantės, 
Naikupės, Šilutės</t>
    </r>
    <r>
      <rPr>
        <sz val="10"/>
        <color rgb="FFFF0000"/>
        <rFont val="Times New Roman"/>
        <family val="1"/>
        <charset val="186"/>
      </rPr>
      <t>,</t>
    </r>
    <r>
      <rPr>
        <strike/>
        <sz val="10"/>
        <color rgb="FFFF0000"/>
        <rFont val="Times New Roman"/>
        <family val="1"/>
        <charset val="186"/>
      </rPr>
      <t xml:space="preserve"> Trinyčių,</t>
    </r>
    <r>
      <rPr>
        <strike/>
        <sz val="10"/>
        <rFont val="Times New Roman"/>
        <family val="1"/>
        <charset val="186"/>
      </rPr>
      <t xml:space="preserve"> </t>
    </r>
    <r>
      <rPr>
        <sz val="10"/>
        <rFont val="Times New Roman"/>
        <family val="1"/>
        <charset val="186"/>
      </rPr>
      <t>Minijos, Aula Magna, Minijos stotelės), vnt.</t>
    </r>
  </si>
  <si>
    <t>Įrengta stotelių su įvažomis (Vasaros estrados (pietų ir šiaurės kryptys),
Rumpiškės, Kooperacijos, Juodkrantės, 
Naikupės, Šilutės,  Minijos, Aula Magna, Minijos stotelės), vnt.</t>
  </si>
  <si>
    <t>Įrengta stotelių (Vasaros estrados stotelės (pietų ir šiaurės kryptys),
Rumpiškės, Kooperacijos, Juodkrantės, 
Naikupės, Šilutės,  Minijos, Aula Magna, Minijos), vnt.</t>
  </si>
  <si>
    <t>Įrengta stotelių (Vasaros estrados stotelės (pietų ir šiaurės kryptys),
Rumpiškės, Kooperacijos, Juodkrantės, 
Naikupės, Šilutės, Minijos, Aula Magna, Minijos), vnt.</t>
  </si>
  <si>
    <t xml:space="preserve">Nugriauta pastatų, vnt. </t>
  </si>
  <si>
    <t>Jūrininkų prospekto ruožo nuo Šilutės pl. iki Minijos g. kapitalinis remontas</t>
  </si>
  <si>
    <t>Jūrininkų prospekto atkarpos nuo Šilutės pl. iki Minijos g. kapitalinis remontas</t>
  </si>
  <si>
    <t>Reikalinga pakoreguoti priemonės pavadinimą  įrašant „Tomo g.“. Bus rengiamas dviejų gatvių, Tomo ir Pylimo,  rekonstravimo techninis projektas.</t>
  </si>
  <si>
    <t>Siūloma papildyti priemonės "Tilžės g. nuo Šilutės pl. iki geležinkelio pervažos rekonstravimas, pertvarkant žiedinę Mokyklos g. ir Šilutės pl. sankryžą" finansavimo šaltinius ir padidinti finansavimo apimtį. Priemonės įgyvendinimui pagal pasirašytą 2017-02-08 sutartį Nr. J9-318 150 tūkst. Eur skiria UAB „Algama“.</t>
  </si>
  <si>
    <t>Keičiama pagal 2017 m. vasario 23 d. savivaldybės tarybos sprendimu Nr. T2-25 patvirtintą 2017 m. savivaldybės biudžetą.</t>
  </si>
  <si>
    <t xml:space="preserve">Siūloma papildyti priemonės Pamario gatvės rekonstravimas" finansavimo šaltinius ir padidinti finansavimo apimtį. Pagal pasirašytą papildomą susitarimą dėl infrastruktūros plėtros prie 2016 m. lapkričio 4 d. Detaliojo plano koregavimo sprendinių įgyvendinimo sutarties Nr. J9-1904,  AB „Klaipėdos nafta“ skiria 175 tūkst. Eur gatvei rekonstruoti. </t>
  </si>
  <si>
    <t xml:space="preserve">Pamario gatvės rekonstravimas </t>
  </si>
  <si>
    <t>Reikalinga įtraukti priemonę, kuri strateginiame veiklos plane buvo numatyta 2016 m. Priemonės nespėta įvykdyti, nes rangovas nespėjo užbaigti visų sutartyje numatytų darbų. Pasirašytas papildomas susitarimas, darbai bus baigti 2017 m. I ketv.</t>
  </si>
  <si>
    <t xml:space="preserve">Reikalinga patikslinti vertinimo kriterijaus reikšmę, nes  2017 m. sausio 26 d. savivaldybės tarybos sprendimu Nr. T2-15 buvo patvirtinta nuostata teikti lengvatą pensinio amžiaus asmenims (asmenims iki 70 metų, kuriems sukako valstybinio socialinio draudimo senatvės pensijos amžius, savivaldybės biudžeto sąskaita suteikiama teisė į lengvatinius elektroninių terminuotų bilietų papildymo tarifus). Dėl šios priežasties planuojama parduoti daugiau lengvatinių bilietų. Sprendimui įvykdyti reikalingas 79 tūkst. Eur finansavimas, jis numatytas 2017 m. vasario 23 d. savivaldybės tarybos sprendimu Nr. T2-25 patvirtintame 2017 m. savivaldybės biudžete.
</t>
  </si>
  <si>
    <r>
      <rPr>
        <strike/>
        <sz val="10"/>
        <color rgb="FFFF0000"/>
        <rFont val="Times New Roman"/>
        <family val="1"/>
        <charset val="186"/>
      </rPr>
      <t>5</t>
    </r>
    <r>
      <rPr>
        <sz val="10"/>
        <color rgb="FFFF0000"/>
        <rFont val="Times New Roman"/>
        <family val="1"/>
        <charset val="186"/>
      </rPr>
      <t xml:space="preserve"> 5,9</t>
    </r>
  </si>
  <si>
    <t>Siūloma mieste diegti  automobilių dalijimosi sistemą. Miestiečiai ir miesto svečiai galėtų naudotis sistemos automobiliais už prieinamą kainą. Sistema skatintų mieste darnų judumą, mažintų aplinkos taršą. Šios sistemos įrengimas papildytų projekto "PORTIS" veiklas.</t>
  </si>
  <si>
    <t>Reikalinga įtraukti priemonę, kurios įgyvendinimą planuojama bendrai finansuoti ES struktūrinių fondų lėšomis pagal 2014–2020 m. ES fondų investicijų veiksmų programos 4 prioriteto „Energijos efektyvumo ir atsinaujinančių išteklių energijos gamybos ir naudojimo skatinimas" priemonę „Elektromobilių įkrovimo prieigų tinklo kūrimas“. Numatoma įrengti 4  elektromobilių įkrovimo stoteles. Stotelės bus įrengiamos pagal savivaldybės tarybos 2017-02-23 sprendimu Nr. T2-37 patvirtintą Klaipėdos miesto savivaldybės teritorijos iki 2020 m. planuojamų įrengti viešųjų elektromobilių įkrovimo prieigų planą.</t>
  </si>
  <si>
    <t>Siūloma patikslinti vertinimo kriterijaus pavadinimą ir reikšmę pagal parengtą Tomo g. akmens grindinio dangos remonto sąmatą.</t>
  </si>
  <si>
    <t xml:space="preserve">Įrengtas dviračių ir pėsčiųjų takas Smiltynėje nuo jachtklubo iki pagrindinio dviračių tako. Užbaigtumas, proc. </t>
  </si>
  <si>
    <r>
      <t>Jūrininkų prospekto ruožo nuo Šilutės pl. iki Minijos g.</t>
    </r>
    <r>
      <rPr>
        <sz val="10"/>
        <color rgb="FFFF0000"/>
        <rFont val="Times New Roman"/>
        <family val="1"/>
        <charset val="186"/>
      </rPr>
      <t xml:space="preserve"> </t>
    </r>
    <r>
      <rPr>
        <strike/>
        <sz val="10"/>
        <color rgb="FFFF0000"/>
        <rFont val="Times New Roman"/>
        <family val="1"/>
        <charset val="186"/>
      </rPr>
      <t xml:space="preserve">rekonstravimas </t>
    </r>
    <r>
      <rPr>
        <sz val="10"/>
        <color rgb="FFFF0000"/>
        <rFont val="Times New Roman"/>
        <family val="1"/>
        <charset val="186"/>
      </rPr>
      <t>kapitalinis remontas</t>
    </r>
  </si>
  <si>
    <t>Keičiama pagal 2017 m. vasario 23 d. savivaldybės tarybos sprendimu Nr. T2-25 patvirtintą 2017 m. savivaldybės biudžetą. Tikslinamas priemonės pavadinimas, ištaisant techninę klaidą.</t>
  </si>
  <si>
    <t xml:space="preserve">Atliktas Puodžių gatvės šaligatvių remontas. Užbaigtumas, proc.  </t>
  </si>
  <si>
    <t xml:space="preserve">Keičiama pagal 2017 m. vasario 23 d. savivaldybės tarybos sprendimu Nr. T2-25 patvirtintą 2017 m. savivaldybės biudžetą. Siūloma įtraukti naują vertinimo kriterijų ir atlikti Puodžių gatvės šaligatvių remontą. </t>
  </si>
  <si>
    <t>Miesto tiltų, gatvių, viešųjų erdvių, daugiabučių namų ir savivaldybės įstaigų kiemų dangų remontas:</t>
  </si>
  <si>
    <r>
      <rPr>
        <b/>
        <strike/>
        <sz val="10"/>
        <rFont val="Times New Roman"/>
        <family val="1"/>
        <charset val="186"/>
      </rPr>
      <t>Ištisinio asfaltbetonio dangos įrengimas miesto gatvėse ir kiemuose</t>
    </r>
    <r>
      <rPr>
        <sz val="10"/>
        <rFont val="Times New Roman"/>
        <family val="1"/>
        <charset val="186"/>
      </rPr>
      <t xml:space="preserve">  </t>
    </r>
    <r>
      <rPr>
        <b/>
        <sz val="10"/>
        <color rgb="FFFF0000"/>
        <rFont val="Times New Roman"/>
        <family val="1"/>
        <charset val="186"/>
      </rPr>
      <t>Miesto tiltų, gatvių, viešųjų erdvių, daugiabučių namų ir savivaldybės įstaigų kiemų dangų remontas:</t>
    </r>
  </si>
  <si>
    <t xml:space="preserve">Siūloma įtraukti naują vertinimo kriterijų ir  įrengti pėsčiųjų ir dviračių taką Smiltynėje (su suoliukais ir šiukšliadėžėmis) nuo jachtklubo iki pagrindinio dviračių tako. </t>
  </si>
  <si>
    <t>Siūloma koreguoti vertinimo kriterijaus pavadinimą ir reikšmę. Trinyčių stotelė yra Bangų gatvėje, tačiau paaiškėjus, kad reikia peržiūrėti Bangų g. sprendinius ir koreguoti 2007 m. gegužės 24 d. Nr. T2-190 žemės sklypo Bangų g. 22, Klaipėda, patvirtintą detalųjį planą, yra netikslinga rengti Trinyčių stotelės su įvaža įrengimo techninį projektą</t>
  </si>
  <si>
    <r>
      <t>Suremontuota akmens grindinio dangos Tomo g.</t>
    </r>
    <r>
      <rPr>
        <sz val="10"/>
        <color rgb="FFFF0000"/>
        <rFont val="Times New Roman"/>
        <family val="1"/>
        <charset val="186"/>
      </rPr>
      <t xml:space="preserve"> ruože nuo Tiltų g. iki Sukilėlių g., m</t>
    </r>
  </si>
  <si>
    <t>Suremontuota akmens grindinio dangos Tomo g. ruože nuo Tiltų g. iki Sukilėlių g., m</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</si>
</sst>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L_t_-;\-* #,##0.00\ _L_t_-;_-* &quot;-&quot;??\ _L_t_-;_-@_-"/>
    <numFmt numFmtId="165" formatCode="0.0"/>
    <numFmt numFmtId="166" formatCode="#,##0.0"/>
  </numFmts>
  <fonts count="43" x14ac:knownFonts="1">
    <font>
      <sz val="10"/>
      <name val="Arial"/>
      <charset val="186"/>
    </font>
    <font>
      <sz val="8"/>
      <name val="Arial"/>
      <family val="2"/>
      <charset val="186"/>
    </font>
    <font>
      <sz val="8"/>
      <name val="Times New Roman"/>
      <family val="1"/>
      <charset val="186"/>
    </font>
    <font>
      <sz val="10"/>
      <name val="Times New Roman"/>
      <family val="1"/>
      <charset val="186"/>
    </font>
    <font>
      <b/>
      <sz val="10"/>
      <name val="Times New Roman"/>
      <family val="1"/>
      <charset val="186"/>
    </font>
    <font>
      <b/>
      <sz val="8"/>
      <name val="Times New Roman"/>
      <family val="1"/>
      <charset val="186"/>
    </font>
    <font>
      <b/>
      <sz val="10"/>
      <name val="Times New Roman"/>
      <family val="1"/>
      <charset val="204"/>
    </font>
    <font>
      <sz val="9"/>
      <name val="Times New Roman"/>
      <family val="1"/>
      <charset val="186"/>
    </font>
    <font>
      <b/>
      <u/>
      <sz val="10"/>
      <name val="Times New Roman"/>
      <family val="1"/>
      <charset val="186"/>
    </font>
    <font>
      <sz val="10"/>
      <name val="Arial"/>
      <family val="2"/>
      <charset val="186"/>
    </font>
    <font>
      <sz val="9"/>
      <color indexed="81"/>
      <name val="Tahoma"/>
      <family val="2"/>
      <charset val="186"/>
    </font>
    <font>
      <b/>
      <sz val="9"/>
      <color indexed="81"/>
      <name val="Tahoma"/>
      <family val="2"/>
      <charset val="186"/>
    </font>
    <font>
      <sz val="9"/>
      <name val="Times New Roman"/>
      <family val="1"/>
      <charset val="204"/>
    </font>
    <font>
      <b/>
      <sz val="9"/>
      <name val="Times New Roman"/>
      <family val="1"/>
      <charset val="186"/>
    </font>
    <font>
      <sz val="8"/>
      <name val="Arial"/>
      <family val="2"/>
      <charset val="186"/>
    </font>
    <font>
      <sz val="9"/>
      <name val="Arial"/>
      <family val="2"/>
      <charset val="186"/>
    </font>
    <font>
      <sz val="10"/>
      <name val="Times New Roman"/>
      <family val="1"/>
    </font>
    <font>
      <sz val="10"/>
      <color rgb="FFFF0000"/>
      <name val="Times New Roman"/>
      <family val="1"/>
      <charset val="186"/>
    </font>
    <font>
      <sz val="7"/>
      <name val="Times New Roman"/>
      <family val="1"/>
      <charset val="186"/>
    </font>
    <font>
      <sz val="7"/>
      <name val="Arial"/>
      <family val="2"/>
      <charset val="186"/>
    </font>
    <font>
      <b/>
      <sz val="10"/>
      <color indexed="81"/>
      <name val="Tahoma"/>
      <family val="2"/>
      <charset val="186"/>
    </font>
    <font>
      <sz val="10"/>
      <color indexed="81"/>
      <name val="Tahoma"/>
      <family val="2"/>
      <charset val="186"/>
    </font>
    <font>
      <sz val="10"/>
      <color rgb="FFFF0000"/>
      <name val="Arial"/>
      <family val="2"/>
      <charset val="186"/>
    </font>
    <font>
      <i/>
      <sz val="10"/>
      <name val="Times New Roman"/>
      <family val="1"/>
      <charset val="186"/>
    </font>
    <font>
      <sz val="11"/>
      <name val="Times New Roman"/>
      <family val="1"/>
      <charset val="186"/>
    </font>
    <font>
      <b/>
      <sz val="11"/>
      <name val="Times New Roman"/>
      <family val="1"/>
      <charset val="186"/>
    </font>
    <font>
      <sz val="11"/>
      <name val="Calibri"/>
      <family val="2"/>
      <charset val="186"/>
      <scheme val="minor"/>
    </font>
    <font>
      <sz val="10"/>
      <color theme="3"/>
      <name val="Times New Roman"/>
      <family val="1"/>
      <charset val="186"/>
    </font>
    <font>
      <i/>
      <sz val="10"/>
      <color theme="3"/>
      <name val="Times New Roman"/>
      <family val="1"/>
      <charset val="186"/>
    </font>
    <font>
      <sz val="10"/>
      <color theme="0"/>
      <name val="Times New Roman"/>
      <family val="1"/>
      <charset val="186"/>
    </font>
    <font>
      <sz val="8"/>
      <name val="Times New Roman"/>
      <family val="1"/>
    </font>
    <font>
      <i/>
      <sz val="10"/>
      <name val="Arial"/>
      <family val="2"/>
      <charset val="186"/>
    </font>
    <font>
      <i/>
      <sz val="9"/>
      <name val="Times New Roman"/>
      <family val="1"/>
      <charset val="186"/>
    </font>
    <font>
      <i/>
      <sz val="10"/>
      <name val="Times New Roman"/>
      <family val="1"/>
    </font>
    <font>
      <vertAlign val="subscript"/>
      <sz val="10"/>
      <name val="Times New Roman"/>
      <family val="1"/>
      <charset val="186"/>
    </font>
    <font>
      <sz val="10"/>
      <color theme="1"/>
      <name val="Times New Roman"/>
      <family val="1"/>
      <charset val="186"/>
    </font>
    <font>
      <b/>
      <sz val="10"/>
      <color theme="1"/>
      <name val="Times New Roman"/>
      <family val="1"/>
      <charset val="186"/>
    </font>
    <font>
      <sz val="10"/>
      <color theme="1"/>
      <name val="Arial"/>
      <family val="2"/>
      <charset val="186"/>
    </font>
    <font>
      <b/>
      <sz val="10"/>
      <color rgb="FFFF0000"/>
      <name val="Times New Roman"/>
      <family val="1"/>
      <charset val="186"/>
    </font>
    <font>
      <b/>
      <i/>
      <sz val="10"/>
      <name val="Times New Roman"/>
      <family val="1"/>
      <charset val="186"/>
    </font>
    <font>
      <strike/>
      <sz val="10"/>
      <color rgb="FFFF0000"/>
      <name val="Times New Roman"/>
      <family val="1"/>
      <charset val="186"/>
    </font>
    <font>
      <strike/>
      <sz val="10"/>
      <name val="Times New Roman"/>
      <family val="1"/>
      <charset val="186"/>
    </font>
    <font>
      <b/>
      <strike/>
      <sz val="10"/>
      <name val="Times New Roman"/>
      <family val="1"/>
      <charset val="186"/>
    </font>
  </fonts>
  <fills count="14">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22"/>
        <bgColor indexed="64"/>
      </patternFill>
    </fill>
    <fill>
      <patternFill patternType="solid">
        <fgColor indexed="43"/>
        <bgColor indexed="64"/>
      </patternFill>
    </fill>
    <fill>
      <patternFill patternType="solid">
        <fgColor rgb="FFFFCCFF"/>
        <bgColor indexed="64"/>
      </patternFill>
    </fill>
    <fill>
      <patternFill patternType="solid">
        <fgColor theme="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2" tint="-9.9978637043366805E-2"/>
        <bgColor indexed="64"/>
      </patternFill>
    </fill>
    <fill>
      <patternFill patternType="solid">
        <fgColor rgb="FFFFFFFF"/>
        <bgColor indexed="64"/>
      </patternFill>
    </fill>
    <fill>
      <patternFill patternType="solid">
        <fgColor rgb="FFFFFF99"/>
        <bgColor indexed="64"/>
      </patternFill>
    </fill>
    <fill>
      <patternFill patternType="solid">
        <fgColor rgb="FFCCFFCC"/>
        <bgColor indexed="64"/>
      </patternFill>
    </fill>
  </fills>
  <borders count="1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medium">
        <color indexed="64"/>
      </left>
      <right/>
      <top style="thin">
        <color indexed="64"/>
      </top>
      <bottom/>
      <diagonal/>
    </border>
    <border>
      <left/>
      <right style="medium">
        <color indexed="64"/>
      </right>
      <top style="medium">
        <color indexed="64"/>
      </top>
      <bottom/>
      <diagonal/>
    </border>
    <border>
      <left/>
      <right/>
      <top style="medium">
        <color indexed="64"/>
      </top>
      <bottom/>
      <diagonal/>
    </border>
    <border>
      <left/>
      <right style="thin">
        <color indexed="64"/>
      </right>
      <top/>
      <bottom style="medium">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style="medium">
        <color indexed="64"/>
      </top>
      <bottom style="thin">
        <color indexed="64"/>
      </bottom>
      <diagonal/>
    </border>
    <border>
      <left style="thin">
        <color indexed="64"/>
      </left>
      <right/>
      <top style="medium">
        <color indexed="64"/>
      </top>
      <bottom style="medium">
        <color indexed="64"/>
      </bottom>
      <diagonal/>
    </border>
    <border>
      <left/>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thin">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right style="thin">
        <color indexed="64"/>
      </right>
      <top/>
      <bottom style="hair">
        <color indexed="64"/>
      </bottom>
      <diagonal/>
    </border>
    <border>
      <left/>
      <right/>
      <top style="hair">
        <color indexed="64"/>
      </top>
      <bottom style="hair">
        <color indexed="64"/>
      </bottom>
      <diagonal/>
    </border>
    <border>
      <left style="medium">
        <color indexed="64"/>
      </left>
      <right style="medium">
        <color indexed="64"/>
      </right>
      <top/>
      <bottom style="hair">
        <color indexed="64"/>
      </bottom>
      <diagonal/>
    </border>
    <border>
      <left style="thin">
        <color indexed="64"/>
      </left>
      <right/>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top style="hair">
        <color indexed="64"/>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medium">
        <color indexed="64"/>
      </left>
      <right style="medium">
        <color indexed="64"/>
      </right>
      <top style="hair">
        <color indexed="64"/>
      </top>
      <bottom/>
      <diagonal/>
    </border>
    <border>
      <left/>
      <right/>
      <top/>
      <bottom style="hair">
        <color indexed="64"/>
      </bottom>
      <diagonal/>
    </border>
    <border>
      <left style="thin">
        <color indexed="64"/>
      </left>
      <right style="medium">
        <color indexed="64"/>
      </right>
      <top style="hair">
        <color indexed="64"/>
      </top>
      <bottom/>
      <diagonal/>
    </border>
    <border>
      <left/>
      <right/>
      <top style="hair">
        <color indexed="64"/>
      </top>
      <bottom/>
      <diagonal/>
    </border>
    <border>
      <left/>
      <right style="medium">
        <color indexed="64"/>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style="medium">
        <color indexed="64"/>
      </left>
      <right/>
      <top style="hair">
        <color indexed="64"/>
      </top>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thin">
        <color indexed="64"/>
      </top>
      <bottom style="hair">
        <color indexed="64"/>
      </bottom>
      <diagonal/>
    </border>
  </borders>
  <cellStyleXfs count="3">
    <xf numFmtId="0" fontId="0" fillId="0" borderId="0"/>
    <xf numFmtId="164" fontId="9" fillId="0" borderId="0" applyFont="0" applyFill="0" applyBorder="0" applyAlignment="0" applyProtection="0"/>
    <xf numFmtId="0" fontId="9" fillId="0" borderId="0"/>
  </cellStyleXfs>
  <cellXfs count="2752">
    <xf numFmtId="0" fontId="0" fillId="0" borderId="0" xfId="0"/>
    <xf numFmtId="0" fontId="3" fillId="0" borderId="0" xfId="0" applyFont="1" applyBorder="1" applyAlignment="1">
      <alignment vertical="top"/>
    </xf>
    <xf numFmtId="0" fontId="3" fillId="0" borderId="0" xfId="0" applyFont="1" applyAlignment="1">
      <alignment vertical="top"/>
    </xf>
    <xf numFmtId="0" fontId="3" fillId="0" borderId="0" xfId="0" applyFont="1" applyAlignment="1">
      <alignment horizontal="center" vertical="top"/>
    </xf>
    <xf numFmtId="0" fontId="3" fillId="0" borderId="5" xfId="0" applyFont="1" applyFill="1" applyBorder="1" applyAlignment="1">
      <alignment vertical="top" wrapText="1"/>
    </xf>
    <xf numFmtId="0" fontId="3" fillId="0" borderId="0" xfId="0" applyFont="1" applyFill="1" applyAlignment="1">
      <alignment vertical="top"/>
    </xf>
    <xf numFmtId="0" fontId="3" fillId="3" borderId="0" xfId="0" applyFont="1" applyFill="1" applyAlignment="1">
      <alignment vertical="top"/>
    </xf>
    <xf numFmtId="0" fontId="5" fillId="0" borderId="24" xfId="0" applyFont="1" applyBorder="1" applyAlignment="1">
      <alignment horizontal="center" vertical="center" wrapText="1"/>
    </xf>
    <xf numFmtId="3" fontId="3" fillId="0" borderId="11" xfId="0" applyNumberFormat="1" applyFont="1" applyFill="1" applyBorder="1" applyAlignment="1">
      <alignment horizontal="center" vertical="top" wrapText="1"/>
    </xf>
    <xf numFmtId="166" fontId="3" fillId="0" borderId="25" xfId="0" applyNumberFormat="1" applyFont="1" applyFill="1" applyBorder="1" applyAlignment="1">
      <alignment horizontal="center" vertical="top"/>
    </xf>
    <xf numFmtId="3" fontId="3" fillId="0" borderId="28" xfId="0" applyNumberFormat="1" applyFont="1" applyFill="1" applyBorder="1" applyAlignment="1">
      <alignment horizontal="center" vertical="top" wrapText="1"/>
    </xf>
    <xf numFmtId="0" fontId="3" fillId="0" borderId="0" xfId="0" applyFont="1" applyAlignment="1">
      <alignment vertical="center"/>
    </xf>
    <xf numFmtId="164" fontId="3" fillId="0" borderId="0" xfId="1" applyFont="1" applyBorder="1" applyAlignment="1">
      <alignment vertical="top"/>
    </xf>
    <xf numFmtId="3" fontId="3" fillId="0" borderId="20" xfId="0" applyNumberFormat="1" applyFont="1" applyFill="1" applyBorder="1" applyAlignment="1">
      <alignment horizontal="center" vertical="top" wrapText="1"/>
    </xf>
    <xf numFmtId="0" fontId="9" fillId="0" borderId="0" xfId="0" applyFont="1"/>
    <xf numFmtId="3" fontId="3" fillId="3" borderId="20" xfId="0" applyNumberFormat="1" applyFont="1" applyFill="1" applyBorder="1" applyAlignment="1">
      <alignment horizontal="center" vertical="top"/>
    </xf>
    <xf numFmtId="0" fontId="4" fillId="0" borderId="0" xfId="0" applyNumberFormat="1" applyFont="1" applyAlignment="1">
      <alignment vertical="top"/>
    </xf>
    <xf numFmtId="0" fontId="3" fillId="0" borderId="28" xfId="0" applyFont="1" applyBorder="1" applyAlignment="1">
      <alignment vertical="top"/>
    </xf>
    <xf numFmtId="3" fontId="3" fillId="3" borderId="18" xfId="0" applyNumberFormat="1" applyFont="1" applyFill="1" applyBorder="1" applyAlignment="1">
      <alignment horizontal="center" vertical="top"/>
    </xf>
    <xf numFmtId="3" fontId="3" fillId="3" borderId="28" xfId="0" applyNumberFormat="1" applyFont="1" applyFill="1" applyBorder="1" applyAlignment="1">
      <alignment horizontal="center" vertical="top"/>
    </xf>
    <xf numFmtId="3" fontId="3" fillId="3" borderId="27" xfId="0" applyNumberFormat="1" applyFont="1" applyFill="1" applyBorder="1" applyAlignment="1">
      <alignment horizontal="center" vertical="top"/>
    </xf>
    <xf numFmtId="3" fontId="3" fillId="3" borderId="21" xfId="0" applyNumberFormat="1" applyFont="1" applyFill="1" applyBorder="1" applyAlignment="1">
      <alignment horizontal="center" vertical="top"/>
    </xf>
    <xf numFmtId="49" fontId="4" fillId="3" borderId="11" xfId="0" applyNumberFormat="1" applyFont="1" applyFill="1" applyBorder="1" applyAlignment="1">
      <alignment vertical="top"/>
    </xf>
    <xf numFmtId="166" fontId="3" fillId="0" borderId="28" xfId="0" applyNumberFormat="1" applyFont="1" applyFill="1" applyBorder="1" applyAlignment="1">
      <alignment horizontal="center" vertical="top"/>
    </xf>
    <xf numFmtId="49" fontId="4" fillId="2" borderId="35" xfId="0" applyNumberFormat="1" applyFont="1" applyFill="1" applyBorder="1" applyAlignment="1">
      <alignment horizontal="center" vertical="top"/>
    </xf>
    <xf numFmtId="166" fontId="3" fillId="0" borderId="0" xfId="0" applyNumberFormat="1" applyFont="1" applyAlignment="1">
      <alignment vertical="top"/>
    </xf>
    <xf numFmtId="3" fontId="3" fillId="7" borderId="30" xfId="0" applyNumberFormat="1" applyFont="1" applyFill="1" applyBorder="1" applyAlignment="1">
      <alignment horizontal="center" vertical="top"/>
    </xf>
    <xf numFmtId="3" fontId="3" fillId="0" borderId="20" xfId="0" applyNumberFormat="1" applyFont="1" applyFill="1" applyBorder="1" applyAlignment="1">
      <alignment horizontal="center" vertical="top"/>
    </xf>
    <xf numFmtId="0" fontId="3" fillId="0" borderId="32" xfId="0" applyFont="1" applyBorder="1" applyAlignment="1">
      <alignment vertical="top"/>
    </xf>
    <xf numFmtId="0" fontId="3" fillId="0" borderId="32" xfId="0" applyFont="1" applyBorder="1" applyAlignment="1">
      <alignment vertical="center"/>
    </xf>
    <xf numFmtId="0" fontId="4" fillId="0" borderId="32" xfId="0" applyNumberFormat="1" applyFont="1" applyBorder="1" applyAlignment="1">
      <alignment vertical="top"/>
    </xf>
    <xf numFmtId="3" fontId="3" fillId="0" borderId="28" xfId="0" applyNumberFormat="1" applyFont="1" applyFill="1" applyBorder="1" applyAlignment="1">
      <alignment horizontal="center" vertical="top"/>
    </xf>
    <xf numFmtId="49" fontId="4" fillId="9" borderId="16" xfId="0" applyNumberFormat="1" applyFont="1" applyFill="1" applyBorder="1" applyAlignment="1">
      <alignment horizontal="center" vertical="top" wrapText="1"/>
    </xf>
    <xf numFmtId="0" fontId="3" fillId="7" borderId="29" xfId="0" applyFont="1" applyFill="1" applyBorder="1" applyAlignment="1">
      <alignment vertical="top" wrapText="1"/>
    </xf>
    <xf numFmtId="3" fontId="3" fillId="7" borderId="28" xfId="0" applyNumberFormat="1" applyFont="1" applyFill="1" applyBorder="1" applyAlignment="1">
      <alignment horizontal="center" vertical="top"/>
    </xf>
    <xf numFmtId="3" fontId="3" fillId="7" borderId="27" xfId="0" applyNumberFormat="1" applyFont="1" applyFill="1" applyBorder="1" applyAlignment="1">
      <alignment horizontal="center" vertical="top"/>
    </xf>
    <xf numFmtId="0" fontId="3" fillId="0" borderId="66" xfId="0" applyFont="1" applyBorder="1" applyAlignment="1">
      <alignment vertical="top"/>
    </xf>
    <xf numFmtId="3" fontId="3" fillId="0" borderId="84" xfId="0" applyNumberFormat="1" applyFont="1" applyFill="1" applyBorder="1" applyAlignment="1">
      <alignment horizontal="center" vertical="top"/>
    </xf>
    <xf numFmtId="3" fontId="3" fillId="0" borderId="85" xfId="0" applyNumberFormat="1" applyFont="1" applyFill="1" applyBorder="1" applyAlignment="1">
      <alignment horizontal="center" vertical="top"/>
    </xf>
    <xf numFmtId="3" fontId="3" fillId="0" borderId="1" xfId="0" applyNumberFormat="1" applyFont="1" applyFill="1" applyBorder="1" applyAlignment="1">
      <alignment horizontal="center" vertical="top"/>
    </xf>
    <xf numFmtId="3" fontId="3" fillId="7" borderId="89" xfId="0" applyNumberFormat="1" applyFont="1" applyFill="1" applyBorder="1" applyAlignment="1">
      <alignment horizontal="center" vertical="top"/>
    </xf>
    <xf numFmtId="3" fontId="3" fillId="7" borderId="90" xfId="0" applyNumberFormat="1" applyFont="1" applyFill="1" applyBorder="1" applyAlignment="1">
      <alignment horizontal="center" vertical="top"/>
    </xf>
    <xf numFmtId="3" fontId="3" fillId="7" borderId="80" xfId="0" applyNumberFormat="1" applyFont="1" applyFill="1" applyBorder="1" applyAlignment="1">
      <alignment horizontal="center" vertical="top"/>
    </xf>
    <xf numFmtId="0" fontId="3" fillId="0" borderId="29" xfId="0" applyFont="1" applyBorder="1" applyAlignment="1">
      <alignment horizontal="left" vertical="top" wrapText="1"/>
    </xf>
    <xf numFmtId="3" fontId="3" fillId="0" borderId="13" xfId="0" applyNumberFormat="1" applyFont="1" applyFill="1" applyBorder="1" applyAlignment="1">
      <alignment horizontal="center" vertical="top"/>
    </xf>
    <xf numFmtId="0" fontId="3" fillId="7" borderId="83" xfId="0" applyFont="1" applyFill="1" applyBorder="1" applyAlignment="1">
      <alignment vertical="top" wrapText="1"/>
    </xf>
    <xf numFmtId="3" fontId="3" fillId="7" borderId="85" xfId="0" applyNumberFormat="1" applyFont="1" applyFill="1" applyBorder="1" applyAlignment="1">
      <alignment horizontal="center" vertical="top" wrapText="1"/>
    </xf>
    <xf numFmtId="3" fontId="3" fillId="0" borderId="13" xfId="0" applyNumberFormat="1" applyFont="1" applyFill="1" applyBorder="1" applyAlignment="1">
      <alignment horizontal="center" vertical="top" wrapText="1"/>
    </xf>
    <xf numFmtId="0" fontId="3" fillId="7" borderId="88" xfId="0" applyFont="1" applyFill="1" applyBorder="1" applyAlignment="1">
      <alignment horizontal="left" vertical="top" wrapText="1"/>
    </xf>
    <xf numFmtId="3" fontId="3" fillId="7" borderId="27" xfId="0" applyNumberFormat="1" applyFont="1" applyFill="1" applyBorder="1" applyAlignment="1">
      <alignment horizontal="center" vertical="top" wrapText="1"/>
    </xf>
    <xf numFmtId="3" fontId="3" fillId="3" borderId="80" xfId="0" applyNumberFormat="1" applyFont="1" applyFill="1" applyBorder="1" applyAlignment="1">
      <alignment horizontal="center" vertical="top"/>
    </xf>
    <xf numFmtId="0" fontId="16" fillId="0" borderId="11" xfId="0" applyNumberFormat="1" applyFont="1" applyFill="1" applyBorder="1" applyAlignment="1">
      <alignment horizontal="center" vertical="top"/>
    </xf>
    <xf numFmtId="3" fontId="3" fillId="0" borderId="89" xfId="0" applyNumberFormat="1" applyFont="1" applyFill="1" applyBorder="1" applyAlignment="1">
      <alignment horizontal="center" vertical="top"/>
    </xf>
    <xf numFmtId="3" fontId="3" fillId="0" borderId="90" xfId="0" applyNumberFormat="1" applyFont="1" applyFill="1" applyBorder="1" applyAlignment="1">
      <alignment horizontal="center" vertical="top"/>
    </xf>
    <xf numFmtId="166" fontId="3" fillId="0" borderId="11" xfId="0" applyNumberFormat="1" applyFont="1" applyFill="1" applyBorder="1" applyAlignment="1">
      <alignment horizontal="center" vertical="top"/>
    </xf>
    <xf numFmtId="166" fontId="3" fillId="0" borderId="18" xfId="0" applyNumberFormat="1" applyFont="1" applyFill="1" applyBorder="1" applyAlignment="1">
      <alignment horizontal="center" vertical="top"/>
    </xf>
    <xf numFmtId="0" fontId="3" fillId="0" borderId="11" xfId="0" applyFont="1" applyFill="1" applyBorder="1" applyAlignment="1">
      <alignment horizontal="center" vertical="center" wrapText="1"/>
    </xf>
    <xf numFmtId="49" fontId="4" fillId="0" borderId="35" xfId="0" applyNumberFormat="1" applyFont="1" applyBorder="1" applyAlignment="1">
      <alignment horizontal="center" vertical="top"/>
    </xf>
    <xf numFmtId="0" fontId="3" fillId="0" borderId="88" xfId="0" applyFont="1" applyFill="1" applyBorder="1" applyAlignment="1">
      <alignment vertical="top" wrapText="1"/>
    </xf>
    <xf numFmtId="3" fontId="3" fillId="0" borderId="89" xfId="0" applyNumberFormat="1" applyFont="1" applyFill="1" applyBorder="1" applyAlignment="1">
      <alignment horizontal="center" vertical="center"/>
    </xf>
    <xf numFmtId="0" fontId="3" fillId="7" borderId="6" xfId="0" applyFont="1" applyFill="1" applyBorder="1" applyAlignment="1">
      <alignment horizontal="center" vertical="top"/>
    </xf>
    <xf numFmtId="0" fontId="3" fillId="0" borderId="83" xfId="0" applyFont="1" applyFill="1" applyBorder="1" applyAlignment="1">
      <alignment horizontal="left" vertical="top" wrapText="1"/>
    </xf>
    <xf numFmtId="3" fontId="3" fillId="3" borderId="80" xfId="0" applyNumberFormat="1" applyFont="1" applyFill="1" applyBorder="1" applyAlignment="1">
      <alignment horizontal="center" vertical="top" wrapText="1"/>
    </xf>
    <xf numFmtId="3" fontId="3" fillId="0" borderId="80" xfId="0" applyNumberFormat="1" applyFont="1" applyFill="1" applyBorder="1" applyAlignment="1">
      <alignment horizontal="center" vertical="top" wrapText="1"/>
    </xf>
    <xf numFmtId="49" fontId="3" fillId="3" borderId="28" xfId="0" applyNumberFormat="1" applyFont="1" applyFill="1" applyBorder="1" applyAlignment="1">
      <alignment horizontal="center" vertical="top"/>
    </xf>
    <xf numFmtId="49" fontId="4" fillId="7" borderId="21" xfId="0" applyNumberFormat="1" applyFont="1" applyFill="1" applyBorder="1" applyAlignment="1">
      <alignment horizontal="center" vertical="top"/>
    </xf>
    <xf numFmtId="49" fontId="3" fillId="7" borderId="11" xfId="0" applyNumberFormat="1" applyFont="1" applyFill="1" applyBorder="1" applyAlignment="1">
      <alignment horizontal="center" vertical="top"/>
    </xf>
    <xf numFmtId="49" fontId="3" fillId="7" borderId="28" xfId="0" applyNumberFormat="1" applyFont="1" applyFill="1" applyBorder="1" applyAlignment="1">
      <alignment horizontal="center" vertical="top"/>
    </xf>
    <xf numFmtId="3" fontId="3" fillId="3" borderId="84" xfId="0" applyNumberFormat="1" applyFont="1" applyFill="1" applyBorder="1" applyAlignment="1">
      <alignment horizontal="center" vertical="top" wrapText="1"/>
    </xf>
    <xf numFmtId="49" fontId="3" fillId="7" borderId="84" xfId="0" applyNumberFormat="1" applyFont="1" applyFill="1" applyBorder="1" applyAlignment="1">
      <alignment horizontal="center" vertical="top"/>
    </xf>
    <xf numFmtId="0" fontId="3" fillId="0" borderId="54" xfId="0" applyFont="1" applyBorder="1" applyAlignment="1">
      <alignment vertical="top"/>
    </xf>
    <xf numFmtId="3" fontId="3" fillId="0" borderId="80" xfId="0" applyNumberFormat="1" applyFont="1" applyFill="1" applyBorder="1" applyAlignment="1">
      <alignment horizontal="center" vertical="top"/>
    </xf>
    <xf numFmtId="49" fontId="4" fillId="9" borderId="74" xfId="0" applyNumberFormat="1" applyFont="1" applyFill="1" applyBorder="1" applyAlignment="1">
      <alignment horizontal="center" vertical="top"/>
    </xf>
    <xf numFmtId="3" fontId="3" fillId="0" borderId="0" xfId="0" applyNumberFormat="1" applyFont="1" applyBorder="1" applyAlignment="1">
      <alignment vertical="top"/>
    </xf>
    <xf numFmtId="0" fontId="13" fillId="0" borderId="70" xfId="0" applyFont="1" applyBorder="1" applyAlignment="1">
      <alignment horizontal="center" vertical="center" wrapText="1"/>
    </xf>
    <xf numFmtId="3" fontId="3" fillId="7" borderId="117" xfId="0" applyNumberFormat="1" applyFont="1" applyFill="1" applyBorder="1" applyAlignment="1">
      <alignment horizontal="center" vertical="top"/>
    </xf>
    <xf numFmtId="166" fontId="3" fillId="0" borderId="49" xfId="0" applyNumberFormat="1" applyFont="1" applyFill="1" applyBorder="1" applyAlignment="1">
      <alignment horizontal="center" vertical="top"/>
    </xf>
    <xf numFmtId="3" fontId="3" fillId="7" borderId="28" xfId="0" applyNumberFormat="1" applyFont="1" applyFill="1" applyBorder="1" applyAlignment="1">
      <alignment vertical="top"/>
    </xf>
    <xf numFmtId="3" fontId="3" fillId="7" borderId="11" xfId="0" applyNumberFormat="1" applyFont="1" applyFill="1" applyBorder="1" applyAlignment="1">
      <alignment vertical="top"/>
    </xf>
    <xf numFmtId="166" fontId="3" fillId="7" borderId="49" xfId="0" applyNumberFormat="1" applyFont="1" applyFill="1" applyBorder="1" applyAlignment="1">
      <alignment horizontal="center" vertical="top"/>
    </xf>
    <xf numFmtId="166" fontId="3" fillId="7" borderId="18" xfId="0" applyNumberFormat="1" applyFont="1" applyFill="1" applyBorder="1" applyAlignment="1">
      <alignment horizontal="center" vertical="top"/>
    </xf>
    <xf numFmtId="166" fontId="3" fillId="7" borderId="35" xfId="0" applyNumberFormat="1" applyFont="1" applyFill="1" applyBorder="1" applyAlignment="1">
      <alignment horizontal="center" vertical="top"/>
    </xf>
    <xf numFmtId="166" fontId="3" fillId="7" borderId="28" xfId="0" applyNumberFormat="1" applyFont="1" applyFill="1" applyBorder="1" applyAlignment="1">
      <alignment horizontal="center" vertical="top"/>
    </xf>
    <xf numFmtId="166" fontId="3" fillId="7" borderId="27" xfId="0" applyNumberFormat="1" applyFont="1" applyFill="1" applyBorder="1" applyAlignment="1">
      <alignment horizontal="center" vertical="top"/>
    </xf>
    <xf numFmtId="3" fontId="3" fillId="0" borderId="35" xfId="0" applyNumberFormat="1" applyFont="1" applyFill="1" applyBorder="1" applyAlignment="1">
      <alignment horizontal="center" vertical="top"/>
    </xf>
    <xf numFmtId="49" fontId="3" fillId="3" borderId="11" xfId="0" applyNumberFormat="1" applyFont="1" applyFill="1" applyBorder="1" applyAlignment="1">
      <alignment horizontal="center" vertical="top"/>
    </xf>
    <xf numFmtId="49" fontId="3" fillId="3" borderId="84" xfId="0" applyNumberFormat="1" applyFont="1" applyFill="1" applyBorder="1" applyAlignment="1">
      <alignment horizontal="center" vertical="top"/>
    </xf>
    <xf numFmtId="0" fontId="3" fillId="7" borderId="83" xfId="0" applyFont="1" applyFill="1" applyBorder="1" applyAlignment="1">
      <alignment horizontal="left" vertical="top" wrapText="1"/>
    </xf>
    <xf numFmtId="3" fontId="3" fillId="7" borderId="28" xfId="0" applyNumberFormat="1" applyFont="1" applyFill="1" applyBorder="1" applyAlignment="1">
      <alignment horizontal="center" vertical="top" wrapText="1"/>
    </xf>
    <xf numFmtId="0" fontId="3" fillId="7" borderId="66" xfId="0" applyFont="1" applyFill="1" applyBorder="1" applyAlignment="1">
      <alignment horizontal="center" vertical="top"/>
    </xf>
    <xf numFmtId="49" fontId="3" fillId="7" borderId="112" xfId="0" applyNumberFormat="1" applyFont="1" applyFill="1" applyBorder="1" applyAlignment="1">
      <alignment horizontal="center" vertical="top"/>
    </xf>
    <xf numFmtId="3" fontId="3" fillId="7" borderId="20" xfId="0" applyNumberFormat="1" applyFont="1" applyFill="1" applyBorder="1" applyAlignment="1">
      <alignment horizontal="center" wrapText="1"/>
    </xf>
    <xf numFmtId="0" fontId="3" fillId="7" borderId="34" xfId="0" applyFont="1" applyFill="1" applyBorder="1" applyAlignment="1">
      <alignment horizontal="center" vertical="top"/>
    </xf>
    <xf numFmtId="3" fontId="7" fillId="0" borderId="89" xfId="0" applyNumberFormat="1" applyFont="1" applyFill="1" applyBorder="1" applyAlignment="1">
      <alignment horizontal="center" vertical="center"/>
    </xf>
    <xf numFmtId="0" fontId="3" fillId="7" borderId="48" xfId="0" applyFont="1" applyFill="1" applyBorder="1" applyAlignment="1">
      <alignment vertical="top" wrapText="1"/>
    </xf>
    <xf numFmtId="3" fontId="3" fillId="7" borderId="35" xfId="0" applyNumberFormat="1" applyFont="1" applyFill="1" applyBorder="1" applyAlignment="1">
      <alignment horizontal="center" vertical="top"/>
    </xf>
    <xf numFmtId="3" fontId="3" fillId="7" borderId="89" xfId="0" applyNumberFormat="1" applyFont="1" applyFill="1" applyBorder="1" applyAlignment="1">
      <alignment horizontal="center" vertical="top" wrapText="1"/>
    </xf>
    <xf numFmtId="166" fontId="3" fillId="7" borderId="47" xfId="0" applyNumberFormat="1" applyFont="1" applyFill="1" applyBorder="1" applyAlignment="1">
      <alignment horizontal="center" vertical="top"/>
    </xf>
    <xf numFmtId="166" fontId="3" fillId="7" borderId="20" xfId="0" applyNumberFormat="1" applyFont="1" applyFill="1" applyBorder="1" applyAlignment="1">
      <alignment horizontal="center" vertical="top"/>
    </xf>
    <xf numFmtId="166" fontId="3" fillId="7" borderId="6" xfId="0" applyNumberFormat="1" applyFont="1" applyFill="1" applyBorder="1" applyAlignment="1">
      <alignment horizontal="right" vertical="top"/>
    </xf>
    <xf numFmtId="166" fontId="3" fillId="7" borderId="6" xfId="0" applyNumberFormat="1" applyFont="1" applyFill="1" applyBorder="1" applyAlignment="1">
      <alignment horizontal="right" vertical="top" wrapText="1"/>
    </xf>
    <xf numFmtId="166" fontId="3" fillId="0" borderId="0" xfId="0" applyNumberFormat="1" applyFont="1" applyBorder="1" applyAlignment="1">
      <alignment vertical="top"/>
    </xf>
    <xf numFmtId="166" fontId="3" fillId="7" borderId="40" xfId="0" applyNumberFormat="1" applyFont="1" applyFill="1" applyBorder="1" applyAlignment="1">
      <alignment horizontal="right" vertical="top"/>
    </xf>
    <xf numFmtId="166" fontId="3" fillId="7" borderId="51" xfId="0" applyNumberFormat="1" applyFont="1" applyFill="1" applyBorder="1" applyAlignment="1">
      <alignment horizontal="right" vertical="top"/>
    </xf>
    <xf numFmtId="0" fontId="3" fillId="7" borderId="28" xfId="0" applyFont="1" applyFill="1" applyBorder="1" applyAlignment="1">
      <alignment vertical="top"/>
    </xf>
    <xf numFmtId="0" fontId="3" fillId="7" borderId="108" xfId="0" applyFont="1" applyFill="1" applyBorder="1" applyAlignment="1">
      <alignment horizontal="center" vertical="top"/>
    </xf>
    <xf numFmtId="166" fontId="3" fillId="7" borderId="23" xfId="0" applyNumberFormat="1" applyFont="1" applyFill="1" applyBorder="1" applyAlignment="1">
      <alignment vertical="top"/>
    </xf>
    <xf numFmtId="166" fontId="3" fillId="7" borderId="77" xfId="0" applyNumberFormat="1" applyFont="1" applyFill="1" applyBorder="1" applyAlignment="1">
      <alignment vertical="top"/>
    </xf>
    <xf numFmtId="49" fontId="4" fillId="7" borderId="32" xfId="0" applyNumberFormat="1" applyFont="1" applyFill="1" applyBorder="1" applyAlignment="1">
      <alignment horizontal="center" vertical="top"/>
    </xf>
    <xf numFmtId="3" fontId="3" fillId="0" borderId="49" xfId="0" applyNumberFormat="1" applyFont="1" applyFill="1" applyBorder="1" applyAlignment="1">
      <alignment horizontal="center" vertical="top" wrapText="1"/>
    </xf>
    <xf numFmtId="3" fontId="3" fillId="0" borderId="35" xfId="0" applyNumberFormat="1" applyFont="1" applyFill="1" applyBorder="1" applyAlignment="1">
      <alignment horizontal="center" vertical="top" wrapText="1"/>
    </xf>
    <xf numFmtId="3" fontId="3" fillId="0" borderId="106" xfId="0" applyNumberFormat="1" applyFont="1" applyFill="1" applyBorder="1" applyAlignment="1">
      <alignment horizontal="center" vertical="top"/>
    </xf>
    <xf numFmtId="3" fontId="3" fillId="7" borderId="119" xfId="0" applyNumberFormat="1" applyFont="1" applyFill="1" applyBorder="1" applyAlignment="1">
      <alignment horizontal="center" vertical="top"/>
    </xf>
    <xf numFmtId="0" fontId="4" fillId="0" borderId="24" xfId="0" applyFont="1" applyBorder="1" applyAlignment="1">
      <alignment horizontal="center" vertical="center" wrapText="1"/>
    </xf>
    <xf numFmtId="0" fontId="8" fillId="7" borderId="49" xfId="0" applyFont="1" applyFill="1" applyBorder="1" applyAlignment="1">
      <alignment vertical="top" wrapText="1"/>
    </xf>
    <xf numFmtId="3" fontId="3" fillId="0" borderId="87" xfId="0" applyNumberFormat="1" applyFont="1" applyFill="1" applyBorder="1" applyAlignment="1">
      <alignment horizontal="center" vertical="top"/>
    </xf>
    <xf numFmtId="49" fontId="4" fillId="7" borderId="57" xfId="0" applyNumberFormat="1" applyFont="1" applyFill="1" applyBorder="1" applyAlignment="1">
      <alignment horizontal="center" vertical="top"/>
    </xf>
    <xf numFmtId="0" fontId="16" fillId="0" borderId="7" xfId="0" applyFont="1" applyFill="1" applyBorder="1" applyAlignment="1">
      <alignment horizontal="left" vertical="top" wrapText="1"/>
    </xf>
    <xf numFmtId="166" fontId="3" fillId="7" borderId="8" xfId="0" applyNumberFormat="1" applyFont="1" applyFill="1" applyBorder="1" applyAlignment="1">
      <alignment horizontal="center" vertical="top"/>
    </xf>
    <xf numFmtId="166" fontId="3" fillId="0" borderId="105" xfId="0" applyNumberFormat="1" applyFont="1" applyBorder="1" applyAlignment="1">
      <alignment horizontal="center" vertical="top"/>
    </xf>
    <xf numFmtId="166" fontId="3" fillId="0" borderId="23" xfId="0" applyNumberFormat="1" applyFont="1" applyBorder="1" applyAlignment="1">
      <alignment horizontal="center" vertical="top"/>
    </xf>
    <xf numFmtId="166" fontId="3" fillId="0" borderId="79" xfId="0" applyNumberFormat="1" applyFont="1" applyFill="1" applyBorder="1" applyAlignment="1">
      <alignment horizontal="left" vertical="top" wrapText="1"/>
    </xf>
    <xf numFmtId="166" fontId="3" fillId="0" borderId="23" xfId="0" applyNumberFormat="1" applyFont="1" applyFill="1" applyBorder="1" applyAlignment="1">
      <alignment horizontal="center" vertical="top"/>
    </xf>
    <xf numFmtId="166" fontId="3" fillId="7" borderId="23" xfId="0" applyNumberFormat="1" applyFont="1" applyFill="1" applyBorder="1" applyAlignment="1">
      <alignment horizontal="center" vertical="top" wrapText="1"/>
    </xf>
    <xf numFmtId="166" fontId="3" fillId="0" borderId="6" xfId="0" applyNumberFormat="1" applyFont="1" applyFill="1" applyBorder="1" applyAlignment="1">
      <alignment horizontal="center" vertical="top"/>
    </xf>
    <xf numFmtId="166" fontId="3" fillId="7" borderId="99" xfId="0" applyNumberFormat="1" applyFont="1" applyFill="1" applyBorder="1" applyAlignment="1">
      <alignment horizontal="center" vertical="top"/>
    </xf>
    <xf numFmtId="166" fontId="3" fillId="7" borderId="44" xfId="0" applyNumberFormat="1" applyFont="1" applyFill="1" applyBorder="1" applyAlignment="1">
      <alignment horizontal="center" vertical="top"/>
    </xf>
    <xf numFmtId="166" fontId="3" fillId="7" borderId="23" xfId="0" applyNumberFormat="1" applyFont="1" applyFill="1" applyBorder="1" applyAlignment="1">
      <alignment horizontal="center" vertical="top"/>
    </xf>
    <xf numFmtId="166" fontId="4" fillId="10" borderId="49" xfId="0" applyNumberFormat="1" applyFont="1" applyFill="1" applyBorder="1" applyAlignment="1">
      <alignment vertical="top"/>
    </xf>
    <xf numFmtId="166" fontId="3" fillId="7" borderId="6" xfId="0" applyNumberFormat="1" applyFont="1" applyFill="1" applyBorder="1" applyAlignment="1">
      <alignment horizontal="center" vertical="top"/>
    </xf>
    <xf numFmtId="166" fontId="4" fillId="10" borderId="11" xfId="0" applyNumberFormat="1" applyFont="1" applyFill="1" applyBorder="1" applyAlignment="1">
      <alignment vertical="top"/>
    </xf>
    <xf numFmtId="166" fontId="3" fillId="0" borderId="29" xfId="0" applyNumberFormat="1" applyFont="1" applyFill="1" applyBorder="1" applyAlignment="1">
      <alignment vertical="top" wrapText="1"/>
    </xf>
    <xf numFmtId="166" fontId="4" fillId="3" borderId="28" xfId="0" applyNumberFormat="1" applyFont="1" applyFill="1" applyBorder="1" applyAlignment="1">
      <alignment horizontal="center" vertical="top"/>
    </xf>
    <xf numFmtId="166" fontId="3" fillId="7" borderId="6" xfId="0" applyNumberFormat="1" applyFont="1" applyFill="1" applyBorder="1" applyAlignment="1">
      <alignment horizontal="center" vertical="top" wrapText="1"/>
    </xf>
    <xf numFmtId="166" fontId="4" fillId="10" borderId="57" xfId="0" applyNumberFormat="1" applyFont="1" applyFill="1" applyBorder="1" applyAlignment="1">
      <alignment horizontal="center" vertical="top"/>
    </xf>
    <xf numFmtId="166" fontId="3" fillId="10" borderId="60" xfId="0" applyNumberFormat="1" applyFont="1" applyFill="1" applyBorder="1" applyAlignment="1">
      <alignment horizontal="center" vertical="top"/>
    </xf>
    <xf numFmtId="166" fontId="3" fillId="3" borderId="13" xfId="0" applyNumberFormat="1" applyFont="1" applyFill="1" applyBorder="1" applyAlignment="1">
      <alignment horizontal="center" vertical="top"/>
    </xf>
    <xf numFmtId="166" fontId="3" fillId="3" borderId="10" xfId="0" applyNumberFormat="1" applyFont="1" applyFill="1" applyBorder="1" applyAlignment="1">
      <alignment horizontal="center" vertical="top"/>
    </xf>
    <xf numFmtId="166" fontId="3" fillId="0" borderId="12" xfId="0" applyNumberFormat="1" applyFont="1" applyFill="1" applyBorder="1" applyAlignment="1">
      <alignment horizontal="left" vertical="top" wrapText="1"/>
    </xf>
    <xf numFmtId="166" fontId="3" fillId="7" borderId="105" xfId="0" applyNumberFormat="1" applyFont="1" applyFill="1" applyBorder="1" applyAlignment="1">
      <alignment horizontal="center" vertical="top"/>
    </xf>
    <xf numFmtId="166" fontId="3" fillId="0" borderId="23" xfId="0" applyNumberFormat="1" applyFont="1" applyFill="1" applyBorder="1" applyAlignment="1">
      <alignment horizontal="center" vertical="top" wrapText="1"/>
    </xf>
    <xf numFmtId="166" fontId="4" fillId="9" borderId="74" xfId="0" applyNumberFormat="1" applyFont="1" applyFill="1" applyBorder="1" applyAlignment="1">
      <alignment horizontal="center" vertical="top"/>
    </xf>
    <xf numFmtId="166" fontId="4" fillId="3" borderId="10" xfId="0" applyNumberFormat="1" applyFont="1" applyFill="1" applyBorder="1" applyAlignment="1">
      <alignment horizontal="center" vertical="top"/>
    </xf>
    <xf numFmtId="166" fontId="4" fillId="10" borderId="0" xfId="0" applyNumberFormat="1" applyFont="1" applyFill="1" applyBorder="1" applyAlignment="1">
      <alignment horizontal="center" vertical="top"/>
    </xf>
    <xf numFmtId="166" fontId="3" fillId="0" borderId="16" xfId="0" applyNumberFormat="1" applyFont="1" applyFill="1" applyBorder="1" applyAlignment="1">
      <alignment horizontal="left" vertical="top" wrapText="1"/>
    </xf>
    <xf numFmtId="166" fontId="3" fillId="10" borderId="32" xfId="0" applyNumberFormat="1" applyFont="1" applyFill="1" applyBorder="1" applyAlignment="1">
      <alignment horizontal="center" vertical="top"/>
    </xf>
    <xf numFmtId="166" fontId="4" fillId="3" borderId="13" xfId="0" applyNumberFormat="1" applyFont="1" applyFill="1" applyBorder="1" applyAlignment="1">
      <alignment horizontal="center" vertical="top"/>
    </xf>
    <xf numFmtId="166" fontId="3" fillId="3" borderId="70" xfId="0" applyNumberFormat="1" applyFont="1" applyFill="1" applyBorder="1" applyAlignment="1">
      <alignment horizontal="center" vertical="top"/>
    </xf>
    <xf numFmtId="166" fontId="3" fillId="3" borderId="12" xfId="0" applyNumberFormat="1" applyFont="1" applyFill="1" applyBorder="1" applyAlignment="1">
      <alignment vertical="top" wrapText="1"/>
    </xf>
    <xf numFmtId="166" fontId="3" fillId="3" borderId="23" xfId="0" applyNumberFormat="1" applyFont="1" applyFill="1" applyBorder="1" applyAlignment="1">
      <alignment horizontal="center" vertical="top"/>
    </xf>
    <xf numFmtId="166" fontId="3" fillId="10" borderId="57" xfId="0" applyNumberFormat="1" applyFont="1" applyFill="1" applyBorder="1" applyAlignment="1">
      <alignment horizontal="center" vertical="top"/>
    </xf>
    <xf numFmtId="166" fontId="4" fillId="3" borderId="25" xfId="0" applyNumberFormat="1" applyFont="1" applyFill="1" applyBorder="1" applyAlignment="1">
      <alignment horizontal="center" vertical="top"/>
    </xf>
    <xf numFmtId="166" fontId="8" fillId="3" borderId="42" xfId="0" applyNumberFormat="1" applyFont="1" applyFill="1" applyBorder="1" applyAlignment="1">
      <alignment horizontal="left" vertical="top" wrapText="1"/>
    </xf>
    <xf numFmtId="166" fontId="3" fillId="0" borderId="105" xfId="0" applyNumberFormat="1" applyFont="1" applyFill="1" applyBorder="1" applyAlignment="1">
      <alignment horizontal="center" vertical="top"/>
    </xf>
    <xf numFmtId="166" fontId="3" fillId="7" borderId="113" xfId="0" applyNumberFormat="1" applyFont="1" applyFill="1" applyBorder="1" applyAlignment="1">
      <alignment horizontal="center" vertical="top"/>
    </xf>
    <xf numFmtId="166" fontId="3" fillId="0" borderId="22" xfId="0" applyNumberFormat="1" applyFont="1" applyBorder="1" applyAlignment="1">
      <alignment horizontal="center" vertical="top" wrapText="1"/>
    </xf>
    <xf numFmtId="166" fontId="4" fillId="10" borderId="32" xfId="0" applyNumberFormat="1" applyFont="1" applyFill="1" applyBorder="1" applyAlignment="1">
      <alignment horizontal="center" vertical="top" wrapText="1"/>
    </xf>
    <xf numFmtId="166" fontId="4" fillId="3" borderId="23" xfId="0" applyNumberFormat="1" applyFont="1" applyFill="1" applyBorder="1" applyAlignment="1">
      <alignment horizontal="center" vertical="top"/>
    </xf>
    <xf numFmtId="166" fontId="3" fillId="3" borderId="35" xfId="0" applyNumberFormat="1" applyFont="1" applyFill="1" applyBorder="1" applyAlignment="1">
      <alignment horizontal="left" vertical="top" wrapText="1"/>
    </xf>
    <xf numFmtId="166" fontId="3" fillId="7" borderId="10" xfId="0" applyNumberFormat="1" applyFont="1" applyFill="1" applyBorder="1" applyAlignment="1">
      <alignment horizontal="right" vertical="top"/>
    </xf>
    <xf numFmtId="166" fontId="4" fillId="10" borderId="60" xfId="0" applyNumberFormat="1" applyFont="1" applyFill="1" applyBorder="1" applyAlignment="1">
      <alignment horizontal="center" vertical="top"/>
    </xf>
    <xf numFmtId="166" fontId="3" fillId="10" borderId="60" xfId="0" applyNumberFormat="1" applyFont="1" applyFill="1" applyBorder="1" applyAlignment="1">
      <alignment horizontal="left" vertical="top" wrapText="1"/>
    </xf>
    <xf numFmtId="166" fontId="3" fillId="10" borderId="60" xfId="0" applyNumberFormat="1" applyFont="1" applyFill="1" applyBorder="1" applyAlignment="1">
      <alignment horizontal="center" vertical="center" textRotation="90" wrapText="1"/>
    </xf>
    <xf numFmtId="166" fontId="4" fillId="9" borderId="55" xfId="0" applyNumberFormat="1" applyFont="1" applyFill="1" applyBorder="1" applyAlignment="1">
      <alignment horizontal="center" vertical="top"/>
    </xf>
    <xf numFmtId="166" fontId="4" fillId="2" borderId="4" xfId="0" applyNumberFormat="1" applyFont="1" applyFill="1" applyBorder="1" applyAlignment="1">
      <alignment horizontal="center" vertical="top"/>
    </xf>
    <xf numFmtId="166" fontId="3" fillId="2" borderId="56" xfId="0" applyNumberFormat="1" applyFont="1" applyFill="1" applyBorder="1" applyAlignment="1">
      <alignment horizontal="center" vertical="top" wrapText="1"/>
    </xf>
    <xf numFmtId="166" fontId="3" fillId="2" borderId="33" xfId="0" applyNumberFormat="1" applyFont="1" applyFill="1" applyBorder="1" applyAlignment="1">
      <alignment horizontal="center" vertical="top" wrapText="1"/>
    </xf>
    <xf numFmtId="166" fontId="3" fillId="0" borderId="13" xfId="0" applyNumberFormat="1" applyFont="1" applyBorder="1" applyAlignment="1">
      <alignment horizontal="center" vertical="top"/>
    </xf>
    <xf numFmtId="166" fontId="3" fillId="7" borderId="70" xfId="0" applyNumberFormat="1" applyFont="1" applyFill="1" applyBorder="1" applyAlignment="1">
      <alignment horizontal="center" vertical="top"/>
    </xf>
    <xf numFmtId="166" fontId="3" fillId="0" borderId="70" xfId="0" applyNumberFormat="1" applyFont="1" applyBorder="1" applyAlignment="1">
      <alignment vertical="top"/>
    </xf>
    <xf numFmtId="166" fontId="3" fillId="7" borderId="12" xfId="0" applyNumberFormat="1" applyFont="1" applyFill="1" applyBorder="1" applyAlignment="1">
      <alignment vertical="top"/>
    </xf>
    <xf numFmtId="166" fontId="3" fillId="0" borderId="34" xfId="0" applyNumberFormat="1" applyFont="1" applyFill="1" applyBorder="1" applyAlignment="1">
      <alignment horizontal="center" vertical="top"/>
    </xf>
    <xf numFmtId="166" fontId="3" fillId="7" borderId="34" xfId="0" applyNumberFormat="1" applyFont="1" applyFill="1" applyBorder="1" applyAlignment="1">
      <alignment horizontal="center" vertical="top"/>
    </xf>
    <xf numFmtId="166" fontId="3" fillId="0" borderId="108" xfId="0" applyNumberFormat="1" applyFont="1" applyFill="1" applyBorder="1" applyAlignment="1">
      <alignment horizontal="center" vertical="top"/>
    </xf>
    <xf numFmtId="166" fontId="3" fillId="7" borderId="88" xfId="0" applyNumberFormat="1" applyFont="1" applyFill="1" applyBorder="1" applyAlignment="1">
      <alignment horizontal="left" vertical="top" wrapText="1"/>
    </xf>
    <xf numFmtId="166" fontId="3" fillId="7" borderId="66" xfId="0" applyNumberFormat="1" applyFont="1" applyFill="1" applyBorder="1" applyAlignment="1">
      <alignment horizontal="center" vertical="top"/>
    </xf>
    <xf numFmtId="166" fontId="3" fillId="7" borderId="50" xfId="0" applyNumberFormat="1" applyFont="1" applyFill="1" applyBorder="1" applyAlignment="1">
      <alignment horizontal="center" vertical="top"/>
    </xf>
    <xf numFmtId="166" fontId="4" fillId="7" borderId="0" xfId="0" applyNumberFormat="1" applyFont="1" applyFill="1" applyBorder="1" applyAlignment="1">
      <alignment horizontal="center" vertical="top"/>
    </xf>
    <xf numFmtId="166" fontId="4" fillId="8" borderId="59" xfId="0" applyNumberFormat="1" applyFont="1" applyFill="1" applyBorder="1" applyAlignment="1">
      <alignment horizontal="center" vertical="top"/>
    </xf>
    <xf numFmtId="166" fontId="4" fillId="9" borderId="56" xfId="0" applyNumberFormat="1" applyFont="1" applyFill="1" applyBorder="1" applyAlignment="1">
      <alignment horizontal="center" vertical="top"/>
    </xf>
    <xf numFmtId="166" fontId="3" fillId="7" borderId="10" xfId="0" applyNumberFormat="1" applyFont="1" applyFill="1" applyBorder="1" applyAlignment="1">
      <alignment horizontal="center" vertical="top"/>
    </xf>
    <xf numFmtId="166" fontId="3" fillId="7" borderId="12" xfId="0" applyNumberFormat="1" applyFont="1" applyFill="1" applyBorder="1" applyAlignment="1">
      <alignment horizontal="left" vertical="top" wrapText="1"/>
    </xf>
    <xf numFmtId="166" fontId="3" fillId="0" borderId="88" xfId="0" applyNumberFormat="1" applyFont="1" applyFill="1" applyBorder="1" applyAlignment="1">
      <alignment vertical="top" wrapText="1"/>
    </xf>
    <xf numFmtId="166" fontId="3" fillId="0" borderId="99" xfId="0" applyNumberFormat="1" applyFont="1" applyFill="1" applyBorder="1" applyAlignment="1">
      <alignment horizontal="center" vertical="top"/>
    </xf>
    <xf numFmtId="166" fontId="4" fillId="7" borderId="11" xfId="0" applyNumberFormat="1" applyFont="1" applyFill="1" applyBorder="1" applyAlignment="1">
      <alignment vertical="top"/>
    </xf>
    <xf numFmtId="166" fontId="4" fillId="7" borderId="28" xfId="0" applyNumberFormat="1" applyFont="1" applyFill="1" applyBorder="1" applyAlignment="1">
      <alignment vertical="top"/>
    </xf>
    <xf numFmtId="166" fontId="3" fillId="7" borderId="110" xfId="0" applyNumberFormat="1" applyFont="1" applyFill="1" applyBorder="1" applyAlignment="1">
      <alignment horizontal="center" vertical="top"/>
    </xf>
    <xf numFmtId="166" fontId="4" fillId="10" borderId="32" xfId="0" applyNumberFormat="1" applyFont="1" applyFill="1" applyBorder="1" applyAlignment="1">
      <alignment horizontal="center" vertical="top"/>
    </xf>
    <xf numFmtId="166" fontId="4" fillId="10" borderId="32" xfId="0" applyNumberFormat="1" applyFont="1" applyFill="1" applyBorder="1" applyAlignment="1">
      <alignment vertical="top"/>
    </xf>
    <xf numFmtId="166" fontId="3" fillId="0" borderId="44" xfId="0" applyNumberFormat="1" applyFont="1" applyBorder="1" applyAlignment="1">
      <alignment horizontal="center" vertical="top"/>
    </xf>
    <xf numFmtId="166" fontId="3" fillId="0" borderId="101" xfId="0" applyNumberFormat="1" applyFont="1" applyFill="1" applyBorder="1" applyAlignment="1">
      <alignment horizontal="left" vertical="top" wrapText="1"/>
    </xf>
    <xf numFmtId="166" fontId="4" fillId="7" borderId="32" xfId="0" applyNumberFormat="1" applyFont="1" applyFill="1" applyBorder="1" applyAlignment="1">
      <alignment horizontal="center" vertical="top"/>
    </xf>
    <xf numFmtId="166" fontId="3" fillId="0" borderId="40" xfId="0" applyNumberFormat="1" applyFont="1" applyFill="1" applyBorder="1" applyAlignment="1">
      <alignment horizontal="center" vertical="top"/>
    </xf>
    <xf numFmtId="166" fontId="4" fillId="10" borderId="25" xfId="0" applyNumberFormat="1" applyFont="1" applyFill="1" applyBorder="1" applyAlignment="1">
      <alignment vertical="top"/>
    </xf>
    <xf numFmtId="166" fontId="4" fillId="7" borderId="13" xfId="0" applyNumberFormat="1" applyFont="1" applyFill="1" applyBorder="1" applyAlignment="1">
      <alignment horizontal="center" vertical="top"/>
    </xf>
    <xf numFmtId="166" fontId="3" fillId="0" borderId="41" xfId="0" applyNumberFormat="1" applyFont="1" applyFill="1" applyBorder="1" applyAlignment="1">
      <alignment horizontal="left" vertical="top" wrapText="1"/>
    </xf>
    <xf numFmtId="166" fontId="3" fillId="7" borderId="0" xfId="0" applyNumberFormat="1" applyFont="1" applyFill="1" applyBorder="1" applyAlignment="1">
      <alignment horizontal="left" vertical="top" wrapText="1"/>
    </xf>
    <xf numFmtId="166" fontId="3" fillId="3" borderId="105" xfId="0" applyNumberFormat="1" applyFont="1" applyFill="1" applyBorder="1" applyAlignment="1">
      <alignment horizontal="center" vertical="top"/>
    </xf>
    <xf numFmtId="166" fontId="3" fillId="0" borderId="103" xfId="0" applyNumberFormat="1" applyFont="1" applyFill="1" applyBorder="1" applyAlignment="1">
      <alignment horizontal="left" vertical="top" wrapText="1"/>
    </xf>
    <xf numFmtId="166" fontId="3" fillId="10" borderId="32" xfId="0" applyNumberFormat="1" applyFont="1" applyFill="1" applyBorder="1" applyAlignment="1">
      <alignment vertical="top" wrapText="1"/>
    </xf>
    <xf numFmtId="166" fontId="3" fillId="10" borderId="32" xfId="0" applyNumberFormat="1" applyFont="1" applyFill="1" applyBorder="1" applyAlignment="1">
      <alignment horizontal="center" vertical="center" textRotation="90" wrapText="1"/>
    </xf>
    <xf numFmtId="166" fontId="3" fillId="10" borderId="53" xfId="0" applyNumberFormat="1" applyFont="1" applyFill="1" applyBorder="1" applyAlignment="1">
      <alignment horizontal="left" vertical="top" wrapText="1"/>
    </xf>
    <xf numFmtId="166" fontId="3" fillId="7" borderId="0" xfId="0" applyNumberFormat="1" applyFont="1" applyFill="1" applyBorder="1" applyAlignment="1">
      <alignment horizontal="center" vertical="top"/>
    </xf>
    <xf numFmtId="166" fontId="4" fillId="7" borderId="30" xfId="0" applyNumberFormat="1" applyFont="1" applyFill="1" applyBorder="1" applyAlignment="1">
      <alignment vertical="top"/>
    </xf>
    <xf numFmtId="166" fontId="4" fillId="5" borderId="55" xfId="0" applyNumberFormat="1" applyFont="1" applyFill="1" applyBorder="1" applyAlignment="1">
      <alignment horizontal="center" vertical="top"/>
    </xf>
    <xf numFmtId="166" fontId="3" fillId="0" borderId="0" xfId="0" applyNumberFormat="1" applyFont="1" applyFill="1" applyBorder="1" applyAlignment="1">
      <alignment horizontal="center" vertical="top"/>
    </xf>
    <xf numFmtId="166" fontId="5" fillId="0" borderId="52" xfId="0" applyNumberFormat="1" applyFont="1" applyFill="1" applyBorder="1" applyAlignment="1">
      <alignment horizontal="center" vertical="center" textRotation="90" shrinkToFit="1"/>
    </xf>
    <xf numFmtId="166" fontId="5" fillId="3" borderId="0" xfId="0" applyNumberFormat="1" applyFont="1" applyFill="1" applyBorder="1" applyAlignment="1">
      <alignment horizontal="center" vertical="center" textRotation="90" wrapText="1"/>
    </xf>
    <xf numFmtId="166" fontId="5" fillId="3" borderId="52" xfId="0" applyNumberFormat="1" applyFont="1" applyFill="1" applyBorder="1" applyAlignment="1">
      <alignment horizontal="center" vertical="center" textRotation="90" wrapText="1"/>
    </xf>
    <xf numFmtId="166" fontId="3" fillId="7" borderId="52" xfId="0" applyNumberFormat="1" applyFont="1" applyFill="1" applyBorder="1" applyAlignment="1">
      <alignment horizontal="center" vertical="center" textRotation="90" wrapText="1"/>
    </xf>
    <xf numFmtId="166" fontId="13" fillId="7" borderId="52" xfId="0" applyNumberFormat="1" applyFont="1" applyFill="1" applyBorder="1" applyAlignment="1">
      <alignment horizontal="center" vertical="center" wrapText="1"/>
    </xf>
    <xf numFmtId="166" fontId="9" fillId="7" borderId="77" xfId="0" applyNumberFormat="1" applyFont="1" applyFill="1" applyBorder="1" applyAlignment="1">
      <alignment horizontal="center" vertical="center" textRotation="90" wrapText="1"/>
    </xf>
    <xf numFmtId="166" fontId="3" fillId="3" borderId="77" xfId="0" applyNumberFormat="1" applyFont="1" applyFill="1" applyBorder="1" applyAlignment="1">
      <alignment horizontal="center" vertical="top" wrapText="1"/>
    </xf>
    <xf numFmtId="166" fontId="2" fillId="7" borderId="32" xfId="0" applyNumberFormat="1" applyFont="1" applyFill="1" applyBorder="1" applyAlignment="1">
      <alignment horizontal="center" vertical="center" textRotation="90" wrapText="1"/>
    </xf>
    <xf numFmtId="3" fontId="3" fillId="7" borderId="110" xfId="0" applyNumberFormat="1" applyFont="1" applyFill="1" applyBorder="1" applyAlignment="1">
      <alignment horizontal="center" vertical="center" wrapText="1"/>
    </xf>
    <xf numFmtId="3" fontId="3" fillId="7" borderId="54" xfId="0" applyNumberFormat="1" applyFont="1" applyFill="1" applyBorder="1" applyAlignment="1">
      <alignment horizontal="center" vertical="center" wrapText="1"/>
    </xf>
    <xf numFmtId="3" fontId="3" fillId="7" borderId="90" xfId="0" applyNumberFormat="1" applyFont="1" applyFill="1" applyBorder="1" applyAlignment="1">
      <alignment horizontal="center" vertical="top" wrapText="1"/>
    </xf>
    <xf numFmtId="3" fontId="7" fillId="7" borderId="90" xfId="0" applyNumberFormat="1" applyFont="1" applyFill="1" applyBorder="1" applyAlignment="1">
      <alignment horizontal="center" vertical="center" wrapText="1"/>
    </xf>
    <xf numFmtId="3" fontId="7" fillId="7" borderId="31" xfId="0" applyNumberFormat="1" applyFont="1" applyFill="1" applyBorder="1" applyAlignment="1">
      <alignment horizontal="center" vertical="top" wrapText="1"/>
    </xf>
    <xf numFmtId="166" fontId="8" fillId="3" borderId="14" xfId="0" applyNumberFormat="1" applyFont="1" applyFill="1" applyBorder="1" applyAlignment="1">
      <alignment horizontal="left" vertical="top" wrapText="1"/>
    </xf>
    <xf numFmtId="166" fontId="4" fillId="7" borderId="20" xfId="0" applyNumberFormat="1" applyFont="1" applyFill="1" applyBorder="1" applyAlignment="1">
      <alignment horizontal="center" vertical="center"/>
    </xf>
    <xf numFmtId="166" fontId="4" fillId="7" borderId="11" xfId="0" applyNumberFormat="1" applyFont="1" applyFill="1" applyBorder="1" applyAlignment="1">
      <alignment horizontal="center" vertical="center"/>
    </xf>
    <xf numFmtId="166" fontId="5" fillId="0" borderId="13" xfId="0" applyNumberFormat="1" applyFont="1" applyFill="1" applyBorder="1" applyAlignment="1">
      <alignment horizontal="center" vertical="center" textRotation="90" shrinkToFit="1"/>
    </xf>
    <xf numFmtId="166" fontId="4" fillId="0" borderId="1" xfId="0" applyNumberFormat="1" applyFont="1" applyFill="1" applyBorder="1" applyAlignment="1">
      <alignment horizontal="center" vertical="top" wrapText="1"/>
    </xf>
    <xf numFmtId="166" fontId="5" fillId="3" borderId="13" xfId="0" applyNumberFormat="1" applyFont="1" applyFill="1" applyBorder="1" applyAlignment="1">
      <alignment horizontal="center" vertical="center" textRotation="90" wrapText="1"/>
    </xf>
    <xf numFmtId="166" fontId="4" fillId="7" borderId="20" xfId="0" applyNumberFormat="1" applyFont="1" applyFill="1" applyBorder="1" applyAlignment="1">
      <alignment horizontal="center" vertical="center" wrapText="1"/>
    </xf>
    <xf numFmtId="166" fontId="3" fillId="7" borderId="11" xfId="0" applyNumberFormat="1" applyFont="1" applyFill="1" applyBorder="1" applyAlignment="1">
      <alignment horizontal="left" vertical="center" textRotation="90" wrapText="1"/>
    </xf>
    <xf numFmtId="166" fontId="13" fillId="7" borderId="20" xfId="0" applyNumberFormat="1" applyFont="1" applyFill="1" applyBorder="1" applyAlignment="1">
      <alignment horizontal="center" vertical="top" wrapText="1"/>
    </xf>
    <xf numFmtId="166" fontId="12" fillId="7" borderId="28" xfId="0" applyNumberFormat="1" applyFont="1" applyFill="1" applyBorder="1" applyAlignment="1">
      <alignment horizontal="center" vertical="center" textRotation="90" wrapText="1"/>
    </xf>
    <xf numFmtId="166" fontId="3" fillId="3" borderId="28" xfId="0" applyNumberFormat="1" applyFont="1" applyFill="1" applyBorder="1" applyAlignment="1">
      <alignment horizontal="center" vertical="center" textRotation="90" wrapText="1"/>
    </xf>
    <xf numFmtId="166" fontId="4" fillId="3" borderId="14" xfId="0" applyNumberFormat="1" applyFont="1" applyFill="1" applyBorder="1" applyAlignment="1">
      <alignment vertical="top" wrapText="1"/>
    </xf>
    <xf numFmtId="166" fontId="7" fillId="7" borderId="13" xfId="0" applyNumberFormat="1" applyFont="1" applyFill="1" applyBorder="1" applyAlignment="1">
      <alignment horizontal="center" vertical="center" textRotation="90" wrapText="1"/>
    </xf>
    <xf numFmtId="166" fontId="7" fillId="7" borderId="14" xfId="0" applyNumberFormat="1" applyFont="1" applyFill="1" applyBorder="1" applyAlignment="1">
      <alignment horizontal="center" vertical="center" textRotation="90" wrapText="1"/>
    </xf>
    <xf numFmtId="166" fontId="4" fillId="7" borderId="30" xfId="0" applyNumberFormat="1" applyFont="1" applyFill="1" applyBorder="1" applyAlignment="1">
      <alignment horizontal="center" vertical="top" wrapText="1"/>
    </xf>
    <xf numFmtId="166" fontId="9" fillId="0" borderId="57" xfId="0" applyNumberFormat="1" applyFont="1" applyBorder="1" applyAlignment="1">
      <alignment vertical="top" wrapText="1"/>
    </xf>
    <xf numFmtId="166" fontId="13" fillId="7" borderId="25" xfId="0" applyNumberFormat="1" applyFont="1" applyFill="1" applyBorder="1" applyAlignment="1">
      <alignment horizontal="center" vertical="center" wrapText="1"/>
    </xf>
    <xf numFmtId="166" fontId="9" fillId="7" borderId="28" xfId="0" applyNumberFormat="1" applyFont="1" applyFill="1" applyBorder="1" applyAlignment="1">
      <alignment horizontal="center" vertical="center" textRotation="90" wrapText="1"/>
    </xf>
    <xf numFmtId="166" fontId="3" fillId="3" borderId="28" xfId="0" applyNumberFormat="1" applyFont="1" applyFill="1" applyBorder="1" applyAlignment="1">
      <alignment horizontal="center" vertical="top" wrapText="1"/>
    </xf>
    <xf numFmtId="166" fontId="4" fillId="10" borderId="30" xfId="0" applyNumberFormat="1" applyFont="1" applyFill="1" applyBorder="1" applyAlignment="1">
      <alignment vertical="top"/>
    </xf>
    <xf numFmtId="166" fontId="4" fillId="7" borderId="14" xfId="0" applyNumberFormat="1" applyFont="1" applyFill="1" applyBorder="1" applyAlignment="1">
      <alignment vertical="top" wrapText="1"/>
    </xf>
    <xf numFmtId="166" fontId="4" fillId="0" borderId="42" xfId="0" applyNumberFormat="1" applyFont="1" applyBorder="1" applyAlignment="1">
      <alignment horizontal="center" vertical="top"/>
    </xf>
    <xf numFmtId="166" fontId="4" fillId="3" borderId="42" xfId="0" applyNumberFormat="1" applyFont="1" applyFill="1" applyBorder="1" applyAlignment="1">
      <alignment horizontal="center" vertical="top"/>
    </xf>
    <xf numFmtId="166" fontId="4" fillId="0" borderId="15" xfId="0" applyNumberFormat="1" applyFont="1" applyFill="1" applyBorder="1" applyAlignment="1">
      <alignment horizontal="center" vertical="top" wrapText="1"/>
    </xf>
    <xf numFmtId="166" fontId="3" fillId="7" borderId="49" xfId="0" applyNumberFormat="1" applyFont="1" applyFill="1" applyBorder="1" applyAlignment="1">
      <alignment horizontal="center" vertical="top" wrapText="1"/>
    </xf>
    <xf numFmtId="166" fontId="7" fillId="0" borderId="27" xfId="0" applyNumberFormat="1" applyFont="1" applyFill="1" applyBorder="1" applyAlignment="1">
      <alignment horizontal="center" vertical="top" wrapText="1"/>
    </xf>
    <xf numFmtId="166" fontId="4" fillId="0" borderId="31" xfId="0" applyNumberFormat="1" applyFont="1" applyBorder="1" applyAlignment="1">
      <alignment horizontal="center" vertical="top"/>
    </xf>
    <xf numFmtId="166" fontId="3" fillId="0" borderId="6" xfId="0" applyNumberFormat="1" applyFont="1" applyBorder="1" applyAlignment="1">
      <alignment horizontal="center" vertical="top"/>
    </xf>
    <xf numFmtId="166" fontId="3" fillId="8" borderId="22" xfId="0" applyNumberFormat="1" applyFont="1" applyFill="1" applyBorder="1" applyAlignment="1">
      <alignment horizontal="center" vertical="top" wrapText="1"/>
    </xf>
    <xf numFmtId="166" fontId="3" fillId="7" borderId="22" xfId="0" applyNumberFormat="1" applyFont="1" applyFill="1" applyBorder="1" applyAlignment="1">
      <alignment horizontal="center" vertical="top" wrapText="1"/>
    </xf>
    <xf numFmtId="3" fontId="3" fillId="7" borderId="39" xfId="0" applyNumberFormat="1" applyFont="1" applyFill="1" applyBorder="1" applyAlignment="1">
      <alignment horizontal="center" vertical="top" wrapText="1"/>
    </xf>
    <xf numFmtId="166" fontId="3" fillId="7" borderId="48" xfId="0" applyNumberFormat="1" applyFont="1" applyFill="1" applyBorder="1" applyAlignment="1">
      <alignment horizontal="center" vertical="top"/>
    </xf>
    <xf numFmtId="166" fontId="3" fillId="7" borderId="19" xfId="0" applyNumberFormat="1" applyFont="1" applyFill="1" applyBorder="1" applyAlignment="1">
      <alignment horizontal="center" vertical="top"/>
    </xf>
    <xf numFmtId="166" fontId="3" fillId="7" borderId="46" xfId="0" applyNumberFormat="1" applyFont="1" applyFill="1" applyBorder="1" applyAlignment="1">
      <alignment horizontal="center" vertical="top"/>
    </xf>
    <xf numFmtId="166" fontId="3" fillId="7" borderId="61" xfId="0" applyNumberFormat="1" applyFont="1" applyFill="1" applyBorder="1" applyAlignment="1">
      <alignment horizontal="center" vertical="top"/>
    </xf>
    <xf numFmtId="166" fontId="3" fillId="7" borderId="114" xfId="0" applyNumberFormat="1" applyFont="1" applyFill="1" applyBorder="1" applyAlignment="1">
      <alignment horizontal="center" vertical="top"/>
    </xf>
    <xf numFmtId="166" fontId="3" fillId="0" borderId="77" xfId="0" applyNumberFormat="1" applyFont="1" applyBorder="1" applyAlignment="1">
      <alignment horizontal="center" vertical="top"/>
    </xf>
    <xf numFmtId="166" fontId="3" fillId="3" borderId="66" xfId="0" applyNumberFormat="1" applyFont="1" applyFill="1" applyBorder="1" applyAlignment="1">
      <alignment horizontal="center" vertical="top"/>
    </xf>
    <xf numFmtId="166" fontId="3" fillId="0" borderId="66" xfId="0" applyNumberFormat="1" applyFont="1" applyFill="1" applyBorder="1" applyAlignment="1">
      <alignment horizontal="center" vertical="top" wrapText="1"/>
    </xf>
    <xf numFmtId="166" fontId="3" fillId="7" borderId="66" xfId="0" applyNumberFormat="1" applyFont="1" applyFill="1" applyBorder="1" applyAlignment="1">
      <alignment horizontal="center" vertical="top" wrapText="1"/>
    </xf>
    <xf numFmtId="166" fontId="4" fillId="10" borderId="68" xfId="0" applyNumberFormat="1" applyFont="1" applyFill="1" applyBorder="1" applyAlignment="1">
      <alignment horizontal="center" vertical="top"/>
    </xf>
    <xf numFmtId="166" fontId="3" fillId="7" borderId="28" xfId="0" applyNumberFormat="1" applyFont="1" applyFill="1" applyBorder="1" applyAlignment="1">
      <alignment horizontal="left" vertical="center" textRotation="90" wrapText="1"/>
    </xf>
    <xf numFmtId="49" fontId="7" fillId="3" borderId="77" xfId="0" applyNumberFormat="1" applyFont="1" applyFill="1" applyBorder="1" applyAlignment="1">
      <alignment horizontal="center" vertical="center" textRotation="90" wrapText="1"/>
    </xf>
    <xf numFmtId="166" fontId="3" fillId="7" borderId="13" xfId="0" applyNumberFormat="1" applyFont="1" applyFill="1" applyBorder="1" applyAlignment="1">
      <alignment horizontal="center" vertical="center" textRotation="90" wrapText="1"/>
    </xf>
    <xf numFmtId="166" fontId="3" fillId="7" borderId="75" xfId="0" applyNumberFormat="1" applyFont="1" applyFill="1" applyBorder="1" applyAlignment="1">
      <alignment horizontal="center" vertical="center" textRotation="90" wrapText="1"/>
    </xf>
    <xf numFmtId="166" fontId="3" fillId="7" borderId="37" xfId="0" applyNumberFormat="1" applyFont="1" applyFill="1" applyBorder="1" applyAlignment="1">
      <alignment horizontal="center" vertical="top"/>
    </xf>
    <xf numFmtId="166" fontId="3" fillId="7" borderId="7" xfId="0" applyNumberFormat="1" applyFont="1" applyFill="1" applyBorder="1" applyAlignment="1">
      <alignment horizontal="center" vertical="top"/>
    </xf>
    <xf numFmtId="166" fontId="3" fillId="7" borderId="29" xfId="0" applyNumberFormat="1" applyFont="1" applyFill="1" applyBorder="1" applyAlignment="1">
      <alignment horizontal="center" vertical="top"/>
    </xf>
    <xf numFmtId="49" fontId="7" fillId="7" borderId="77" xfId="0" applyNumberFormat="1" applyFont="1" applyFill="1" applyBorder="1" applyAlignment="1">
      <alignment horizontal="center" vertical="center" textRotation="90" wrapText="1"/>
    </xf>
    <xf numFmtId="166" fontId="4" fillId="2" borderId="72" xfId="0" applyNumberFormat="1" applyFont="1" applyFill="1" applyBorder="1" applyAlignment="1">
      <alignment horizontal="center" vertical="top"/>
    </xf>
    <xf numFmtId="166" fontId="3" fillId="7" borderId="88" xfId="0" applyNumberFormat="1" applyFont="1" applyFill="1" applyBorder="1" applyAlignment="1">
      <alignment horizontal="center" vertical="top"/>
    </xf>
    <xf numFmtId="166" fontId="4" fillId="8" borderId="58" xfId="0" applyNumberFormat="1" applyFont="1" applyFill="1" applyBorder="1" applyAlignment="1">
      <alignment horizontal="center" vertical="top"/>
    </xf>
    <xf numFmtId="166" fontId="3" fillId="7" borderId="12" xfId="0" applyNumberFormat="1" applyFont="1" applyFill="1" applyBorder="1" applyAlignment="1">
      <alignment horizontal="center" vertical="top"/>
    </xf>
    <xf numFmtId="166" fontId="3" fillId="0" borderId="83" xfId="0" applyNumberFormat="1" applyFont="1" applyBorder="1" applyAlignment="1">
      <alignment horizontal="center" vertical="top"/>
    </xf>
    <xf numFmtId="166" fontId="3" fillId="7" borderId="83" xfId="0" applyNumberFormat="1" applyFont="1" applyFill="1" applyBorder="1" applyAlignment="1">
      <alignment horizontal="center" vertical="top"/>
    </xf>
    <xf numFmtId="166" fontId="3" fillId="7" borderId="108" xfId="0" applyNumberFormat="1" applyFont="1" applyFill="1" applyBorder="1" applyAlignment="1">
      <alignment horizontal="center" vertical="top"/>
    </xf>
    <xf numFmtId="166" fontId="3" fillId="0" borderId="29" xfId="0" applyNumberFormat="1" applyFont="1" applyFill="1" applyBorder="1" applyAlignment="1">
      <alignment horizontal="center" vertical="top"/>
    </xf>
    <xf numFmtId="166" fontId="3" fillId="0" borderId="29" xfId="0" applyNumberFormat="1" applyFont="1" applyBorder="1" applyAlignment="1">
      <alignment horizontal="center" vertical="top"/>
    </xf>
    <xf numFmtId="166" fontId="4" fillId="2" borderId="55" xfId="0" applyNumberFormat="1" applyFont="1" applyFill="1" applyBorder="1" applyAlignment="1">
      <alignment horizontal="center" vertical="top"/>
    </xf>
    <xf numFmtId="166" fontId="4" fillId="5" borderId="10" xfId="0" applyNumberFormat="1" applyFont="1" applyFill="1" applyBorder="1" applyAlignment="1">
      <alignment horizontal="center" vertical="top" wrapText="1"/>
    </xf>
    <xf numFmtId="166" fontId="4" fillId="8" borderId="22" xfId="0" applyNumberFormat="1" applyFont="1" applyFill="1" applyBorder="1" applyAlignment="1">
      <alignment horizontal="center" vertical="top" wrapText="1"/>
    </xf>
    <xf numFmtId="166" fontId="4" fillId="5" borderId="22" xfId="0" applyNumberFormat="1" applyFont="1" applyFill="1" applyBorder="1" applyAlignment="1">
      <alignment horizontal="center" vertical="top" wrapText="1"/>
    </xf>
    <xf numFmtId="166" fontId="4" fillId="4" borderId="68" xfId="0" applyNumberFormat="1" applyFont="1" applyFill="1" applyBorder="1" applyAlignment="1">
      <alignment horizontal="center" vertical="top" wrapText="1"/>
    </xf>
    <xf numFmtId="166" fontId="4" fillId="8" borderId="68" xfId="0" applyNumberFormat="1" applyFont="1" applyFill="1" applyBorder="1" applyAlignment="1">
      <alignment horizontal="center" vertical="top"/>
    </xf>
    <xf numFmtId="166" fontId="9" fillId="7" borderId="48" xfId="0" applyNumberFormat="1" applyFont="1" applyFill="1" applyBorder="1" applyAlignment="1">
      <alignment horizontal="center" vertical="center" textRotation="90" wrapText="1"/>
    </xf>
    <xf numFmtId="166" fontId="9" fillId="7" borderId="19" xfId="0" applyNumberFormat="1" applyFont="1" applyFill="1" applyBorder="1" applyAlignment="1">
      <alignment horizontal="center" vertical="center" textRotation="90" wrapText="1"/>
    </xf>
    <xf numFmtId="166" fontId="3" fillId="7" borderId="48" xfId="0" applyNumberFormat="1" applyFont="1" applyFill="1" applyBorder="1" applyAlignment="1">
      <alignment horizontal="center" vertical="center" textRotation="90" wrapText="1"/>
    </xf>
    <xf numFmtId="166" fontId="3" fillId="7" borderId="19" xfId="0" applyNumberFormat="1" applyFont="1" applyFill="1" applyBorder="1" applyAlignment="1">
      <alignment horizontal="center" vertical="center" textRotation="90" wrapText="1"/>
    </xf>
    <xf numFmtId="166" fontId="3" fillId="0" borderId="8" xfId="0" applyNumberFormat="1" applyFont="1" applyBorder="1" applyAlignment="1">
      <alignment horizontal="center" vertical="top"/>
    </xf>
    <xf numFmtId="166" fontId="4" fillId="2" borderId="24" xfId="0" applyNumberFormat="1" applyFont="1" applyFill="1" applyBorder="1" applyAlignment="1">
      <alignment horizontal="center" vertical="top"/>
    </xf>
    <xf numFmtId="166" fontId="4" fillId="9" borderId="68" xfId="0" applyNumberFormat="1" applyFont="1" applyFill="1" applyBorder="1" applyAlignment="1">
      <alignment horizontal="center" vertical="top"/>
    </xf>
    <xf numFmtId="166" fontId="4" fillId="5" borderId="24" xfId="0" applyNumberFormat="1" applyFont="1" applyFill="1" applyBorder="1" applyAlignment="1">
      <alignment horizontal="center" vertical="top"/>
    </xf>
    <xf numFmtId="49" fontId="7" fillId="7" borderId="0" xfId="0" applyNumberFormat="1" applyFont="1" applyFill="1" applyBorder="1" applyAlignment="1">
      <alignment horizontal="center" vertical="center" textRotation="90"/>
    </xf>
    <xf numFmtId="166" fontId="3" fillId="7" borderId="50" xfId="0" applyNumberFormat="1" applyFont="1" applyFill="1" applyBorder="1" applyAlignment="1">
      <alignment vertical="top"/>
    </xf>
    <xf numFmtId="166" fontId="3" fillId="7" borderId="94" xfId="0" applyNumberFormat="1" applyFont="1" applyFill="1" applyBorder="1" applyAlignment="1">
      <alignment vertical="top" wrapText="1"/>
    </xf>
    <xf numFmtId="166" fontId="3" fillId="3" borderId="11" xfId="0" applyNumberFormat="1" applyFont="1" applyFill="1" applyBorder="1" applyAlignment="1">
      <alignment horizontal="center" vertical="top" wrapText="1"/>
    </xf>
    <xf numFmtId="49" fontId="7" fillId="3" borderId="0" xfId="0" applyNumberFormat="1" applyFont="1" applyFill="1" applyBorder="1" applyAlignment="1">
      <alignment horizontal="center" textRotation="90" wrapText="1"/>
    </xf>
    <xf numFmtId="166" fontId="3" fillId="7" borderId="93" xfId="0" applyNumberFormat="1" applyFont="1" applyFill="1" applyBorder="1" applyAlignment="1">
      <alignment horizontal="center" vertical="top"/>
    </xf>
    <xf numFmtId="166" fontId="3" fillId="7" borderId="109" xfId="0" applyNumberFormat="1" applyFont="1" applyFill="1" applyBorder="1" applyAlignment="1">
      <alignment horizontal="center" vertical="top"/>
    </xf>
    <xf numFmtId="166" fontId="3" fillId="7" borderId="28" xfId="0" applyNumberFormat="1" applyFont="1" applyFill="1" applyBorder="1" applyAlignment="1">
      <alignment horizontal="center" vertical="center" textRotation="90" wrapText="1"/>
    </xf>
    <xf numFmtId="166" fontId="3" fillId="3" borderId="35" xfId="0" applyNumberFormat="1" applyFont="1" applyFill="1" applyBorder="1" applyAlignment="1">
      <alignment vertical="top" wrapText="1"/>
    </xf>
    <xf numFmtId="166" fontId="4" fillId="0" borderId="28" xfId="0" applyNumberFormat="1" applyFont="1" applyBorder="1" applyAlignment="1">
      <alignment horizontal="center" vertical="top"/>
    </xf>
    <xf numFmtId="166" fontId="3" fillId="0" borderId="48" xfId="0" applyNumberFormat="1" applyFont="1" applyBorder="1" applyAlignment="1">
      <alignment horizontal="center" vertical="top"/>
    </xf>
    <xf numFmtId="166" fontId="3" fillId="0" borderId="66" xfId="0" applyNumberFormat="1" applyFont="1" applyBorder="1" applyAlignment="1">
      <alignment horizontal="center" vertical="top"/>
    </xf>
    <xf numFmtId="166" fontId="3" fillId="7" borderId="70" xfId="0" applyNumberFormat="1" applyFont="1" applyFill="1" applyBorder="1" applyAlignment="1">
      <alignment vertical="top"/>
    </xf>
    <xf numFmtId="166" fontId="3" fillId="0" borderId="50" xfId="0" applyNumberFormat="1" applyFont="1" applyFill="1" applyBorder="1" applyAlignment="1">
      <alignment horizontal="center" vertical="top"/>
    </xf>
    <xf numFmtId="166" fontId="3" fillId="0" borderId="34" xfId="0" applyNumberFormat="1" applyFont="1" applyBorder="1" applyAlignment="1">
      <alignment horizontal="center" vertical="top"/>
    </xf>
    <xf numFmtId="166" fontId="4" fillId="8" borderId="9" xfId="0" applyNumberFormat="1" applyFont="1" applyFill="1" applyBorder="1" applyAlignment="1">
      <alignment horizontal="center" vertical="top"/>
    </xf>
    <xf numFmtId="166" fontId="3" fillId="7" borderId="52" xfId="0" applyNumberFormat="1" applyFont="1" applyFill="1" applyBorder="1" applyAlignment="1">
      <alignment horizontal="right" vertical="top"/>
    </xf>
    <xf numFmtId="166" fontId="3" fillId="7" borderId="77" xfId="0" applyNumberFormat="1" applyFont="1" applyFill="1" applyBorder="1" applyAlignment="1">
      <alignment horizontal="center" vertical="top"/>
    </xf>
    <xf numFmtId="166" fontId="3" fillId="0" borderId="0" xfId="0" applyNumberFormat="1" applyFont="1" applyBorder="1" applyAlignment="1">
      <alignment horizontal="center" vertical="top"/>
    </xf>
    <xf numFmtId="166" fontId="3" fillId="3" borderId="114" xfId="0" applyNumberFormat="1" applyFont="1" applyFill="1" applyBorder="1" applyAlignment="1">
      <alignment horizontal="center" vertical="top"/>
    </xf>
    <xf numFmtId="166" fontId="4" fillId="0" borderId="0" xfId="0" applyNumberFormat="1" applyFont="1" applyFill="1" applyBorder="1" applyAlignment="1">
      <alignment horizontal="center" vertical="top" wrapText="1"/>
    </xf>
    <xf numFmtId="166" fontId="3" fillId="2" borderId="32" xfId="0" applyNumberFormat="1" applyFont="1" applyFill="1" applyBorder="1" applyAlignment="1">
      <alignment horizontal="center" vertical="top" wrapText="1"/>
    </xf>
    <xf numFmtId="0" fontId="26" fillId="0" borderId="0" xfId="0" applyFont="1"/>
    <xf numFmtId="0" fontId="3" fillId="0" borderId="2" xfId="0" applyFont="1" applyBorder="1" applyAlignment="1">
      <alignment horizontal="center" vertical="center" textRotation="90" wrapText="1"/>
    </xf>
    <xf numFmtId="0" fontId="3" fillId="0" borderId="2" xfId="0" applyFont="1" applyFill="1" applyBorder="1" applyAlignment="1">
      <alignment horizontal="center" vertical="center" textRotation="90" wrapText="1"/>
    </xf>
    <xf numFmtId="0" fontId="3" fillId="0" borderId="2" xfId="0" applyFont="1" applyBorder="1" applyAlignment="1">
      <alignment horizontal="center" vertical="center" textRotation="90"/>
    </xf>
    <xf numFmtId="0" fontId="3" fillId="0" borderId="65" xfId="0" applyFont="1" applyBorder="1" applyAlignment="1">
      <alignment horizontal="center" vertical="center" textRotation="90"/>
    </xf>
    <xf numFmtId="0" fontId="3" fillId="0" borderId="3" xfId="0" applyFont="1" applyBorder="1" applyAlignment="1">
      <alignment horizontal="center" vertical="center" textRotation="90"/>
    </xf>
    <xf numFmtId="166" fontId="3" fillId="3" borderId="77" xfId="0" applyNumberFormat="1" applyFont="1" applyFill="1" applyBorder="1" applyAlignment="1">
      <alignment horizontal="center" vertical="top"/>
    </xf>
    <xf numFmtId="166" fontId="3" fillId="7" borderId="116" xfId="0" applyNumberFormat="1" applyFont="1" applyFill="1" applyBorder="1" applyAlignment="1">
      <alignment horizontal="center" vertical="top"/>
    </xf>
    <xf numFmtId="166" fontId="3" fillId="0" borderId="28" xfId="0" applyNumberFormat="1" applyFont="1" applyBorder="1" applyAlignment="1">
      <alignment horizontal="center" vertical="top"/>
    </xf>
    <xf numFmtId="166" fontId="3" fillId="7" borderId="84" xfId="0" applyNumberFormat="1" applyFont="1" applyFill="1" applyBorder="1" applyAlignment="1">
      <alignment horizontal="center" vertical="top"/>
    </xf>
    <xf numFmtId="166" fontId="3" fillId="0" borderId="11" xfId="0" applyNumberFormat="1" applyFont="1" applyBorder="1" applyAlignment="1">
      <alignment horizontal="center" vertical="top"/>
    </xf>
    <xf numFmtId="166" fontId="3" fillId="3" borderId="28" xfId="0" applyNumberFormat="1" applyFont="1" applyFill="1" applyBorder="1" applyAlignment="1">
      <alignment horizontal="center" vertical="top"/>
    </xf>
    <xf numFmtId="166" fontId="3" fillId="0" borderId="84" xfId="0" applyNumberFormat="1" applyFont="1" applyBorder="1" applyAlignment="1">
      <alignment horizontal="center" vertical="top"/>
    </xf>
    <xf numFmtId="166" fontId="3" fillId="7" borderId="112" xfId="0" applyNumberFormat="1" applyFont="1" applyFill="1" applyBorder="1" applyAlignment="1">
      <alignment horizontal="center" vertical="top"/>
    </xf>
    <xf numFmtId="166" fontId="3" fillId="0" borderId="20" xfId="0" applyNumberFormat="1" applyFont="1" applyBorder="1" applyAlignment="1">
      <alignment horizontal="center" vertical="top"/>
    </xf>
    <xf numFmtId="166" fontId="3" fillId="7" borderId="106" xfId="0" applyNumberFormat="1" applyFont="1" applyFill="1" applyBorder="1" applyAlignment="1">
      <alignment horizontal="center" vertical="top"/>
    </xf>
    <xf numFmtId="3" fontId="7" fillId="7" borderId="47" xfId="0" applyNumberFormat="1" applyFont="1" applyFill="1" applyBorder="1" applyAlignment="1">
      <alignment horizontal="center" vertical="center" wrapText="1"/>
    </xf>
    <xf numFmtId="3" fontId="7" fillId="7" borderId="35" xfId="0" applyNumberFormat="1" applyFont="1" applyFill="1" applyBorder="1" applyAlignment="1">
      <alignment horizontal="center" vertical="center" wrapText="1"/>
    </xf>
    <xf numFmtId="3" fontId="3" fillId="7" borderId="49" xfId="0" applyNumberFormat="1" applyFont="1" applyFill="1" applyBorder="1" applyAlignment="1">
      <alignment horizontal="center" vertical="top"/>
    </xf>
    <xf numFmtId="3" fontId="3" fillId="0" borderId="14" xfId="0" applyNumberFormat="1" applyFont="1" applyFill="1" applyBorder="1" applyAlignment="1">
      <alignment horizontal="center" vertical="top"/>
    </xf>
    <xf numFmtId="3" fontId="3" fillId="7" borderId="35" xfId="0" applyNumberFormat="1" applyFont="1" applyFill="1" applyBorder="1" applyAlignment="1">
      <alignment horizontal="center" vertical="top" wrapText="1"/>
    </xf>
    <xf numFmtId="3" fontId="3" fillId="0" borderId="14" xfId="0" applyNumberFormat="1" applyFont="1" applyFill="1" applyBorder="1" applyAlignment="1">
      <alignment horizontal="center" vertical="top" wrapText="1"/>
    </xf>
    <xf numFmtId="3" fontId="3" fillId="3" borderId="47" xfId="0" applyNumberFormat="1" applyFont="1" applyFill="1" applyBorder="1" applyAlignment="1">
      <alignment horizontal="center" vertical="top"/>
    </xf>
    <xf numFmtId="3" fontId="3" fillId="3" borderId="49" xfId="0" applyNumberFormat="1" applyFont="1" applyFill="1" applyBorder="1" applyAlignment="1">
      <alignment horizontal="center" vertical="top"/>
    </xf>
    <xf numFmtId="3" fontId="3" fillId="3" borderId="35" xfId="0" applyNumberFormat="1" applyFont="1" applyFill="1" applyBorder="1" applyAlignment="1">
      <alignment horizontal="center" vertical="top"/>
    </xf>
    <xf numFmtId="3" fontId="3" fillId="0" borderId="38" xfId="0" applyNumberFormat="1" applyFont="1" applyFill="1" applyBorder="1" applyAlignment="1">
      <alignment horizontal="center" vertical="top"/>
    </xf>
    <xf numFmtId="3" fontId="3" fillId="0" borderId="98" xfId="0" applyNumberFormat="1" applyFont="1" applyFill="1" applyBorder="1" applyAlignment="1">
      <alignment horizontal="center" vertical="center" wrapText="1"/>
    </xf>
    <xf numFmtId="3" fontId="3" fillId="0" borderId="44" xfId="0" applyNumberFormat="1" applyFont="1" applyFill="1" applyBorder="1" applyAlignment="1">
      <alignment horizontal="center" vertical="center" wrapText="1"/>
    </xf>
    <xf numFmtId="3" fontId="7" fillId="7" borderId="39" xfId="0" applyNumberFormat="1" applyFont="1" applyFill="1" applyBorder="1" applyAlignment="1">
      <alignment horizontal="center" vertical="center" wrapText="1"/>
    </xf>
    <xf numFmtId="3" fontId="7" fillId="7" borderId="54" xfId="0" applyNumberFormat="1" applyFont="1" applyFill="1" applyBorder="1" applyAlignment="1">
      <alignment horizontal="center" vertical="center" wrapText="1"/>
    </xf>
    <xf numFmtId="3" fontId="3" fillId="7" borderId="54" xfId="0" applyNumberFormat="1" applyFont="1" applyFill="1" applyBorder="1" applyAlignment="1">
      <alignment horizontal="center" vertical="top"/>
    </xf>
    <xf numFmtId="3" fontId="3" fillId="7" borderId="44" xfId="0" applyNumberFormat="1" applyFont="1" applyFill="1" applyBorder="1" applyAlignment="1">
      <alignment horizontal="center" vertical="top"/>
    </xf>
    <xf numFmtId="3" fontId="3" fillId="10" borderId="63" xfId="0" applyNumberFormat="1" applyFont="1" applyFill="1" applyBorder="1" applyAlignment="1">
      <alignment horizontal="center" vertical="top" wrapText="1"/>
    </xf>
    <xf numFmtId="3" fontId="3" fillId="0" borderId="71" xfId="0" applyNumberFormat="1" applyFont="1" applyFill="1" applyBorder="1" applyAlignment="1">
      <alignment horizontal="center" vertical="top"/>
    </xf>
    <xf numFmtId="3" fontId="3" fillId="0" borderId="39"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3" fillId="7" borderId="44" xfId="0" applyNumberFormat="1" applyFont="1" applyFill="1" applyBorder="1" applyAlignment="1">
      <alignment horizontal="center" vertical="top" wrapText="1"/>
    </xf>
    <xf numFmtId="3" fontId="3" fillId="7" borderId="54" xfId="0" applyNumberFormat="1" applyFont="1" applyFill="1" applyBorder="1" applyAlignment="1">
      <alignment horizontal="center" vertical="top" wrapText="1"/>
    </xf>
    <xf numFmtId="3" fontId="3" fillId="10" borderId="33" xfId="0" applyNumberFormat="1" applyFont="1" applyFill="1" applyBorder="1" applyAlignment="1">
      <alignment horizontal="center" vertical="top" wrapText="1"/>
    </xf>
    <xf numFmtId="3" fontId="3" fillId="0" borderId="71" xfId="0" applyNumberFormat="1" applyFont="1" applyFill="1" applyBorder="1" applyAlignment="1">
      <alignment horizontal="center" vertical="top" wrapText="1"/>
    </xf>
    <xf numFmtId="3" fontId="3" fillId="3" borderId="39" xfId="0" applyNumberFormat="1" applyFont="1" applyFill="1" applyBorder="1" applyAlignment="1">
      <alignment horizontal="center" vertical="top"/>
    </xf>
    <xf numFmtId="3" fontId="3" fillId="3" borderId="44" xfId="0" applyNumberFormat="1" applyFont="1" applyFill="1" applyBorder="1" applyAlignment="1">
      <alignment horizontal="center" vertical="top"/>
    </xf>
    <xf numFmtId="3" fontId="3" fillId="0" borderId="54" xfId="0" applyNumberFormat="1" applyFont="1" applyFill="1" applyBorder="1" applyAlignment="1">
      <alignment horizontal="center" vertical="top"/>
    </xf>
    <xf numFmtId="3" fontId="3" fillId="10" borderId="33" xfId="0" applyNumberFormat="1" applyFont="1" applyFill="1" applyBorder="1" applyAlignment="1">
      <alignment horizontal="center" vertical="top"/>
    </xf>
    <xf numFmtId="3" fontId="3" fillId="0" borderId="44" xfId="0" applyNumberFormat="1" applyFont="1" applyFill="1" applyBorder="1" applyAlignment="1">
      <alignment horizontal="center" vertical="top"/>
    </xf>
    <xf numFmtId="3" fontId="3" fillId="3" borderId="98" xfId="0" applyNumberFormat="1" applyFont="1" applyFill="1" applyBorder="1" applyAlignment="1">
      <alignment horizontal="center" vertical="top"/>
    </xf>
    <xf numFmtId="3" fontId="3" fillId="3" borderId="54" xfId="0" applyNumberFormat="1" applyFont="1" applyFill="1" applyBorder="1" applyAlignment="1">
      <alignment horizontal="center" vertical="top"/>
    </xf>
    <xf numFmtId="3" fontId="3" fillId="7" borderId="39" xfId="0" applyNumberFormat="1" applyFont="1" applyFill="1" applyBorder="1" applyAlignment="1">
      <alignment horizontal="center" wrapText="1"/>
    </xf>
    <xf numFmtId="3" fontId="3" fillId="7" borderId="44" xfId="0" applyNumberFormat="1" applyFont="1" applyFill="1" applyBorder="1" applyAlignment="1">
      <alignment vertical="top"/>
    </xf>
    <xf numFmtId="3" fontId="3" fillId="0" borderId="43" xfId="0" applyNumberFormat="1" applyFont="1" applyFill="1" applyBorder="1" applyAlignment="1">
      <alignment horizontal="center" vertical="top"/>
    </xf>
    <xf numFmtId="3" fontId="3" fillId="0" borderId="80" xfId="0" applyNumberFormat="1" applyFont="1" applyFill="1" applyBorder="1" applyAlignment="1">
      <alignment horizontal="center" vertical="center" wrapText="1"/>
    </xf>
    <xf numFmtId="3" fontId="3" fillId="0" borderId="11" xfId="0" applyNumberFormat="1" applyFont="1" applyFill="1" applyBorder="1" applyAlignment="1">
      <alignment horizontal="center" vertical="center" wrapText="1"/>
    </xf>
    <xf numFmtId="3" fontId="7" fillId="7" borderId="20" xfId="0" applyNumberFormat="1" applyFont="1" applyFill="1" applyBorder="1" applyAlignment="1">
      <alignment horizontal="center" vertical="center" wrapText="1"/>
    </xf>
    <xf numFmtId="3" fontId="7" fillId="7" borderId="28" xfId="0" applyNumberFormat="1" applyFont="1" applyFill="1" applyBorder="1" applyAlignment="1">
      <alignment horizontal="center" vertical="center" wrapText="1"/>
    </xf>
    <xf numFmtId="3" fontId="3" fillId="7" borderId="84" xfId="0" applyNumberFormat="1" applyFont="1" applyFill="1" applyBorder="1" applyAlignment="1">
      <alignment horizontal="center" vertical="center" wrapText="1"/>
    </xf>
    <xf numFmtId="3" fontId="3" fillId="7" borderId="28" xfId="0" applyNumberFormat="1" applyFont="1" applyFill="1" applyBorder="1" applyAlignment="1">
      <alignment horizontal="center" vertical="center" wrapText="1"/>
    </xf>
    <xf numFmtId="165" fontId="3" fillId="0" borderId="77" xfId="0" applyNumberFormat="1" applyFont="1" applyBorder="1" applyAlignment="1">
      <alignment horizontal="center" vertical="top"/>
    </xf>
    <xf numFmtId="165" fontId="3" fillId="0" borderId="23" xfId="0" applyNumberFormat="1" applyFont="1" applyBorder="1" applyAlignment="1">
      <alignment horizontal="center" vertical="top"/>
    </xf>
    <xf numFmtId="165" fontId="3" fillId="0" borderId="28" xfId="0" applyNumberFormat="1" applyFont="1" applyBorder="1" applyAlignment="1">
      <alignment horizontal="center" vertical="top"/>
    </xf>
    <xf numFmtId="165" fontId="3" fillId="0" borderId="35" xfId="0" applyNumberFormat="1" applyFont="1" applyBorder="1" applyAlignment="1">
      <alignment horizontal="center" vertical="top"/>
    </xf>
    <xf numFmtId="0" fontId="3" fillId="0" borderId="35" xfId="0" applyFont="1" applyBorder="1" applyAlignment="1">
      <alignment vertical="top"/>
    </xf>
    <xf numFmtId="0" fontId="3" fillId="0" borderId="66" xfId="0" applyFont="1" applyBorder="1" applyAlignment="1">
      <alignment horizontal="center" vertical="top"/>
    </xf>
    <xf numFmtId="166" fontId="3" fillId="0" borderId="66" xfId="0" applyNumberFormat="1" applyFont="1" applyFill="1" applyBorder="1" applyAlignment="1">
      <alignment horizontal="center" vertical="top"/>
    </xf>
    <xf numFmtId="0" fontId="3" fillId="7" borderId="112" xfId="0" applyFont="1" applyFill="1" applyBorder="1" applyAlignment="1">
      <alignment horizontal="center" vertical="center" wrapText="1"/>
    </xf>
    <xf numFmtId="3" fontId="3" fillId="3" borderId="112" xfId="0" applyNumberFormat="1" applyFont="1" applyFill="1" applyBorder="1" applyAlignment="1">
      <alignment horizontal="center" vertical="top"/>
    </xf>
    <xf numFmtId="49" fontId="3" fillId="3" borderId="112" xfId="0" applyNumberFormat="1" applyFont="1" applyFill="1" applyBorder="1" applyAlignment="1">
      <alignment horizontal="center" vertical="top"/>
    </xf>
    <xf numFmtId="49" fontId="3" fillId="3" borderId="82" xfId="0" applyNumberFormat="1" applyFont="1" applyFill="1" applyBorder="1" applyAlignment="1">
      <alignment horizontal="center" vertical="top"/>
    </xf>
    <xf numFmtId="166" fontId="3" fillId="7" borderId="89" xfId="0" applyNumberFormat="1" applyFont="1" applyFill="1" applyBorder="1" applyAlignment="1">
      <alignment horizontal="center" vertical="top"/>
    </xf>
    <xf numFmtId="166" fontId="3" fillId="7" borderId="102" xfId="0" applyNumberFormat="1" applyFont="1" applyFill="1" applyBorder="1" applyAlignment="1">
      <alignment horizontal="center" vertical="top"/>
    </xf>
    <xf numFmtId="3" fontId="3" fillId="7" borderId="100" xfId="0" applyNumberFormat="1" applyFont="1" applyFill="1" applyBorder="1" applyAlignment="1">
      <alignment horizontal="center" vertical="top"/>
    </xf>
    <xf numFmtId="3" fontId="3" fillId="7" borderId="100" xfId="0" applyNumberFormat="1" applyFont="1" applyFill="1" applyBorder="1" applyAlignment="1">
      <alignment horizontal="center" vertical="top" wrapText="1"/>
    </xf>
    <xf numFmtId="3" fontId="3" fillId="7" borderId="102" xfId="0" applyNumberFormat="1" applyFont="1" applyFill="1" applyBorder="1" applyAlignment="1">
      <alignment horizontal="center" vertical="top" wrapText="1"/>
    </xf>
    <xf numFmtId="166" fontId="3" fillId="10" borderId="67" xfId="0" applyNumberFormat="1" applyFont="1" applyFill="1" applyBorder="1" applyAlignment="1">
      <alignment vertical="top" wrapText="1"/>
    </xf>
    <xf numFmtId="166" fontId="3" fillId="10" borderId="74" xfId="0" applyNumberFormat="1" applyFont="1" applyFill="1" applyBorder="1" applyAlignment="1">
      <alignment vertical="top" wrapText="1"/>
    </xf>
    <xf numFmtId="3" fontId="3" fillId="10" borderId="60" xfId="0" applyNumberFormat="1" applyFont="1" applyFill="1" applyBorder="1" applyAlignment="1">
      <alignment horizontal="center" vertical="top" wrapText="1"/>
    </xf>
    <xf numFmtId="3" fontId="3" fillId="10" borderId="60" xfId="0" applyNumberFormat="1" applyFont="1" applyFill="1" applyBorder="1" applyAlignment="1">
      <alignment horizontal="center" vertical="top"/>
    </xf>
    <xf numFmtId="166" fontId="3" fillId="7" borderId="61" xfId="0" applyNumberFormat="1" applyFont="1" applyFill="1" applyBorder="1" applyAlignment="1">
      <alignment vertical="top"/>
    </xf>
    <xf numFmtId="166" fontId="3" fillId="7" borderId="8" xfId="0" applyNumberFormat="1" applyFont="1" applyFill="1" applyBorder="1" applyAlignment="1">
      <alignment vertical="top"/>
    </xf>
    <xf numFmtId="166" fontId="3" fillId="7" borderId="20" xfId="0" applyNumberFormat="1" applyFont="1" applyFill="1" applyBorder="1" applyAlignment="1">
      <alignment vertical="top"/>
    </xf>
    <xf numFmtId="166" fontId="3" fillId="7" borderId="47" xfId="0" applyNumberFormat="1" applyFont="1" applyFill="1" applyBorder="1" applyAlignment="1">
      <alignment vertical="top"/>
    </xf>
    <xf numFmtId="166" fontId="3" fillId="7" borderId="0" xfId="0" applyNumberFormat="1" applyFont="1" applyFill="1" applyBorder="1" applyAlignment="1">
      <alignment vertical="top"/>
    </xf>
    <xf numFmtId="166" fontId="3" fillId="7" borderId="6" xfId="0" applyNumberFormat="1" applyFont="1" applyFill="1" applyBorder="1" applyAlignment="1">
      <alignment vertical="top"/>
    </xf>
    <xf numFmtId="166" fontId="3" fillId="7" borderId="11" xfId="0" applyNumberFormat="1" applyFont="1" applyFill="1" applyBorder="1" applyAlignment="1">
      <alignment vertical="top"/>
    </xf>
    <xf numFmtId="166" fontId="3" fillId="7" borderId="49" xfId="0" applyNumberFormat="1" applyFont="1" applyFill="1" applyBorder="1" applyAlignment="1">
      <alignment vertical="top"/>
    </xf>
    <xf numFmtId="166" fontId="3" fillId="0" borderId="114" xfId="0" applyNumberFormat="1" applyFont="1" applyBorder="1" applyAlignment="1">
      <alignment vertical="top"/>
    </xf>
    <xf numFmtId="166" fontId="3" fillId="0" borderId="105" xfId="0" applyNumberFormat="1" applyFont="1" applyBorder="1" applyAlignment="1">
      <alignment vertical="top"/>
    </xf>
    <xf numFmtId="166" fontId="17" fillId="7" borderId="29" xfId="0" applyNumberFormat="1" applyFont="1" applyFill="1" applyBorder="1" applyAlignment="1">
      <alignment horizontal="left" vertical="top" wrapText="1"/>
    </xf>
    <xf numFmtId="3" fontId="17" fillId="0" borderId="28" xfId="0" applyNumberFormat="1" applyFont="1" applyFill="1" applyBorder="1" applyAlignment="1">
      <alignment horizontal="center" vertical="top"/>
    </xf>
    <xf numFmtId="166" fontId="3" fillId="0" borderId="12" xfId="0" applyNumberFormat="1" applyFont="1" applyFill="1" applyBorder="1" applyAlignment="1">
      <alignment vertical="top" wrapText="1"/>
    </xf>
    <xf numFmtId="166" fontId="3" fillId="3" borderId="79" xfId="0" applyNumberFormat="1" applyFont="1" applyFill="1" applyBorder="1" applyAlignment="1">
      <alignment horizontal="left" vertical="top" wrapText="1"/>
    </xf>
    <xf numFmtId="3" fontId="3" fillId="3" borderId="81" xfId="0" applyNumberFormat="1" applyFont="1" applyFill="1" applyBorder="1" applyAlignment="1">
      <alignment horizontal="center" vertical="top" wrapText="1"/>
    </xf>
    <xf numFmtId="3" fontId="3" fillId="3" borderId="98" xfId="0" applyNumberFormat="1" applyFont="1" applyFill="1" applyBorder="1" applyAlignment="1">
      <alignment horizontal="center" vertical="top" wrapText="1"/>
    </xf>
    <xf numFmtId="166" fontId="3" fillId="7" borderId="34" xfId="0" applyNumberFormat="1" applyFont="1" applyFill="1" applyBorder="1" applyAlignment="1">
      <alignment vertical="top"/>
    </xf>
    <xf numFmtId="166" fontId="3" fillId="7" borderId="50" xfId="0" applyNumberFormat="1" applyFont="1" applyFill="1" applyBorder="1" applyAlignment="1">
      <alignment vertical="top" wrapText="1"/>
    </xf>
    <xf numFmtId="166" fontId="3" fillId="7" borderId="34" xfId="0" applyNumberFormat="1" applyFont="1" applyFill="1" applyBorder="1" applyAlignment="1">
      <alignment vertical="top" wrapText="1"/>
    </xf>
    <xf numFmtId="166" fontId="3" fillId="3" borderId="66" xfId="0" applyNumberFormat="1" applyFont="1" applyFill="1" applyBorder="1" applyAlignment="1">
      <alignment vertical="top"/>
    </xf>
    <xf numFmtId="166" fontId="3" fillId="3" borderId="23" xfId="0" applyNumberFormat="1" applyFont="1" applyFill="1" applyBorder="1" applyAlignment="1">
      <alignment vertical="top"/>
    </xf>
    <xf numFmtId="166" fontId="3" fillId="3" borderId="66" xfId="0" applyNumberFormat="1" applyFont="1" applyFill="1" applyBorder="1" applyAlignment="1">
      <alignment vertical="top" wrapText="1"/>
    </xf>
    <xf numFmtId="166" fontId="3" fillId="3" borderId="28" xfId="0" applyNumberFormat="1" applyFont="1" applyFill="1" applyBorder="1" applyAlignment="1">
      <alignment vertical="top"/>
    </xf>
    <xf numFmtId="166" fontId="3" fillId="3" borderId="35" xfId="0" applyNumberFormat="1" applyFont="1" applyFill="1" applyBorder="1" applyAlignment="1">
      <alignment vertical="top"/>
    </xf>
    <xf numFmtId="166" fontId="3" fillId="0" borderId="109" xfId="0" applyNumberFormat="1" applyFont="1" applyBorder="1" applyAlignment="1">
      <alignment vertical="top"/>
    </xf>
    <xf numFmtId="166" fontId="13" fillId="7" borderId="11" xfId="0" applyNumberFormat="1" applyFont="1" applyFill="1" applyBorder="1" applyAlignment="1">
      <alignment horizontal="center" vertical="top" wrapText="1"/>
    </xf>
    <xf numFmtId="166" fontId="3" fillId="7" borderId="54" xfId="0" applyNumberFormat="1" applyFont="1" applyFill="1" applyBorder="1" applyAlignment="1">
      <alignment horizontal="center" vertical="top"/>
    </xf>
    <xf numFmtId="166" fontId="3" fillId="0" borderId="23" xfId="1" applyNumberFormat="1" applyFont="1" applyFill="1" applyBorder="1" applyAlignment="1">
      <alignment horizontal="center" vertical="top" wrapText="1"/>
    </xf>
    <xf numFmtId="166" fontId="3" fillId="0" borderId="22" xfId="0" applyNumberFormat="1" applyFont="1" applyFill="1" applyBorder="1" applyAlignment="1">
      <alignment horizontal="center" vertical="top"/>
    </xf>
    <xf numFmtId="3" fontId="3" fillId="7" borderId="49" xfId="1" applyNumberFormat="1" applyFont="1" applyFill="1" applyBorder="1" applyAlignment="1">
      <alignment horizontal="center" vertical="top" wrapText="1"/>
    </xf>
    <xf numFmtId="3" fontId="3" fillId="7" borderId="11" xfId="1" applyNumberFormat="1" applyFont="1" applyFill="1" applyBorder="1" applyAlignment="1">
      <alignment horizontal="center" vertical="top" wrapText="1"/>
    </xf>
    <xf numFmtId="3" fontId="3" fillId="7" borderId="44" xfId="1" applyNumberFormat="1" applyFont="1" applyFill="1" applyBorder="1" applyAlignment="1">
      <alignment horizontal="center" vertical="top" wrapText="1"/>
    </xf>
    <xf numFmtId="166" fontId="4" fillId="0" borderId="84" xfId="0" applyNumberFormat="1" applyFont="1" applyFill="1" applyBorder="1" applyAlignment="1">
      <alignment horizontal="center" vertical="top" wrapText="1"/>
    </xf>
    <xf numFmtId="166" fontId="3" fillId="0" borderId="37" xfId="0" applyNumberFormat="1" applyFont="1" applyBorder="1" applyAlignment="1">
      <alignment vertical="top"/>
    </xf>
    <xf numFmtId="166" fontId="3" fillId="0" borderId="50" xfId="0" applyNumberFormat="1" applyFont="1" applyBorder="1" applyAlignment="1">
      <alignment vertical="top"/>
    </xf>
    <xf numFmtId="166" fontId="3" fillId="0" borderId="14" xfId="0" applyNumberFormat="1" applyFont="1" applyBorder="1" applyAlignment="1">
      <alignment vertical="top"/>
    </xf>
    <xf numFmtId="3" fontId="3" fillId="7" borderId="106" xfId="0" applyNumberFormat="1" applyFont="1" applyFill="1" applyBorder="1" applyAlignment="1">
      <alignment horizontal="center" vertical="top"/>
    </xf>
    <xf numFmtId="166" fontId="3" fillId="0" borderId="71" xfId="0" applyNumberFormat="1" applyFont="1" applyBorder="1" applyAlignment="1">
      <alignment vertical="top"/>
    </xf>
    <xf numFmtId="166" fontId="3" fillId="7" borderId="39" xfId="0" applyNumberFormat="1" applyFont="1" applyFill="1" applyBorder="1" applyAlignment="1">
      <alignment vertical="top"/>
    </xf>
    <xf numFmtId="3" fontId="3" fillId="7" borderId="110" xfId="0" applyNumberFormat="1" applyFont="1" applyFill="1" applyBorder="1" applyAlignment="1">
      <alignment horizontal="center" vertical="top"/>
    </xf>
    <xf numFmtId="166" fontId="3" fillId="0" borderId="33" xfId="0" applyNumberFormat="1" applyFont="1" applyFill="1" applyBorder="1" applyAlignment="1">
      <alignment horizontal="center" vertical="top" wrapText="1"/>
    </xf>
    <xf numFmtId="166" fontId="3" fillId="0" borderId="13" xfId="0" applyNumberFormat="1" applyFont="1" applyBorder="1" applyAlignment="1">
      <alignment vertical="top"/>
    </xf>
    <xf numFmtId="3" fontId="3" fillId="7" borderId="84" xfId="0" applyNumberFormat="1" applyFont="1" applyFill="1" applyBorder="1" applyAlignment="1">
      <alignment horizontal="center" vertical="top"/>
    </xf>
    <xf numFmtId="166" fontId="9" fillId="10" borderId="74" xfId="0" applyNumberFormat="1" applyFont="1" applyFill="1" applyBorder="1" applyAlignment="1"/>
    <xf numFmtId="166" fontId="3" fillId="3" borderId="54" xfId="0" applyNumberFormat="1" applyFont="1" applyFill="1" applyBorder="1" applyAlignment="1">
      <alignment horizontal="center" vertical="top"/>
    </xf>
    <xf numFmtId="166" fontId="3" fillId="7" borderId="75" xfId="0" applyNumberFormat="1" applyFont="1" applyFill="1" applyBorder="1" applyAlignment="1">
      <alignment vertical="top"/>
    </xf>
    <xf numFmtId="166" fontId="3" fillId="0" borderId="61" xfId="0" applyNumberFormat="1" applyFont="1" applyBorder="1" applyAlignment="1">
      <alignment vertical="top"/>
    </xf>
    <xf numFmtId="166" fontId="3" fillId="7" borderId="103" xfId="0" applyNumberFormat="1" applyFont="1" applyFill="1" applyBorder="1" applyAlignment="1">
      <alignment horizontal="center" vertical="top"/>
    </xf>
    <xf numFmtId="166" fontId="3" fillId="7" borderId="101" xfId="0" applyNumberFormat="1" applyFont="1" applyFill="1" applyBorder="1" applyAlignment="1">
      <alignment horizontal="center" vertical="top"/>
    </xf>
    <xf numFmtId="166" fontId="3" fillId="7" borderId="13" xfId="0" applyNumberFormat="1" applyFont="1" applyFill="1" applyBorder="1" applyAlignment="1">
      <alignment vertical="top"/>
    </xf>
    <xf numFmtId="166" fontId="3" fillId="0" borderId="20" xfId="0" applyNumberFormat="1" applyFont="1" applyBorder="1" applyAlignment="1">
      <alignment vertical="top"/>
    </xf>
    <xf numFmtId="166" fontId="4" fillId="8" borderId="67" xfId="0" applyNumberFormat="1" applyFont="1" applyFill="1" applyBorder="1" applyAlignment="1">
      <alignment horizontal="center" vertical="top"/>
    </xf>
    <xf numFmtId="166" fontId="3" fillId="7" borderId="25" xfId="0" applyNumberFormat="1" applyFont="1" applyFill="1" applyBorder="1" applyAlignment="1">
      <alignment horizontal="center" vertical="top"/>
    </xf>
    <xf numFmtId="166" fontId="4" fillId="8" borderId="2" xfId="0" applyNumberFormat="1" applyFont="1" applyFill="1" applyBorder="1" applyAlignment="1">
      <alignment horizontal="center" vertical="top"/>
    </xf>
    <xf numFmtId="166" fontId="4" fillId="8" borderId="32" xfId="0" applyNumberFormat="1" applyFont="1" applyFill="1" applyBorder="1" applyAlignment="1">
      <alignment horizontal="center" vertical="top"/>
    </xf>
    <xf numFmtId="166" fontId="3" fillId="7" borderId="40" xfId="0" applyNumberFormat="1" applyFont="1" applyFill="1" applyBorder="1" applyAlignment="1">
      <alignment horizontal="center" vertical="top"/>
    </xf>
    <xf numFmtId="3" fontId="3" fillId="0" borderId="42" xfId="0" applyNumberFormat="1" applyFont="1" applyFill="1" applyBorder="1" applyAlignment="1">
      <alignment horizontal="center" vertical="top"/>
    </xf>
    <xf numFmtId="166" fontId="3" fillId="7" borderId="57" xfId="0" applyNumberFormat="1" applyFont="1" applyFill="1" applyBorder="1" applyAlignment="1">
      <alignment horizontal="center" vertical="top"/>
    </xf>
    <xf numFmtId="3" fontId="3" fillId="0" borderId="51" xfId="0" applyNumberFormat="1" applyFont="1" applyFill="1" applyBorder="1" applyAlignment="1">
      <alignment horizontal="center" vertical="top"/>
    </xf>
    <xf numFmtId="166" fontId="3" fillId="7" borderId="33" xfId="0" applyNumberFormat="1" applyFont="1" applyFill="1" applyBorder="1" applyAlignment="1">
      <alignment horizontal="center" vertical="top"/>
    </xf>
    <xf numFmtId="166" fontId="3" fillId="7" borderId="30" xfId="0" applyNumberFormat="1" applyFont="1" applyFill="1" applyBorder="1" applyAlignment="1">
      <alignment horizontal="center" vertical="top"/>
    </xf>
    <xf numFmtId="166" fontId="3" fillId="7" borderId="14" xfId="0" applyNumberFormat="1" applyFont="1" applyFill="1" applyBorder="1" applyAlignment="1">
      <alignment horizontal="center" vertical="top"/>
    </xf>
    <xf numFmtId="3" fontId="3" fillId="7" borderId="96" xfId="0" applyNumberFormat="1" applyFont="1" applyFill="1" applyBorder="1" applyAlignment="1">
      <alignment horizontal="center" vertical="top"/>
    </xf>
    <xf numFmtId="3" fontId="7" fillId="7" borderId="100" xfId="0" applyNumberFormat="1" applyFont="1" applyFill="1" applyBorder="1" applyAlignment="1">
      <alignment horizontal="center" vertical="center" wrapText="1"/>
    </xf>
    <xf numFmtId="3" fontId="7" fillId="0" borderId="49" xfId="0" applyNumberFormat="1" applyFont="1" applyFill="1" applyBorder="1" applyAlignment="1">
      <alignment horizontal="center" vertical="top" wrapText="1"/>
    </xf>
    <xf numFmtId="3" fontId="7" fillId="7" borderId="35" xfId="0" applyNumberFormat="1" applyFont="1" applyFill="1" applyBorder="1" applyAlignment="1">
      <alignment horizontal="center" vertical="top" wrapText="1"/>
    </xf>
    <xf numFmtId="3" fontId="3" fillId="0" borderId="121" xfId="0" applyNumberFormat="1" applyFont="1" applyFill="1" applyBorder="1" applyAlignment="1">
      <alignment horizontal="center" vertical="top"/>
    </xf>
    <xf numFmtId="166" fontId="3" fillId="7" borderId="71" xfId="0" applyNumberFormat="1" applyFont="1" applyFill="1" applyBorder="1" applyAlignment="1">
      <alignment horizontal="center" vertical="top"/>
    </xf>
    <xf numFmtId="3" fontId="3" fillId="0" borderId="102" xfId="0" applyNumberFormat="1" applyFont="1" applyFill="1" applyBorder="1" applyAlignment="1">
      <alignment horizontal="center" vertical="center"/>
    </xf>
    <xf numFmtId="3" fontId="3" fillId="7" borderId="97" xfId="0" applyNumberFormat="1" applyFont="1" applyFill="1" applyBorder="1" applyAlignment="1">
      <alignment horizontal="center" vertical="top"/>
    </xf>
    <xf numFmtId="3" fontId="7" fillId="0" borderId="44" xfId="0" applyNumberFormat="1" applyFont="1" applyFill="1" applyBorder="1" applyAlignment="1">
      <alignment horizontal="center" vertical="top" wrapText="1"/>
    </xf>
    <xf numFmtId="3" fontId="7" fillId="7" borderId="54" xfId="0" applyNumberFormat="1" applyFont="1" applyFill="1" applyBorder="1" applyAlignment="1">
      <alignment horizontal="center" vertical="top" wrapText="1"/>
    </xf>
    <xf numFmtId="3" fontId="7" fillId="10" borderId="33" xfId="0" applyNumberFormat="1" applyFont="1" applyFill="1" applyBorder="1" applyAlignment="1">
      <alignment horizontal="center" vertical="top" wrapText="1"/>
    </xf>
    <xf numFmtId="3" fontId="3" fillId="0" borderId="122" xfId="0" applyNumberFormat="1" applyFont="1" applyFill="1" applyBorder="1" applyAlignment="1">
      <alignment horizontal="center" vertical="top"/>
    </xf>
    <xf numFmtId="3" fontId="7" fillId="7" borderId="33" xfId="0" applyNumberFormat="1" applyFont="1" applyFill="1" applyBorder="1" applyAlignment="1">
      <alignment horizontal="center" vertical="top" wrapText="1"/>
    </xf>
    <xf numFmtId="166" fontId="3" fillId="7" borderId="13" xfId="0" applyNumberFormat="1" applyFont="1" applyFill="1" applyBorder="1" applyAlignment="1">
      <alignment horizontal="center" vertical="top"/>
    </xf>
    <xf numFmtId="3" fontId="3" fillId="7" borderId="95" xfId="0" applyNumberFormat="1" applyFont="1" applyFill="1" applyBorder="1" applyAlignment="1">
      <alignment horizontal="center" vertical="top"/>
    </xf>
    <xf numFmtId="3" fontId="7" fillId="0" borderId="11" xfId="0" applyNumberFormat="1" applyFont="1" applyFill="1" applyBorder="1" applyAlignment="1">
      <alignment horizontal="center" vertical="top" wrapText="1"/>
    </xf>
    <xf numFmtId="3" fontId="7" fillId="7" borderId="28" xfId="0" applyNumberFormat="1" applyFont="1" applyFill="1" applyBorder="1" applyAlignment="1">
      <alignment horizontal="center" vertical="top" wrapText="1"/>
    </xf>
    <xf numFmtId="3" fontId="7" fillId="7" borderId="30" xfId="0" applyNumberFormat="1" applyFont="1" applyFill="1" applyBorder="1" applyAlignment="1">
      <alignment horizontal="center" vertical="top" wrapText="1"/>
    </xf>
    <xf numFmtId="166" fontId="3" fillId="7" borderId="62" xfId="0" applyNumberFormat="1" applyFont="1" applyFill="1" applyBorder="1" applyAlignment="1">
      <alignment horizontal="center" vertical="top"/>
    </xf>
    <xf numFmtId="166" fontId="3" fillId="0" borderId="103" xfId="0" applyNumberFormat="1" applyFont="1" applyBorder="1" applyAlignment="1">
      <alignment horizontal="center" vertical="top"/>
    </xf>
    <xf numFmtId="166" fontId="3" fillId="7" borderId="104" xfId="0" applyNumberFormat="1" applyFont="1" applyFill="1" applyBorder="1" applyAlignment="1">
      <alignment horizontal="center" vertical="top"/>
    </xf>
    <xf numFmtId="166" fontId="3" fillId="0" borderId="19" xfId="0" applyNumberFormat="1" applyFont="1" applyFill="1" applyBorder="1" applyAlignment="1">
      <alignment horizontal="center" vertical="top"/>
    </xf>
    <xf numFmtId="166" fontId="3" fillId="0" borderId="89" xfId="0" applyNumberFormat="1" applyFont="1" applyFill="1" applyBorder="1" applyAlignment="1">
      <alignment horizontal="center" vertical="top"/>
    </xf>
    <xf numFmtId="166" fontId="3" fillId="7" borderId="95" xfId="0" applyNumberFormat="1" applyFont="1" applyFill="1" applyBorder="1" applyAlignment="1">
      <alignment horizontal="center" vertical="top"/>
    </xf>
    <xf numFmtId="166" fontId="3" fillId="0" borderId="123" xfId="0" applyNumberFormat="1" applyFont="1" applyFill="1" applyBorder="1" applyAlignment="1">
      <alignment horizontal="left" vertical="top" wrapText="1"/>
    </xf>
    <xf numFmtId="49" fontId="3" fillId="7" borderId="89" xfId="0" applyNumberFormat="1" applyFont="1" applyFill="1" applyBorder="1" applyAlignment="1">
      <alignment horizontal="center" vertical="top"/>
    </xf>
    <xf numFmtId="3" fontId="7" fillId="7" borderId="49" xfId="0" applyNumberFormat="1" applyFont="1" applyFill="1" applyBorder="1" applyAlignment="1">
      <alignment horizontal="center" vertical="top" wrapText="1"/>
    </xf>
    <xf numFmtId="166" fontId="9" fillId="7" borderId="20" xfId="0" applyNumberFormat="1" applyFont="1" applyFill="1" applyBorder="1" applyAlignment="1">
      <alignment horizontal="center" vertical="center" textRotation="90" wrapText="1"/>
    </xf>
    <xf numFmtId="166" fontId="3" fillId="0" borderId="8" xfId="0" applyNumberFormat="1" applyFont="1" applyFill="1" applyBorder="1" applyAlignment="1">
      <alignment horizontal="center" vertical="top"/>
    </xf>
    <xf numFmtId="166" fontId="3" fillId="0" borderId="104" xfId="0" applyNumberFormat="1" applyFont="1" applyFill="1" applyBorder="1" applyAlignment="1">
      <alignment horizontal="center" vertical="top"/>
    </xf>
    <xf numFmtId="166" fontId="7" fillId="10" borderId="74" xfId="0" applyNumberFormat="1" applyFont="1" applyFill="1" applyBorder="1" applyAlignment="1">
      <alignment horizontal="left" vertical="top" wrapText="1"/>
    </xf>
    <xf numFmtId="3" fontId="7" fillId="10" borderId="60" xfId="0" applyNumberFormat="1" applyFont="1" applyFill="1" applyBorder="1" applyAlignment="1">
      <alignment horizontal="center" vertical="top" wrapText="1"/>
    </xf>
    <xf numFmtId="0" fontId="2" fillId="7" borderId="30" xfId="0" applyFont="1" applyFill="1" applyBorder="1" applyAlignment="1">
      <alignment horizontal="center" vertical="center" textRotation="90" wrapText="1"/>
    </xf>
    <xf numFmtId="0" fontId="3" fillId="7" borderId="88" xfId="0" applyFont="1" applyFill="1" applyBorder="1" applyAlignment="1">
      <alignment vertical="top" wrapText="1"/>
    </xf>
    <xf numFmtId="49" fontId="3" fillId="0" borderId="100" xfId="0" applyNumberFormat="1" applyFont="1" applyFill="1" applyBorder="1" applyAlignment="1">
      <alignment horizontal="center" vertical="top"/>
    </xf>
    <xf numFmtId="166" fontId="3" fillId="7" borderId="25" xfId="0" applyNumberFormat="1" applyFont="1" applyFill="1" applyBorder="1" applyAlignment="1">
      <alignment horizontal="right" vertical="top"/>
    </xf>
    <xf numFmtId="166" fontId="3" fillId="3" borderId="84" xfId="0" applyNumberFormat="1" applyFont="1" applyFill="1" applyBorder="1" applyAlignment="1">
      <alignment horizontal="center" vertical="top"/>
    </xf>
    <xf numFmtId="166" fontId="3" fillId="7" borderId="45" xfId="0" applyNumberFormat="1" applyFont="1" applyFill="1" applyBorder="1" applyAlignment="1">
      <alignment horizontal="right" vertical="top"/>
    </xf>
    <xf numFmtId="166" fontId="3" fillId="0" borderId="50" xfId="0" applyNumberFormat="1" applyFont="1" applyBorder="1" applyAlignment="1">
      <alignment horizontal="center" vertical="top"/>
    </xf>
    <xf numFmtId="166" fontId="3" fillId="3" borderId="109" xfId="0" applyNumberFormat="1" applyFont="1" applyFill="1" applyBorder="1" applyAlignment="1">
      <alignment horizontal="center" vertical="top"/>
    </xf>
    <xf numFmtId="166" fontId="3" fillId="3" borderId="110" xfId="0" applyNumberFormat="1" applyFont="1" applyFill="1" applyBorder="1" applyAlignment="1">
      <alignment horizontal="center" vertical="top"/>
    </xf>
    <xf numFmtId="166" fontId="3" fillId="7" borderId="39" xfId="0" applyNumberFormat="1" applyFont="1" applyFill="1" applyBorder="1" applyAlignment="1">
      <alignment horizontal="center" vertical="top"/>
    </xf>
    <xf numFmtId="166" fontId="3" fillId="0" borderId="42" xfId="0" applyNumberFormat="1" applyFont="1" applyFill="1" applyBorder="1" applyAlignment="1">
      <alignment horizontal="center" vertical="top"/>
    </xf>
    <xf numFmtId="166" fontId="3" fillId="0" borderId="100" xfId="0" applyNumberFormat="1" applyFont="1" applyFill="1" applyBorder="1" applyAlignment="1">
      <alignment horizontal="center" vertical="top"/>
    </xf>
    <xf numFmtId="49" fontId="3" fillId="7" borderId="49" xfId="0" applyNumberFormat="1" applyFont="1" applyFill="1" applyBorder="1" applyAlignment="1">
      <alignment horizontal="center" vertical="top"/>
    </xf>
    <xf numFmtId="166" fontId="7" fillId="7" borderId="57" xfId="0" applyNumberFormat="1" applyFont="1" applyFill="1" applyBorder="1" applyAlignment="1">
      <alignment horizontal="center" vertical="top" wrapText="1"/>
    </xf>
    <xf numFmtId="166" fontId="3" fillId="0" borderId="51" xfId="0" applyNumberFormat="1" applyFont="1" applyFill="1" applyBorder="1" applyAlignment="1">
      <alignment horizontal="center" vertical="top"/>
    </xf>
    <xf numFmtId="166" fontId="3" fillId="0" borderId="44" xfId="0" applyNumberFormat="1" applyFont="1" applyFill="1" applyBorder="1" applyAlignment="1">
      <alignment horizontal="center" vertical="top"/>
    </xf>
    <xf numFmtId="166" fontId="3" fillId="0" borderId="102" xfId="0" applyNumberFormat="1" applyFont="1" applyFill="1" applyBorder="1" applyAlignment="1">
      <alignment horizontal="center" vertical="top"/>
    </xf>
    <xf numFmtId="166" fontId="3" fillId="0" borderId="110" xfId="0" applyNumberFormat="1" applyFont="1" applyFill="1" applyBorder="1" applyAlignment="1">
      <alignment horizontal="center" vertical="top"/>
    </xf>
    <xf numFmtId="166" fontId="3" fillId="10" borderId="33" xfId="0" applyNumberFormat="1" applyFont="1" applyFill="1" applyBorder="1" applyAlignment="1">
      <alignment horizontal="center" vertical="top"/>
    </xf>
    <xf numFmtId="49" fontId="3" fillId="7" borderId="44" xfId="0" applyNumberFormat="1" applyFont="1" applyFill="1" applyBorder="1" applyAlignment="1">
      <alignment horizontal="center" vertical="top"/>
    </xf>
    <xf numFmtId="166" fontId="7" fillId="7" borderId="33" xfId="0" applyNumberFormat="1" applyFont="1" applyFill="1" applyBorder="1" applyAlignment="1">
      <alignment horizontal="center" vertical="top" wrapText="1"/>
    </xf>
    <xf numFmtId="166" fontId="3" fillId="0" borderId="84" xfId="0" applyNumberFormat="1" applyFont="1" applyFill="1" applyBorder="1" applyAlignment="1">
      <alignment horizontal="center" vertical="top"/>
    </xf>
    <xf numFmtId="166" fontId="3" fillId="10" borderId="30" xfId="0" applyNumberFormat="1" applyFont="1" applyFill="1" applyBorder="1" applyAlignment="1">
      <alignment horizontal="center" vertical="top"/>
    </xf>
    <xf numFmtId="166" fontId="7" fillId="7" borderId="30" xfId="0" applyNumberFormat="1" applyFont="1" applyFill="1" applyBorder="1" applyAlignment="1">
      <alignment horizontal="center" vertical="top" wrapText="1"/>
    </xf>
    <xf numFmtId="166" fontId="3" fillId="7" borderId="86" xfId="0" applyNumberFormat="1" applyFont="1" applyFill="1" applyBorder="1" applyAlignment="1">
      <alignment horizontal="left" vertical="top" wrapText="1"/>
    </xf>
    <xf numFmtId="3" fontId="3" fillId="7" borderId="121" xfId="0" applyNumberFormat="1" applyFont="1" applyFill="1" applyBorder="1" applyAlignment="1">
      <alignment horizontal="center" vertical="top"/>
    </xf>
    <xf numFmtId="3" fontId="3" fillId="7" borderId="87" xfId="0" applyNumberFormat="1" applyFont="1" applyFill="1" applyBorder="1" applyAlignment="1">
      <alignment horizontal="center" vertical="top"/>
    </xf>
    <xf numFmtId="3" fontId="3" fillId="7" borderId="122" xfId="0" applyNumberFormat="1" applyFont="1" applyFill="1" applyBorder="1" applyAlignment="1">
      <alignment horizontal="center" vertical="top"/>
    </xf>
    <xf numFmtId="166" fontId="3" fillId="7" borderId="6" xfId="0" applyNumberFormat="1" applyFont="1" applyFill="1" applyBorder="1" applyAlignment="1">
      <alignment vertical="top" wrapText="1"/>
    </xf>
    <xf numFmtId="166" fontId="3" fillId="7" borderId="48" xfId="0" applyNumberFormat="1" applyFont="1" applyFill="1" applyBorder="1" applyAlignment="1">
      <alignment vertical="top"/>
    </xf>
    <xf numFmtId="166" fontId="3" fillId="7" borderId="99" xfId="0" applyNumberFormat="1" applyFont="1" applyFill="1" applyBorder="1" applyAlignment="1">
      <alignment vertical="top"/>
    </xf>
    <xf numFmtId="166" fontId="3" fillId="7" borderId="89" xfId="0" applyNumberFormat="1" applyFont="1" applyFill="1" applyBorder="1" applyAlignment="1">
      <alignment vertical="top"/>
    </xf>
    <xf numFmtId="166" fontId="3" fillId="7" borderId="100" xfId="0" applyNumberFormat="1" applyFont="1" applyFill="1" applyBorder="1" applyAlignment="1">
      <alignment vertical="top"/>
    </xf>
    <xf numFmtId="166" fontId="3" fillId="7" borderId="102" xfId="0" applyNumberFormat="1" applyFont="1" applyFill="1" applyBorder="1" applyAlignment="1">
      <alignment vertical="top"/>
    </xf>
    <xf numFmtId="166" fontId="3" fillId="7" borderId="28" xfId="0" applyNumberFormat="1" applyFont="1" applyFill="1" applyBorder="1" applyAlignment="1">
      <alignment vertical="top"/>
    </xf>
    <xf numFmtId="166" fontId="3" fillId="7" borderId="35" xfId="0" applyNumberFormat="1" applyFont="1" applyFill="1" applyBorder="1" applyAlignment="1">
      <alignment vertical="top"/>
    </xf>
    <xf numFmtId="166" fontId="3" fillId="7" borderId="19" xfId="0" applyNumberFormat="1" applyFont="1" applyFill="1" applyBorder="1" applyAlignment="1">
      <alignment vertical="top"/>
    </xf>
    <xf numFmtId="166" fontId="3" fillId="7" borderId="46" xfId="0" applyNumberFormat="1" applyFont="1" applyFill="1" applyBorder="1" applyAlignment="1">
      <alignment vertical="top"/>
    </xf>
    <xf numFmtId="166" fontId="3" fillId="0" borderId="23" xfId="0" applyNumberFormat="1" applyFont="1" applyBorder="1" applyAlignment="1">
      <alignment vertical="top"/>
    </xf>
    <xf numFmtId="166" fontId="3" fillId="0" borderId="77" xfId="0" applyNumberFormat="1" applyFont="1" applyBorder="1" applyAlignment="1">
      <alignment vertical="top"/>
    </xf>
    <xf numFmtId="166" fontId="3" fillId="0" borderId="28" xfId="0" applyNumberFormat="1" applyFont="1" applyBorder="1" applyAlignment="1">
      <alignment vertical="top"/>
    </xf>
    <xf numFmtId="166" fontId="3" fillId="0" borderId="35" xfId="0" applyNumberFormat="1" applyFont="1" applyBorder="1" applyAlignment="1">
      <alignment vertical="top"/>
    </xf>
    <xf numFmtId="166" fontId="3" fillId="0" borderId="19" xfId="0" applyNumberFormat="1" applyFont="1" applyBorder="1" applyAlignment="1">
      <alignment vertical="top"/>
    </xf>
    <xf numFmtId="166" fontId="4" fillId="10" borderId="59" xfId="0" applyNumberFormat="1" applyFont="1" applyFill="1" applyBorder="1" applyAlignment="1">
      <alignment vertical="top"/>
    </xf>
    <xf numFmtId="166" fontId="4" fillId="7" borderId="75" xfId="0" applyNumberFormat="1" applyFont="1" applyFill="1" applyBorder="1" applyAlignment="1">
      <alignment vertical="top"/>
    </xf>
    <xf numFmtId="166" fontId="4" fillId="7" borderId="10" xfId="0" applyNumberFormat="1" applyFont="1" applyFill="1" applyBorder="1" applyAlignment="1">
      <alignment vertical="top"/>
    </xf>
    <xf numFmtId="166" fontId="4" fillId="7" borderId="13" xfId="0" applyNumberFormat="1" applyFont="1" applyFill="1" applyBorder="1" applyAlignment="1">
      <alignment vertical="top"/>
    </xf>
    <xf numFmtId="166" fontId="4" fillId="7" borderId="14" xfId="0" applyNumberFormat="1" applyFont="1" applyFill="1" applyBorder="1" applyAlignment="1">
      <alignment vertical="top"/>
    </xf>
    <xf numFmtId="166" fontId="4" fillId="7" borderId="62" xfId="0" applyNumberFormat="1" applyFont="1" applyFill="1" applyBorder="1" applyAlignment="1">
      <alignment vertical="top"/>
    </xf>
    <xf numFmtId="166" fontId="3" fillId="7" borderId="114" xfId="0" applyNumberFormat="1" applyFont="1" applyFill="1" applyBorder="1" applyAlignment="1">
      <alignment vertical="top"/>
    </xf>
    <xf numFmtId="166" fontId="3" fillId="7" borderId="105" xfId="0" applyNumberFormat="1" applyFont="1" applyFill="1" applyBorder="1" applyAlignment="1">
      <alignment vertical="top"/>
    </xf>
    <xf numFmtId="166" fontId="3" fillId="7" borderId="84" xfId="0" applyNumberFormat="1" applyFont="1" applyFill="1" applyBorder="1" applyAlignment="1">
      <alignment vertical="top"/>
    </xf>
    <xf numFmtId="166" fontId="3" fillId="7" borderId="106" xfId="0" applyNumberFormat="1" applyFont="1" applyFill="1" applyBorder="1" applyAlignment="1">
      <alignment vertical="top"/>
    </xf>
    <xf numFmtId="166" fontId="3" fillId="7" borderId="22" xfId="0" applyNumberFormat="1" applyFont="1" applyFill="1" applyBorder="1" applyAlignment="1">
      <alignment vertical="top"/>
    </xf>
    <xf numFmtId="166" fontId="4" fillId="10" borderId="68" xfId="0" applyNumberFormat="1" applyFont="1" applyFill="1" applyBorder="1" applyAlignment="1">
      <alignment vertical="top"/>
    </xf>
    <xf numFmtId="166" fontId="4" fillId="3" borderId="70" xfId="0" applyNumberFormat="1" applyFont="1" applyFill="1" applyBorder="1" applyAlignment="1">
      <alignment vertical="top"/>
    </xf>
    <xf numFmtId="166" fontId="4" fillId="3" borderId="10" xfId="0" applyNumberFormat="1" applyFont="1" applyFill="1" applyBorder="1" applyAlignment="1">
      <alignment vertical="top"/>
    </xf>
    <xf numFmtId="166" fontId="4" fillId="3" borderId="75" xfId="0" applyNumberFormat="1" applyFont="1" applyFill="1" applyBorder="1" applyAlignment="1">
      <alignment vertical="top"/>
    </xf>
    <xf numFmtId="166" fontId="4" fillId="3" borderId="13" xfId="0" applyNumberFormat="1" applyFont="1" applyFill="1" applyBorder="1" applyAlignment="1">
      <alignment vertical="top"/>
    </xf>
    <xf numFmtId="166" fontId="3" fillId="7" borderId="66" xfId="0" applyNumberFormat="1" applyFont="1" applyFill="1" applyBorder="1" applyAlignment="1">
      <alignment vertical="top"/>
    </xf>
    <xf numFmtId="166" fontId="3" fillId="0" borderId="66" xfId="0" applyNumberFormat="1" applyFont="1" applyBorder="1" applyAlignment="1">
      <alignment vertical="top"/>
    </xf>
    <xf numFmtId="166" fontId="4" fillId="10" borderId="74" xfId="0" applyNumberFormat="1" applyFont="1" applyFill="1" applyBorder="1" applyAlignment="1">
      <alignment vertical="top"/>
    </xf>
    <xf numFmtId="166" fontId="4" fillId="3" borderId="14" xfId="0" applyNumberFormat="1" applyFont="1" applyFill="1" applyBorder="1" applyAlignment="1">
      <alignment vertical="top"/>
    </xf>
    <xf numFmtId="166" fontId="3" fillId="3" borderId="77" xfId="0" applyNumberFormat="1" applyFont="1" applyFill="1" applyBorder="1" applyAlignment="1">
      <alignment vertical="top"/>
    </xf>
    <xf numFmtId="166" fontId="3" fillId="7" borderId="120" xfId="0" applyNumberFormat="1" applyFont="1" applyFill="1" applyBorder="1" applyAlignment="1">
      <alignment vertical="top"/>
    </xf>
    <xf numFmtId="166" fontId="3" fillId="7" borderId="113" xfId="0" applyNumberFormat="1" applyFont="1" applyFill="1" applyBorder="1" applyAlignment="1">
      <alignment vertical="top"/>
    </xf>
    <xf numFmtId="166" fontId="3" fillId="7" borderId="112" xfId="0" applyNumberFormat="1" applyFont="1" applyFill="1" applyBorder="1" applyAlignment="1">
      <alignment vertical="top"/>
    </xf>
    <xf numFmtId="166" fontId="3" fillId="7" borderId="119" xfId="0" applyNumberFormat="1" applyFont="1" applyFill="1" applyBorder="1" applyAlignment="1">
      <alignment vertical="top"/>
    </xf>
    <xf numFmtId="166" fontId="4" fillId="3" borderId="66" xfId="0" applyNumberFormat="1" applyFont="1" applyFill="1" applyBorder="1" applyAlignment="1">
      <alignment vertical="top"/>
    </xf>
    <xf numFmtId="166" fontId="4" fillId="3" borderId="23" xfId="0" applyNumberFormat="1" applyFont="1" applyFill="1" applyBorder="1" applyAlignment="1">
      <alignment vertical="top"/>
    </xf>
    <xf numFmtId="166" fontId="4" fillId="3" borderId="77" xfId="0" applyNumberFormat="1" applyFont="1" applyFill="1" applyBorder="1" applyAlignment="1">
      <alignment vertical="top"/>
    </xf>
    <xf numFmtId="166" fontId="4" fillId="3" borderId="28" xfId="0" applyNumberFormat="1" applyFont="1" applyFill="1" applyBorder="1" applyAlignment="1">
      <alignment vertical="top"/>
    </xf>
    <xf numFmtId="166" fontId="4" fillId="3" borderId="35" xfId="0" applyNumberFormat="1" applyFont="1" applyFill="1" applyBorder="1" applyAlignment="1">
      <alignment vertical="top"/>
    </xf>
    <xf numFmtId="166" fontId="4" fillId="3" borderId="19" xfId="0" applyNumberFormat="1" applyFont="1" applyFill="1" applyBorder="1" applyAlignment="1">
      <alignment vertical="top"/>
    </xf>
    <xf numFmtId="166" fontId="3" fillId="7" borderId="54" xfId="0" applyNumberFormat="1" applyFont="1" applyFill="1" applyBorder="1" applyAlignment="1">
      <alignment vertical="top"/>
    </xf>
    <xf numFmtId="166" fontId="3" fillId="0" borderId="10" xfId="0" applyNumberFormat="1" applyFont="1" applyBorder="1" applyAlignment="1">
      <alignment vertical="top"/>
    </xf>
    <xf numFmtId="166" fontId="3" fillId="0" borderId="54" xfId="0" applyNumberFormat="1" applyFont="1" applyBorder="1" applyAlignment="1">
      <alignment vertical="top"/>
    </xf>
    <xf numFmtId="166" fontId="3" fillId="0" borderId="22" xfId="0" applyNumberFormat="1" applyFont="1" applyBorder="1" applyAlignment="1">
      <alignment vertical="top"/>
    </xf>
    <xf numFmtId="166" fontId="3" fillId="0" borderId="43" xfId="0" applyNumberFormat="1" applyFont="1" applyBorder="1" applyAlignment="1">
      <alignment vertical="top"/>
    </xf>
    <xf numFmtId="166" fontId="3" fillId="7" borderId="23" xfId="1" applyNumberFormat="1" applyFont="1" applyFill="1" applyBorder="1" applyAlignment="1">
      <alignment vertical="top"/>
    </xf>
    <xf numFmtId="166" fontId="3" fillId="7" borderId="54" xfId="1" applyNumberFormat="1" applyFont="1" applyFill="1" applyBorder="1" applyAlignment="1">
      <alignment vertical="top"/>
    </xf>
    <xf numFmtId="166" fontId="4" fillId="2" borderId="72" xfId="0" applyNumberFormat="1" applyFont="1" applyFill="1" applyBorder="1" applyAlignment="1">
      <alignment vertical="top"/>
    </xf>
    <xf numFmtId="166" fontId="4" fillId="2" borderId="24" xfId="0" applyNumberFormat="1" applyFont="1" applyFill="1" applyBorder="1" applyAlignment="1">
      <alignment vertical="top"/>
    </xf>
    <xf numFmtId="166" fontId="4" fillId="10" borderId="63" xfId="0" applyNumberFormat="1" applyFont="1" applyFill="1" applyBorder="1" applyAlignment="1">
      <alignment vertical="top"/>
    </xf>
    <xf numFmtId="0" fontId="5" fillId="0" borderId="11" xfId="0" applyFont="1" applyFill="1" applyBorder="1" applyAlignment="1">
      <alignment horizontal="center" vertical="center" textRotation="90" wrapText="1"/>
    </xf>
    <xf numFmtId="0" fontId="5" fillId="0" borderId="48" xfId="0" applyFont="1" applyFill="1" applyBorder="1" applyAlignment="1">
      <alignment horizontal="center" vertical="center" textRotation="90" wrapText="1"/>
    </xf>
    <xf numFmtId="166" fontId="9" fillId="7" borderId="49" xfId="0" applyNumberFormat="1" applyFont="1" applyFill="1" applyBorder="1" applyAlignment="1">
      <alignment horizontal="center" vertical="center" textRotation="90" wrapText="1"/>
    </xf>
    <xf numFmtId="0" fontId="15" fillId="7" borderId="11" xfId="0" applyFont="1" applyFill="1" applyBorder="1" applyAlignment="1">
      <alignment horizontal="center" vertical="center" textRotation="90"/>
    </xf>
    <xf numFmtId="3" fontId="3" fillId="0" borderId="81" xfId="0" applyNumberFormat="1" applyFont="1" applyFill="1" applyBorder="1" applyAlignment="1">
      <alignment horizontal="center" vertical="top" wrapText="1"/>
    </xf>
    <xf numFmtId="3" fontId="3" fillId="7" borderId="20" xfId="0" applyNumberFormat="1" applyFont="1" applyFill="1" applyBorder="1" applyAlignment="1">
      <alignment horizontal="center" vertical="center" wrapText="1"/>
    </xf>
    <xf numFmtId="3" fontId="3" fillId="7" borderId="39" xfId="0" applyNumberFormat="1" applyFont="1" applyFill="1" applyBorder="1" applyAlignment="1">
      <alignment horizontal="center" vertical="center" wrapText="1"/>
    </xf>
    <xf numFmtId="3" fontId="3" fillId="7" borderId="11" xfId="0" applyNumberFormat="1" applyFont="1" applyFill="1" applyBorder="1" applyAlignment="1">
      <alignment horizontal="center" vertical="center" wrapText="1"/>
    </xf>
    <xf numFmtId="3" fontId="3" fillId="7" borderId="44" xfId="0" applyNumberFormat="1" applyFont="1" applyFill="1" applyBorder="1" applyAlignment="1">
      <alignment horizontal="center" vertical="center" wrapText="1"/>
    </xf>
    <xf numFmtId="3" fontId="9" fillId="7" borderId="28" xfId="0" applyNumberFormat="1" applyFont="1" applyFill="1" applyBorder="1" applyAlignment="1">
      <alignment horizontal="center" vertical="center" wrapText="1"/>
    </xf>
    <xf numFmtId="3" fontId="9" fillId="7" borderId="54" xfId="0" applyNumberFormat="1" applyFont="1" applyFill="1" applyBorder="1" applyAlignment="1">
      <alignment horizontal="center" vertical="center" wrapText="1"/>
    </xf>
    <xf numFmtId="166" fontId="3" fillId="0" borderId="19" xfId="0" applyNumberFormat="1" applyFont="1" applyBorder="1" applyAlignment="1">
      <alignment horizontal="center" vertical="top"/>
    </xf>
    <xf numFmtId="166" fontId="3" fillId="0" borderId="7" xfId="0" applyNumberFormat="1" applyFont="1" applyBorder="1" applyAlignment="1">
      <alignment horizontal="center" vertical="top"/>
    </xf>
    <xf numFmtId="3" fontId="3" fillId="0" borderId="100" xfId="0" applyNumberFormat="1" applyFont="1" applyFill="1" applyBorder="1" applyAlignment="1">
      <alignment horizontal="center" vertical="top"/>
    </xf>
    <xf numFmtId="3" fontId="27" fillId="7" borderId="11" xfId="0" applyNumberFormat="1" applyFont="1" applyFill="1" applyBorder="1" applyAlignment="1">
      <alignment horizontal="center" vertical="top"/>
    </xf>
    <xf numFmtId="166" fontId="27" fillId="7" borderId="11" xfId="0" applyNumberFormat="1" applyFont="1" applyFill="1" applyBorder="1" applyAlignment="1">
      <alignment horizontal="center" vertical="top"/>
    </xf>
    <xf numFmtId="166" fontId="27" fillId="0" borderId="30" xfId="0" applyNumberFormat="1" applyFont="1" applyFill="1" applyBorder="1" applyAlignment="1">
      <alignment horizontal="center" vertical="top" wrapText="1"/>
    </xf>
    <xf numFmtId="3" fontId="3" fillId="7" borderId="85" xfId="0" applyNumberFormat="1" applyFont="1" applyFill="1" applyBorder="1" applyAlignment="1">
      <alignment horizontal="center" vertical="top"/>
    </xf>
    <xf numFmtId="3" fontId="3" fillId="7" borderId="115" xfId="0" applyNumberFormat="1" applyFont="1" applyFill="1" applyBorder="1" applyAlignment="1">
      <alignment horizontal="center" vertical="top"/>
    </xf>
    <xf numFmtId="166" fontId="4" fillId="8" borderId="74" xfId="0" applyNumberFormat="1" applyFont="1" applyFill="1" applyBorder="1" applyAlignment="1">
      <alignment horizontal="center" vertical="top"/>
    </xf>
    <xf numFmtId="166" fontId="3" fillId="0" borderId="5" xfId="0" applyNumberFormat="1" applyFont="1" applyFill="1" applyBorder="1" applyAlignment="1">
      <alignment vertical="top" wrapText="1"/>
    </xf>
    <xf numFmtId="3" fontId="3" fillId="0" borderId="124" xfId="0" applyNumberFormat="1" applyFont="1" applyFill="1" applyBorder="1" applyAlignment="1">
      <alignment horizontal="center" vertical="top"/>
    </xf>
    <xf numFmtId="3" fontId="7" fillId="7" borderId="18" xfId="0" applyNumberFormat="1" applyFont="1" applyFill="1" applyBorder="1" applyAlignment="1">
      <alignment horizontal="center" vertical="top" wrapText="1"/>
    </xf>
    <xf numFmtId="166" fontId="3" fillId="7" borderId="0" xfId="0" applyNumberFormat="1" applyFont="1" applyFill="1" applyBorder="1" applyAlignment="1">
      <alignment vertical="top" wrapText="1"/>
    </xf>
    <xf numFmtId="165" fontId="3" fillId="0" borderId="1" xfId="0" applyNumberFormat="1" applyFont="1" applyBorder="1" applyAlignment="1">
      <alignment horizontal="center" vertical="top"/>
    </xf>
    <xf numFmtId="166" fontId="3" fillId="0" borderId="26" xfId="0" applyNumberFormat="1" applyFont="1" applyBorder="1" applyAlignment="1">
      <alignment horizontal="center" vertical="center" wrapText="1"/>
    </xf>
    <xf numFmtId="3" fontId="3" fillId="0" borderId="49" xfId="0" applyNumberFormat="1" applyFont="1" applyFill="1" applyBorder="1" applyAlignment="1">
      <alignment horizontal="center" vertical="top"/>
    </xf>
    <xf numFmtId="166" fontId="3" fillId="7" borderId="44" xfId="0" applyNumberFormat="1" applyFont="1" applyFill="1" applyBorder="1" applyAlignment="1">
      <alignment vertical="top" wrapText="1"/>
    </xf>
    <xf numFmtId="166" fontId="3" fillId="7" borderId="99" xfId="0" applyNumberFormat="1" applyFont="1" applyFill="1" applyBorder="1" applyAlignment="1">
      <alignment vertical="top" wrapText="1"/>
    </xf>
    <xf numFmtId="166" fontId="3" fillId="7" borderId="104" xfId="0" applyNumberFormat="1" applyFont="1" applyFill="1" applyBorder="1" applyAlignment="1">
      <alignment vertical="top" wrapText="1"/>
    </xf>
    <xf numFmtId="0" fontId="3" fillId="7" borderId="84" xfId="0" applyFont="1" applyFill="1" applyBorder="1" applyAlignment="1">
      <alignment horizontal="center" vertical="center" wrapText="1"/>
    </xf>
    <xf numFmtId="0" fontId="3" fillId="7" borderId="120" xfId="0" applyFont="1" applyFill="1" applyBorder="1" applyAlignment="1">
      <alignment horizontal="center" vertical="top"/>
    </xf>
    <xf numFmtId="166" fontId="3" fillId="7" borderId="116" xfId="0" applyNumberFormat="1" applyFont="1" applyFill="1" applyBorder="1" applyAlignment="1">
      <alignment vertical="top" wrapText="1"/>
    </xf>
    <xf numFmtId="166" fontId="3" fillId="7" borderId="113" xfId="0" applyNumberFormat="1" applyFont="1" applyFill="1" applyBorder="1" applyAlignment="1">
      <alignment vertical="top" wrapText="1"/>
    </xf>
    <xf numFmtId="166" fontId="3" fillId="7" borderId="117" xfId="0" applyNumberFormat="1" applyFont="1" applyFill="1" applyBorder="1" applyAlignment="1">
      <alignment vertical="top"/>
    </xf>
    <xf numFmtId="49" fontId="3" fillId="3" borderId="119" xfId="0" applyNumberFormat="1" applyFont="1" applyFill="1" applyBorder="1" applyAlignment="1">
      <alignment horizontal="center" vertical="top"/>
    </xf>
    <xf numFmtId="49" fontId="3" fillId="3" borderId="115" xfId="0" applyNumberFormat="1" applyFont="1" applyFill="1" applyBorder="1" applyAlignment="1">
      <alignment horizontal="center" vertical="top"/>
    </xf>
    <xf numFmtId="49" fontId="3" fillId="3" borderId="106" xfId="0" applyNumberFormat="1" applyFont="1" applyFill="1" applyBorder="1" applyAlignment="1">
      <alignment horizontal="center" vertical="top"/>
    </xf>
    <xf numFmtId="49" fontId="3" fillId="3" borderId="85" xfId="0" applyNumberFormat="1" applyFont="1" applyFill="1" applyBorder="1" applyAlignment="1">
      <alignment horizontal="center" vertical="top"/>
    </xf>
    <xf numFmtId="49" fontId="3" fillId="3" borderId="49" xfId="0" applyNumberFormat="1" applyFont="1" applyFill="1" applyBorder="1" applyAlignment="1">
      <alignment horizontal="center" vertical="top"/>
    </xf>
    <xf numFmtId="49" fontId="3" fillId="3" borderId="18" xfId="0" applyNumberFormat="1" applyFont="1" applyFill="1" applyBorder="1" applyAlignment="1">
      <alignment horizontal="center" vertical="top"/>
    </xf>
    <xf numFmtId="166" fontId="9" fillId="7" borderId="35" xfId="0" applyNumberFormat="1" applyFont="1" applyFill="1" applyBorder="1" applyAlignment="1">
      <alignment horizontal="center" vertical="center" textRotation="90" wrapText="1"/>
    </xf>
    <xf numFmtId="0" fontId="15" fillId="7" borderId="28" xfId="0" applyFont="1" applyFill="1" applyBorder="1" applyAlignment="1">
      <alignment horizontal="center" vertical="center" textRotation="90"/>
    </xf>
    <xf numFmtId="49" fontId="3" fillId="3" borderId="27" xfId="0" applyNumberFormat="1" applyFont="1" applyFill="1" applyBorder="1" applyAlignment="1">
      <alignment horizontal="center" vertical="top"/>
    </xf>
    <xf numFmtId="3" fontId="7" fillId="7" borderId="21" xfId="0" applyNumberFormat="1" applyFont="1" applyFill="1" applyBorder="1" applyAlignment="1">
      <alignment horizontal="center" vertical="center" wrapText="1"/>
    </xf>
    <xf numFmtId="3" fontId="7" fillId="7" borderId="89" xfId="0" applyNumberFormat="1" applyFont="1" applyFill="1" applyBorder="1" applyAlignment="1">
      <alignment horizontal="center" vertical="center" wrapText="1"/>
    </xf>
    <xf numFmtId="3" fontId="23" fillId="7" borderId="20" xfId="0" applyNumberFormat="1" applyFont="1" applyFill="1" applyBorder="1" applyAlignment="1">
      <alignment horizontal="center" vertical="top" wrapText="1"/>
    </xf>
    <xf numFmtId="3" fontId="23" fillId="7" borderId="84" xfId="0" applyNumberFormat="1" applyFont="1" applyFill="1" applyBorder="1" applyAlignment="1">
      <alignment horizontal="center" vertical="center" wrapText="1"/>
    </xf>
    <xf numFmtId="3" fontId="23" fillId="7" borderId="28" xfId="0" applyNumberFormat="1" applyFont="1" applyFill="1" applyBorder="1" applyAlignment="1">
      <alignment horizontal="center" vertical="center" wrapText="1"/>
    </xf>
    <xf numFmtId="3" fontId="23" fillId="7" borderId="28" xfId="0" applyNumberFormat="1" applyFont="1" applyFill="1" applyBorder="1" applyAlignment="1">
      <alignment horizontal="center" vertical="top" wrapText="1"/>
    </xf>
    <xf numFmtId="3" fontId="3" fillId="0" borderId="44" xfId="0" applyNumberFormat="1" applyFont="1" applyFill="1" applyBorder="1" applyAlignment="1">
      <alignment horizontal="center" vertical="top" wrapText="1"/>
    </xf>
    <xf numFmtId="166" fontId="3" fillId="7" borderId="112" xfId="0" applyNumberFormat="1" applyFont="1" applyFill="1" applyBorder="1" applyAlignment="1">
      <alignment horizontal="left" vertical="top" wrapText="1"/>
    </xf>
    <xf numFmtId="3" fontId="3" fillId="3" borderId="117" xfId="0" applyNumberFormat="1" applyFont="1" applyFill="1" applyBorder="1" applyAlignment="1">
      <alignment horizontal="center" vertical="top"/>
    </xf>
    <xf numFmtId="166" fontId="4" fillId="3" borderId="49" xfId="0" applyNumberFormat="1" applyFont="1" applyFill="1" applyBorder="1" applyAlignment="1">
      <alignment horizontal="center" vertical="top" wrapText="1"/>
    </xf>
    <xf numFmtId="3" fontId="29" fillId="0" borderId="28" xfId="0" applyNumberFormat="1" applyFont="1" applyFill="1" applyBorder="1" applyAlignment="1">
      <alignment horizontal="center" vertical="top" wrapText="1"/>
    </xf>
    <xf numFmtId="3" fontId="29" fillId="0" borderId="54" xfId="0" applyNumberFormat="1" applyFont="1" applyFill="1" applyBorder="1" applyAlignment="1">
      <alignment horizontal="center" vertical="top" wrapText="1"/>
    </xf>
    <xf numFmtId="166" fontId="4" fillId="7" borderId="11" xfId="0" applyNumberFormat="1" applyFont="1" applyFill="1" applyBorder="1" applyAlignment="1">
      <alignment horizontal="center" vertical="center" wrapText="1"/>
    </xf>
    <xf numFmtId="166" fontId="8" fillId="3" borderId="35" xfId="0" applyNumberFormat="1" applyFont="1" applyFill="1" applyBorder="1" applyAlignment="1">
      <alignment horizontal="left" vertical="top" wrapText="1"/>
    </xf>
    <xf numFmtId="0" fontId="3" fillId="7" borderId="0" xfId="0" applyFont="1" applyFill="1" applyBorder="1" applyAlignment="1">
      <alignment vertical="top"/>
    </xf>
    <xf numFmtId="166" fontId="9" fillId="7" borderId="29" xfId="0" applyNumberFormat="1" applyFont="1" applyFill="1" applyBorder="1" applyAlignment="1">
      <alignment vertical="top"/>
    </xf>
    <xf numFmtId="3" fontId="3" fillId="7" borderId="35" xfId="0" applyNumberFormat="1" applyFont="1" applyFill="1" applyBorder="1" applyAlignment="1">
      <alignment vertical="top"/>
    </xf>
    <xf numFmtId="166" fontId="3" fillId="7" borderId="29" xfId="0" applyNumberFormat="1" applyFont="1" applyFill="1" applyBorder="1" applyAlignment="1">
      <alignment vertical="top" wrapText="1"/>
    </xf>
    <xf numFmtId="166" fontId="3" fillId="7" borderId="64" xfId="0" applyNumberFormat="1" applyFont="1" applyFill="1" applyBorder="1" applyAlignment="1">
      <alignment vertical="top"/>
    </xf>
    <xf numFmtId="166" fontId="3" fillId="7" borderId="1" xfId="0" applyNumberFormat="1" applyFont="1" applyFill="1" applyBorder="1" applyAlignment="1">
      <alignment vertical="top"/>
    </xf>
    <xf numFmtId="166" fontId="3" fillId="7" borderId="38" xfId="0" applyNumberFormat="1" applyFont="1" applyFill="1" applyBorder="1" applyAlignment="1">
      <alignment vertical="top"/>
    </xf>
    <xf numFmtId="166" fontId="3" fillId="7" borderId="43" xfId="0" applyNumberFormat="1" applyFont="1" applyFill="1" applyBorder="1" applyAlignment="1">
      <alignment vertical="top"/>
    </xf>
    <xf numFmtId="166" fontId="3" fillId="0" borderId="40" xfId="0" applyNumberFormat="1" applyFont="1" applyBorder="1" applyAlignment="1">
      <alignment horizontal="center" vertical="top"/>
    </xf>
    <xf numFmtId="166" fontId="3" fillId="0" borderId="45" xfId="0" applyNumberFormat="1" applyFont="1" applyBorder="1" applyAlignment="1">
      <alignment horizontal="center" vertical="top"/>
    </xf>
    <xf numFmtId="166" fontId="3" fillId="0" borderId="25" xfId="0" applyNumberFormat="1" applyFont="1" applyBorder="1" applyAlignment="1">
      <alignment horizontal="center" vertical="top"/>
    </xf>
    <xf numFmtId="166" fontId="3" fillId="0" borderId="52" xfId="0" applyNumberFormat="1" applyFont="1" applyBorder="1" applyAlignment="1">
      <alignment horizontal="center" vertical="top"/>
    </xf>
    <xf numFmtId="0" fontId="3" fillId="7" borderId="9" xfId="0" applyFont="1" applyFill="1" applyBorder="1" applyAlignment="1">
      <alignment vertical="top" wrapText="1"/>
    </xf>
    <xf numFmtId="3" fontId="3" fillId="7" borderId="57" xfId="0" applyNumberFormat="1" applyFont="1" applyFill="1" applyBorder="1" applyAlignment="1">
      <alignment horizontal="center" vertical="top"/>
    </xf>
    <xf numFmtId="166" fontId="22" fillId="0" borderId="57" xfId="0" applyNumberFormat="1" applyFont="1" applyBorder="1" applyAlignment="1">
      <alignment vertical="top" wrapText="1"/>
    </xf>
    <xf numFmtId="166" fontId="4" fillId="7" borderId="13" xfId="0" applyNumberFormat="1" applyFont="1" applyFill="1" applyBorder="1" applyAlignment="1">
      <alignment horizontal="center" vertical="top" wrapText="1"/>
    </xf>
    <xf numFmtId="166" fontId="4" fillId="2" borderId="9" xfId="0" applyNumberFormat="1" applyFont="1" applyFill="1" applyBorder="1" applyAlignment="1">
      <alignment horizontal="center" vertical="top"/>
    </xf>
    <xf numFmtId="166" fontId="4" fillId="8" borderId="23" xfId="0" applyNumberFormat="1" applyFont="1" applyFill="1" applyBorder="1" applyAlignment="1">
      <alignment horizontal="center" vertical="top"/>
    </xf>
    <xf numFmtId="3" fontId="3" fillId="3" borderId="49" xfId="0" applyNumberFormat="1" applyFont="1" applyFill="1" applyBorder="1" applyAlignment="1">
      <alignment horizontal="center" vertical="top" wrapText="1"/>
    </xf>
    <xf numFmtId="3" fontId="3" fillId="3" borderId="44" xfId="0" applyNumberFormat="1" applyFont="1" applyFill="1" applyBorder="1" applyAlignment="1">
      <alignment horizontal="center" vertical="top" wrapText="1"/>
    </xf>
    <xf numFmtId="166" fontId="3" fillId="7" borderId="7" xfId="0" applyNumberFormat="1" applyFont="1" applyFill="1" applyBorder="1" applyAlignment="1">
      <alignment horizontal="right" vertical="top"/>
    </xf>
    <xf numFmtId="166" fontId="3" fillId="7" borderId="11" xfId="0" applyNumberFormat="1" applyFont="1" applyFill="1" applyBorder="1" applyAlignment="1">
      <alignment horizontal="right" vertical="top"/>
    </xf>
    <xf numFmtId="166" fontId="3" fillId="7" borderId="18" xfId="0" applyNumberFormat="1" applyFont="1" applyFill="1" applyBorder="1" applyAlignment="1">
      <alignment horizontal="right" vertical="top"/>
    </xf>
    <xf numFmtId="0" fontId="16" fillId="7" borderId="7" xfId="0" applyFont="1" applyFill="1" applyBorder="1" applyAlignment="1">
      <alignment vertical="top" wrapText="1"/>
    </xf>
    <xf numFmtId="0" fontId="30" fillId="7" borderId="49" xfId="0" applyFont="1" applyFill="1" applyBorder="1" applyAlignment="1">
      <alignment horizontal="center" vertical="top" wrapText="1"/>
    </xf>
    <xf numFmtId="0" fontId="16" fillId="7" borderId="11" xfId="0" applyFont="1" applyFill="1" applyBorder="1" applyAlignment="1">
      <alignment horizontal="center" vertical="top" wrapText="1"/>
    </xf>
    <xf numFmtId="3" fontId="7" fillId="7" borderId="49" xfId="0" applyNumberFormat="1" applyFont="1" applyFill="1" applyBorder="1" applyAlignment="1">
      <alignment horizontal="center" vertical="center" wrapText="1"/>
    </xf>
    <xf numFmtId="166" fontId="3" fillId="7" borderId="7" xfId="0" applyNumberFormat="1" applyFont="1" applyFill="1" applyBorder="1" applyAlignment="1">
      <alignment horizontal="right" vertical="top" wrapText="1"/>
    </xf>
    <xf numFmtId="166" fontId="3" fillId="7" borderId="11" xfId="0" applyNumberFormat="1" applyFont="1" applyFill="1" applyBorder="1" applyAlignment="1">
      <alignment horizontal="right" vertical="top" wrapText="1"/>
    </xf>
    <xf numFmtId="166" fontId="3" fillId="7" borderId="18" xfId="0" applyNumberFormat="1" applyFont="1" applyFill="1" applyBorder="1" applyAlignment="1">
      <alignment horizontal="right" vertical="top" wrapText="1"/>
    </xf>
    <xf numFmtId="166" fontId="3" fillId="7" borderId="77" xfId="0" applyNumberFormat="1" applyFont="1" applyFill="1" applyBorder="1" applyAlignment="1">
      <alignment horizontal="right" vertical="top"/>
    </xf>
    <xf numFmtId="166" fontId="3" fillId="7" borderId="28" xfId="0" applyNumberFormat="1" applyFont="1" applyFill="1" applyBorder="1" applyAlignment="1">
      <alignment horizontal="right" vertical="top"/>
    </xf>
    <xf numFmtId="0" fontId="30" fillId="7" borderId="47" xfId="0" applyFont="1" applyFill="1" applyBorder="1" applyAlignment="1">
      <alignment horizontal="center" vertical="top" wrapText="1"/>
    </xf>
    <xf numFmtId="0" fontId="16" fillId="7" borderId="20" xfId="0" applyFont="1" applyFill="1" applyBorder="1" applyAlignment="1">
      <alignment horizontal="center" vertical="top" wrapText="1"/>
    </xf>
    <xf numFmtId="166" fontId="3" fillId="7" borderId="48" xfId="0" applyNumberFormat="1" applyFont="1" applyFill="1" applyBorder="1" applyAlignment="1">
      <alignment horizontal="right" vertical="top" wrapText="1"/>
    </xf>
    <xf numFmtId="0" fontId="16" fillId="7" borderId="37" xfId="0" applyFont="1" applyFill="1" applyBorder="1" applyAlignment="1">
      <alignment vertical="top" wrapText="1"/>
    </xf>
    <xf numFmtId="166" fontId="3" fillId="7" borderId="44" xfId="0" applyNumberFormat="1" applyFont="1" applyFill="1" applyBorder="1" applyAlignment="1">
      <alignment vertical="top"/>
    </xf>
    <xf numFmtId="3" fontId="17" fillId="7" borderId="84" xfId="0" applyNumberFormat="1" applyFont="1" applyFill="1" applyBorder="1" applyAlignment="1">
      <alignment horizontal="center" vertical="top"/>
    </xf>
    <xf numFmtId="3" fontId="17" fillId="7" borderId="110" xfId="0" applyNumberFormat="1" applyFont="1" applyFill="1" applyBorder="1" applyAlignment="1">
      <alignment horizontal="center" vertical="top"/>
    </xf>
    <xf numFmtId="166" fontId="9" fillId="0" borderId="48" xfId="0" applyNumberFormat="1" applyFont="1" applyBorder="1" applyAlignment="1">
      <alignment horizontal="left" vertical="top" wrapText="1"/>
    </xf>
    <xf numFmtId="3" fontId="3" fillId="7" borderId="102" xfId="0" applyNumberFormat="1" applyFont="1" applyFill="1" applyBorder="1" applyAlignment="1">
      <alignment horizontal="center" vertical="top"/>
    </xf>
    <xf numFmtId="166" fontId="3" fillId="0" borderId="37" xfId="0" applyNumberFormat="1" applyFont="1" applyBorder="1" applyAlignment="1">
      <alignment horizontal="center" vertical="top"/>
    </xf>
    <xf numFmtId="166" fontId="3" fillId="0" borderId="46" xfId="0" applyNumberFormat="1" applyFont="1" applyBorder="1" applyAlignment="1">
      <alignment horizontal="center" vertical="top"/>
    </xf>
    <xf numFmtId="166" fontId="3" fillId="0" borderId="37" xfId="0" applyNumberFormat="1" applyFont="1" applyFill="1" applyBorder="1" applyAlignment="1">
      <alignment vertical="top" wrapText="1"/>
    </xf>
    <xf numFmtId="166" fontId="3" fillId="0" borderId="7" xfId="0" applyNumberFormat="1" applyFont="1" applyFill="1" applyBorder="1" applyAlignment="1">
      <alignment horizontal="center" vertical="top"/>
    </xf>
    <xf numFmtId="3" fontId="7" fillId="0" borderId="100" xfId="0" applyNumberFormat="1" applyFont="1" applyFill="1" applyBorder="1" applyAlignment="1">
      <alignment horizontal="center" vertical="center"/>
    </xf>
    <xf numFmtId="166" fontId="3" fillId="0" borderId="109" xfId="0" applyNumberFormat="1" applyFont="1" applyFill="1" applyBorder="1" applyAlignment="1">
      <alignment horizontal="center" vertical="top"/>
    </xf>
    <xf numFmtId="166" fontId="3" fillId="0" borderId="103" xfId="0" applyNumberFormat="1" applyFont="1" applyFill="1" applyBorder="1" applyAlignment="1">
      <alignment horizontal="center" vertical="top"/>
    </xf>
    <xf numFmtId="166" fontId="3" fillId="0" borderId="83" xfId="0" applyNumberFormat="1" applyFont="1" applyFill="1" applyBorder="1" applyAlignment="1">
      <alignment horizontal="center" vertical="top"/>
    </xf>
    <xf numFmtId="166" fontId="7" fillId="0" borderId="100" xfId="0" applyNumberFormat="1" applyFont="1" applyFill="1" applyBorder="1" applyAlignment="1">
      <alignment horizontal="center" vertical="center"/>
    </xf>
    <xf numFmtId="166" fontId="7" fillId="0" borderId="89" xfId="0" applyNumberFormat="1" applyFont="1" applyFill="1" applyBorder="1" applyAlignment="1">
      <alignment horizontal="center" vertical="center"/>
    </xf>
    <xf numFmtId="166" fontId="7" fillId="0" borderId="102" xfId="0" applyNumberFormat="1" applyFont="1" applyFill="1" applyBorder="1" applyAlignment="1">
      <alignment horizontal="center" vertical="center"/>
    </xf>
    <xf numFmtId="0" fontId="1" fillId="0" borderId="0" xfId="0" applyFont="1" applyBorder="1" applyAlignment="1">
      <alignment horizontal="center" vertical="center" textRotation="90" wrapText="1"/>
    </xf>
    <xf numFmtId="3" fontId="7" fillId="0" borderId="84" xfId="0" applyNumberFormat="1" applyFont="1" applyFill="1" applyBorder="1" applyAlignment="1">
      <alignment horizontal="center" vertical="center"/>
    </xf>
    <xf numFmtId="166" fontId="3" fillId="0" borderId="89" xfId="0" applyNumberFormat="1" applyFont="1" applyFill="1" applyBorder="1" applyAlignment="1">
      <alignment horizontal="center" vertical="center"/>
    </xf>
    <xf numFmtId="166" fontId="3" fillId="0" borderId="102" xfId="0" applyNumberFormat="1" applyFont="1" applyFill="1" applyBorder="1" applyAlignment="1">
      <alignment horizontal="center" vertical="center"/>
    </xf>
    <xf numFmtId="3" fontId="3" fillId="0" borderId="97" xfId="0" applyNumberFormat="1" applyFont="1" applyFill="1" applyBorder="1" applyAlignment="1">
      <alignment horizontal="center" vertical="center"/>
    </xf>
    <xf numFmtId="3" fontId="3" fillId="7" borderId="110" xfId="0" applyNumberFormat="1" applyFont="1" applyFill="1" applyBorder="1" applyAlignment="1">
      <alignment horizontal="center" vertical="top" wrapText="1"/>
    </xf>
    <xf numFmtId="3" fontId="3" fillId="7" borderId="115" xfId="0" applyNumberFormat="1" applyFont="1" applyFill="1" applyBorder="1" applyAlignment="1">
      <alignment horizontal="center" vertical="top" wrapText="1"/>
    </xf>
    <xf numFmtId="49" fontId="7" fillId="7" borderId="100" xfId="0" applyNumberFormat="1" applyFont="1" applyFill="1" applyBorder="1" applyAlignment="1">
      <alignment horizontal="center" vertical="center" wrapText="1"/>
    </xf>
    <xf numFmtId="49" fontId="7" fillId="7" borderId="90" xfId="0" applyNumberFormat="1" applyFont="1" applyFill="1" applyBorder="1" applyAlignment="1">
      <alignment horizontal="center" vertical="center" wrapText="1"/>
    </xf>
    <xf numFmtId="166" fontId="3" fillId="7" borderId="94" xfId="0" applyNumberFormat="1" applyFont="1" applyFill="1" applyBorder="1" applyAlignment="1">
      <alignment horizontal="center" vertical="top"/>
    </xf>
    <xf numFmtId="49" fontId="3" fillId="7" borderId="95" xfId="0" applyNumberFormat="1" applyFont="1" applyFill="1" applyBorder="1" applyAlignment="1">
      <alignment horizontal="center" vertical="top"/>
    </xf>
    <xf numFmtId="3" fontId="3" fillId="0" borderId="39" xfId="0" applyNumberFormat="1" applyFont="1" applyFill="1" applyBorder="1" applyAlignment="1">
      <alignment horizontal="center" vertical="top"/>
    </xf>
    <xf numFmtId="166" fontId="4" fillId="8" borderId="63" xfId="0" applyNumberFormat="1" applyFont="1" applyFill="1" applyBorder="1" applyAlignment="1">
      <alignment horizontal="center" vertical="top"/>
    </xf>
    <xf numFmtId="166" fontId="3" fillId="7" borderId="45" xfId="0" applyNumberFormat="1" applyFont="1" applyFill="1" applyBorder="1" applyAlignment="1">
      <alignment horizontal="center" vertical="top" wrapText="1"/>
    </xf>
    <xf numFmtId="166" fontId="3" fillId="7" borderId="88" xfId="0" applyNumberFormat="1" applyFont="1" applyFill="1" applyBorder="1" applyAlignment="1">
      <alignment vertical="top" wrapText="1"/>
    </xf>
    <xf numFmtId="166" fontId="4" fillId="8" borderId="3" xfId="0" applyNumberFormat="1" applyFont="1" applyFill="1" applyBorder="1" applyAlignment="1">
      <alignment horizontal="center" vertical="top"/>
    </xf>
    <xf numFmtId="166" fontId="4" fillId="8" borderId="65" xfId="0" applyNumberFormat="1" applyFont="1" applyFill="1" applyBorder="1" applyAlignment="1">
      <alignment horizontal="center" vertical="top"/>
    </xf>
    <xf numFmtId="166" fontId="3" fillId="7" borderId="45" xfId="0" applyNumberFormat="1" applyFont="1" applyFill="1" applyBorder="1" applyAlignment="1">
      <alignment horizontal="center" vertical="top"/>
    </xf>
    <xf numFmtId="166" fontId="3" fillId="7" borderId="52" xfId="0" applyNumberFormat="1" applyFont="1" applyFill="1" applyBorder="1" applyAlignment="1">
      <alignment horizontal="center" vertical="top"/>
    </xf>
    <xf numFmtId="166" fontId="3" fillId="7" borderId="106" xfId="0" applyNumberFormat="1" applyFont="1" applyFill="1" applyBorder="1" applyAlignment="1">
      <alignment vertical="top" wrapText="1"/>
    </xf>
    <xf numFmtId="166" fontId="28" fillId="7" borderId="6" xfId="0" applyNumberFormat="1" applyFont="1" applyFill="1" applyBorder="1" applyAlignment="1">
      <alignment horizontal="center" vertical="top"/>
    </xf>
    <xf numFmtId="166" fontId="9" fillId="7" borderId="103" xfId="0" applyNumberFormat="1" applyFont="1" applyFill="1" applyBorder="1" applyAlignment="1">
      <alignment horizontal="left" vertical="top" wrapText="1"/>
    </xf>
    <xf numFmtId="166" fontId="3" fillId="7" borderId="19" xfId="0" applyNumberFormat="1" applyFont="1" applyFill="1" applyBorder="1" applyAlignment="1">
      <alignment horizontal="left" vertical="top" wrapText="1"/>
    </xf>
    <xf numFmtId="49" fontId="4" fillId="7" borderId="11" xfId="0" applyNumberFormat="1" applyFont="1" applyFill="1" applyBorder="1" applyAlignment="1">
      <alignment vertical="top"/>
    </xf>
    <xf numFmtId="166" fontId="4" fillId="7" borderId="49" xfId="0" applyNumberFormat="1" applyFont="1" applyFill="1" applyBorder="1" applyAlignment="1">
      <alignment vertical="top"/>
    </xf>
    <xf numFmtId="166" fontId="4" fillId="7" borderId="42" xfId="0" applyNumberFormat="1" applyFont="1" applyFill="1" applyBorder="1" applyAlignment="1">
      <alignment vertical="top" wrapText="1"/>
    </xf>
    <xf numFmtId="166" fontId="4" fillId="7" borderId="20" xfId="0" applyNumberFormat="1" applyFont="1" applyFill="1" applyBorder="1" applyAlignment="1">
      <alignment vertical="top"/>
    </xf>
    <xf numFmtId="166" fontId="4" fillId="7" borderId="47" xfId="0" applyNumberFormat="1" applyFont="1" applyFill="1" applyBorder="1" applyAlignment="1">
      <alignment vertical="top"/>
    </xf>
    <xf numFmtId="166" fontId="4" fillId="7" borderId="35" xfId="0" applyNumberFormat="1" applyFont="1" applyFill="1" applyBorder="1" applyAlignment="1">
      <alignment vertical="top"/>
    </xf>
    <xf numFmtId="49" fontId="3" fillId="7" borderId="49" xfId="0" applyNumberFormat="1" applyFont="1" applyFill="1" applyBorder="1" applyAlignment="1">
      <alignment horizontal="left" vertical="top" wrapText="1"/>
    </xf>
    <xf numFmtId="166" fontId="3" fillId="7" borderId="100" xfId="0" applyNumberFormat="1" applyFont="1" applyFill="1" applyBorder="1" applyAlignment="1">
      <alignment vertical="top" wrapText="1"/>
    </xf>
    <xf numFmtId="49" fontId="4" fillId="7" borderId="11" xfId="0" applyNumberFormat="1" applyFont="1" applyFill="1" applyBorder="1" applyAlignment="1">
      <alignment horizontal="center" vertical="top" wrapText="1"/>
    </xf>
    <xf numFmtId="49" fontId="4" fillId="7" borderId="28" xfId="0" applyNumberFormat="1" applyFont="1" applyFill="1" applyBorder="1" applyAlignment="1">
      <alignment horizontal="center" vertical="top" wrapText="1"/>
    </xf>
    <xf numFmtId="166" fontId="3" fillId="7" borderId="84" xfId="0" applyNumberFormat="1" applyFont="1" applyFill="1" applyBorder="1" applyAlignment="1">
      <alignment horizontal="left" vertical="top" wrapText="1"/>
    </xf>
    <xf numFmtId="166" fontId="3" fillId="7" borderId="94" xfId="0" applyNumberFormat="1" applyFont="1" applyFill="1" applyBorder="1" applyAlignment="1">
      <alignment horizontal="left" vertical="top" wrapText="1"/>
    </xf>
    <xf numFmtId="166" fontId="3" fillId="7" borderId="29" xfId="0" applyNumberFormat="1" applyFont="1" applyFill="1" applyBorder="1" applyAlignment="1">
      <alignment horizontal="left" vertical="top" wrapText="1"/>
    </xf>
    <xf numFmtId="166" fontId="4" fillId="0" borderId="77" xfId="0" applyNumberFormat="1" applyFont="1" applyBorder="1" applyAlignment="1">
      <alignment horizontal="center" vertical="top" textRotation="90" wrapText="1"/>
    </xf>
    <xf numFmtId="166" fontId="4" fillId="7" borderId="18" xfId="0" applyNumberFormat="1" applyFont="1" applyFill="1" applyBorder="1" applyAlignment="1">
      <alignment horizontal="center" vertical="top"/>
    </xf>
    <xf numFmtId="1" fontId="3" fillId="0" borderId="84" xfId="0" applyNumberFormat="1" applyFont="1" applyFill="1" applyBorder="1" applyAlignment="1">
      <alignment horizontal="center" vertical="top"/>
    </xf>
    <xf numFmtId="1" fontId="3" fillId="0" borderId="110" xfId="0" applyNumberFormat="1" applyFont="1" applyFill="1" applyBorder="1" applyAlignment="1">
      <alignment horizontal="center" vertical="top"/>
    </xf>
    <xf numFmtId="166" fontId="3" fillId="7" borderId="119" xfId="0" applyNumberFormat="1" applyFont="1" applyFill="1" applyBorder="1" applyAlignment="1">
      <alignment horizontal="center" vertical="top"/>
    </xf>
    <xf numFmtId="166" fontId="3" fillId="7" borderId="118" xfId="0" applyNumberFormat="1" applyFont="1" applyFill="1" applyBorder="1" applyAlignment="1">
      <alignment horizontal="center" vertical="top"/>
    </xf>
    <xf numFmtId="166" fontId="3" fillId="3" borderId="35" xfId="0" applyNumberFormat="1" applyFont="1" applyFill="1" applyBorder="1" applyAlignment="1">
      <alignment horizontal="center" vertical="top"/>
    </xf>
    <xf numFmtId="166" fontId="3" fillId="7" borderId="42" xfId="0" applyNumberFormat="1" applyFont="1" applyFill="1" applyBorder="1" applyAlignment="1">
      <alignment horizontal="center" vertical="top"/>
    </xf>
    <xf numFmtId="166" fontId="3" fillId="3" borderId="27" xfId="0" applyNumberFormat="1" applyFont="1" applyFill="1" applyBorder="1" applyAlignment="1">
      <alignment horizontal="center" vertical="top"/>
    </xf>
    <xf numFmtId="166" fontId="3" fillId="7" borderId="26" xfId="0" applyNumberFormat="1" applyFont="1" applyFill="1" applyBorder="1" applyAlignment="1">
      <alignment horizontal="center" vertical="top"/>
    </xf>
    <xf numFmtId="3" fontId="3" fillId="7" borderId="49" xfId="0" applyNumberFormat="1" applyFont="1" applyFill="1" applyBorder="1" applyAlignment="1">
      <alignment horizontal="center" vertical="center"/>
    </xf>
    <xf numFmtId="3" fontId="3" fillId="7" borderId="11" xfId="0" applyNumberFormat="1" applyFont="1" applyFill="1" applyBorder="1" applyAlignment="1">
      <alignment horizontal="center" vertical="center"/>
    </xf>
    <xf numFmtId="3" fontId="3" fillId="7" borderId="44" xfId="0" applyNumberFormat="1" applyFont="1" applyFill="1" applyBorder="1" applyAlignment="1">
      <alignment horizontal="center" vertical="center"/>
    </xf>
    <xf numFmtId="166" fontId="3" fillId="7" borderId="53" xfId="0" applyNumberFormat="1" applyFont="1" applyFill="1" applyBorder="1" applyAlignment="1">
      <alignment horizontal="left" vertical="top" wrapText="1"/>
    </xf>
    <xf numFmtId="166" fontId="3" fillId="7" borderId="11" xfId="0" applyNumberFormat="1" applyFont="1" applyFill="1" applyBorder="1" applyAlignment="1">
      <alignment horizontal="center" vertical="top"/>
    </xf>
    <xf numFmtId="49" fontId="3" fillId="7" borderId="35" xfId="0" applyNumberFormat="1" applyFont="1" applyFill="1" applyBorder="1" applyAlignment="1">
      <alignment vertical="top" wrapText="1"/>
    </xf>
    <xf numFmtId="49" fontId="2" fillId="7" borderId="28" xfId="0" applyNumberFormat="1" applyFont="1" applyFill="1" applyBorder="1" applyAlignment="1">
      <alignment horizontal="center" vertical="top" textRotation="90" wrapText="1"/>
    </xf>
    <xf numFmtId="166" fontId="3" fillId="7" borderId="107" xfId="0" applyNumberFormat="1" applyFont="1" applyFill="1" applyBorder="1" applyAlignment="1">
      <alignment horizontal="center" vertical="top"/>
    </xf>
    <xf numFmtId="166" fontId="3" fillId="7" borderId="97" xfId="0" applyNumberFormat="1" applyFont="1" applyFill="1" applyBorder="1" applyAlignment="1">
      <alignment horizontal="center" vertical="top"/>
    </xf>
    <xf numFmtId="49" fontId="3" fillId="7" borderId="96" xfId="0" applyNumberFormat="1" applyFont="1" applyFill="1" applyBorder="1" applyAlignment="1">
      <alignment horizontal="center" vertical="center"/>
    </xf>
    <xf numFmtId="49" fontId="3" fillId="7" borderId="96" xfId="0" applyNumberFormat="1" applyFont="1" applyFill="1" applyBorder="1" applyAlignment="1">
      <alignment horizontal="center" vertical="top"/>
    </xf>
    <xf numFmtId="49" fontId="3" fillId="7" borderId="107" xfId="0" applyNumberFormat="1" applyFont="1" applyFill="1" applyBorder="1" applyAlignment="1">
      <alignment horizontal="center" vertical="top"/>
    </xf>
    <xf numFmtId="166" fontId="4" fillId="10" borderId="28" xfId="0" applyNumberFormat="1" applyFont="1" applyFill="1" applyBorder="1" applyAlignment="1">
      <alignment horizontal="center" vertical="top"/>
    </xf>
    <xf numFmtId="166" fontId="4" fillId="9" borderId="29" xfId="0" applyNumberFormat="1" applyFont="1" applyFill="1" applyBorder="1" applyAlignment="1">
      <alignment horizontal="center" vertical="top"/>
    </xf>
    <xf numFmtId="166" fontId="4" fillId="2" borderId="28" xfId="0" applyNumberFormat="1" applyFont="1" applyFill="1" applyBorder="1" applyAlignment="1">
      <alignment horizontal="center" vertical="top"/>
    </xf>
    <xf numFmtId="166" fontId="4" fillId="10" borderId="25" xfId="0" applyNumberFormat="1" applyFont="1" applyFill="1" applyBorder="1" applyAlignment="1">
      <alignment horizontal="center" vertical="top"/>
    </xf>
    <xf numFmtId="166" fontId="4" fillId="10" borderId="35" xfId="0" applyNumberFormat="1" applyFont="1" applyFill="1" applyBorder="1" applyAlignment="1">
      <alignment vertical="top"/>
    </xf>
    <xf numFmtId="166" fontId="4" fillId="7" borderId="77" xfId="0" applyNumberFormat="1" applyFont="1" applyFill="1" applyBorder="1" applyAlignment="1">
      <alignment horizontal="center" vertical="top"/>
    </xf>
    <xf numFmtId="166" fontId="3" fillId="3" borderId="11" xfId="0" applyNumberFormat="1" applyFont="1" applyFill="1" applyBorder="1" applyAlignment="1">
      <alignment horizontal="center" vertical="top"/>
    </xf>
    <xf numFmtId="166" fontId="8" fillId="0" borderId="49" xfId="0" applyNumberFormat="1" applyFont="1" applyFill="1" applyBorder="1" applyAlignment="1">
      <alignment horizontal="left" vertical="top" wrapText="1"/>
    </xf>
    <xf numFmtId="166" fontId="3" fillId="7" borderId="27" xfId="0" applyNumberFormat="1" applyFont="1" applyFill="1" applyBorder="1" applyAlignment="1">
      <alignment horizontal="center" vertical="center" wrapText="1"/>
    </xf>
    <xf numFmtId="166" fontId="4" fillId="9" borderId="66" xfId="0" applyNumberFormat="1" applyFont="1" applyFill="1" applyBorder="1" applyAlignment="1">
      <alignment horizontal="center" vertical="top"/>
    </xf>
    <xf numFmtId="166" fontId="3" fillId="3" borderId="15" xfId="0" applyNumberFormat="1" applyFont="1" applyFill="1" applyBorder="1" applyAlignment="1">
      <alignment horizontal="center" vertical="center" wrapText="1"/>
    </xf>
    <xf numFmtId="166" fontId="3" fillId="7" borderId="83" xfId="0" applyNumberFormat="1" applyFont="1" applyFill="1" applyBorder="1" applyAlignment="1">
      <alignment vertical="top" wrapText="1"/>
    </xf>
    <xf numFmtId="3" fontId="3" fillId="0" borderId="110" xfId="0" applyNumberFormat="1" applyFont="1" applyFill="1" applyBorder="1" applyAlignment="1">
      <alignment horizontal="center" vertical="top"/>
    </xf>
    <xf numFmtId="166" fontId="19" fillId="7" borderId="28" xfId="0" applyNumberFormat="1" applyFont="1" applyFill="1" applyBorder="1" applyAlignment="1">
      <alignment horizontal="center" vertical="top" wrapText="1"/>
    </xf>
    <xf numFmtId="0" fontId="15" fillId="0" borderId="28" xfId="0" applyFont="1" applyBorder="1" applyAlignment="1">
      <alignment horizontal="right" vertical="center" textRotation="90" wrapText="1"/>
    </xf>
    <xf numFmtId="166" fontId="9" fillId="7" borderId="27" xfId="0" applyNumberFormat="1" applyFont="1" applyFill="1" applyBorder="1" applyAlignment="1">
      <alignment horizontal="center" wrapText="1"/>
    </xf>
    <xf numFmtId="3" fontId="3" fillId="7" borderId="102" xfId="0" applyNumberFormat="1" applyFont="1" applyFill="1" applyBorder="1" applyAlignment="1">
      <alignment horizontal="center" vertical="center"/>
    </xf>
    <xf numFmtId="3" fontId="7" fillId="7" borderId="100" xfId="0" applyNumberFormat="1" applyFont="1" applyFill="1" applyBorder="1" applyAlignment="1">
      <alignment horizontal="center" vertical="center"/>
    </xf>
    <xf numFmtId="3" fontId="7" fillId="7" borderId="89" xfId="0" applyNumberFormat="1" applyFont="1" applyFill="1" applyBorder="1" applyAlignment="1">
      <alignment horizontal="center" vertical="center"/>
    </xf>
    <xf numFmtId="3" fontId="3" fillId="7" borderId="89" xfId="0" applyNumberFormat="1" applyFont="1" applyFill="1" applyBorder="1" applyAlignment="1">
      <alignment horizontal="center" vertical="center"/>
    </xf>
    <xf numFmtId="166" fontId="3" fillId="7" borderId="108" xfId="0" applyNumberFormat="1" applyFont="1" applyFill="1" applyBorder="1" applyAlignment="1">
      <alignment vertical="top" wrapText="1"/>
    </xf>
    <xf numFmtId="3" fontId="23" fillId="7" borderId="100" xfId="0" applyNumberFormat="1" applyFont="1" applyFill="1" applyBorder="1" applyAlignment="1">
      <alignment horizontal="center" vertical="top" wrapText="1"/>
    </xf>
    <xf numFmtId="3" fontId="3" fillId="7" borderId="35" xfId="0" applyNumberFormat="1" applyFont="1" applyFill="1" applyBorder="1" applyAlignment="1">
      <alignment horizontal="center" vertical="center"/>
    </xf>
    <xf numFmtId="3" fontId="3" fillId="7" borderId="95" xfId="0" applyNumberFormat="1" applyFont="1" applyFill="1" applyBorder="1" applyAlignment="1">
      <alignment horizontal="center" vertical="center"/>
    </xf>
    <xf numFmtId="3" fontId="17" fillId="7" borderId="95" xfId="0" applyNumberFormat="1" applyFont="1" applyFill="1" applyBorder="1" applyAlignment="1">
      <alignment horizontal="center" vertical="center"/>
    </xf>
    <xf numFmtId="166" fontId="3" fillId="7" borderId="85" xfId="0" applyNumberFormat="1" applyFont="1" applyFill="1" applyBorder="1" applyAlignment="1">
      <alignment horizontal="center" vertical="top" wrapText="1"/>
    </xf>
    <xf numFmtId="166" fontId="4" fillId="7" borderId="84" xfId="0" applyNumberFormat="1" applyFont="1" applyFill="1" applyBorder="1" applyAlignment="1">
      <alignment horizontal="center" vertical="top" wrapText="1"/>
    </xf>
    <xf numFmtId="49" fontId="4" fillId="7" borderId="49" xfId="0" applyNumberFormat="1" applyFont="1" applyFill="1" applyBorder="1" applyAlignment="1">
      <alignment horizontal="center" vertical="top" wrapText="1"/>
    </xf>
    <xf numFmtId="166" fontId="3" fillId="0" borderId="15" xfId="0" applyNumberFormat="1" applyFont="1" applyBorder="1" applyAlignment="1">
      <alignment horizontal="center" vertical="top" wrapText="1"/>
    </xf>
    <xf numFmtId="166" fontId="3" fillId="7" borderId="84" xfId="0" applyNumberFormat="1" applyFont="1" applyFill="1" applyBorder="1" applyAlignment="1">
      <alignment horizontal="center" vertical="center" textRotation="90" wrapText="1"/>
    </xf>
    <xf numFmtId="166" fontId="3" fillId="7" borderId="89" xfId="0" applyNumberFormat="1" applyFont="1" applyFill="1" applyBorder="1" applyAlignment="1">
      <alignment vertical="top" wrapText="1"/>
    </xf>
    <xf numFmtId="166" fontId="9" fillId="7" borderId="48" xfId="0" applyNumberFormat="1" applyFont="1" applyFill="1" applyBorder="1" applyAlignment="1">
      <alignment horizontal="left" vertical="top" wrapText="1"/>
    </xf>
    <xf numFmtId="1" fontId="3" fillId="0" borderId="102" xfId="0" applyNumberFormat="1" applyFont="1" applyFill="1" applyBorder="1" applyAlignment="1">
      <alignment horizontal="center" vertical="top"/>
    </xf>
    <xf numFmtId="166" fontId="3" fillId="7" borderId="116" xfId="0" applyNumberFormat="1" applyFont="1" applyFill="1" applyBorder="1" applyAlignment="1">
      <alignment vertical="top"/>
    </xf>
    <xf numFmtId="166" fontId="3" fillId="7" borderId="9" xfId="0" applyNumberFormat="1" applyFont="1" applyFill="1" applyBorder="1" applyAlignment="1">
      <alignment vertical="top" wrapText="1"/>
    </xf>
    <xf numFmtId="166" fontId="3" fillId="7" borderId="30" xfId="0" applyNumberFormat="1" applyFont="1" applyFill="1" applyBorder="1" applyAlignment="1">
      <alignment vertical="top" wrapText="1"/>
    </xf>
    <xf numFmtId="49" fontId="4" fillId="9" borderId="7" xfId="0" applyNumberFormat="1" applyFont="1" applyFill="1" applyBorder="1" applyAlignment="1">
      <alignment horizontal="center" vertical="top"/>
    </xf>
    <xf numFmtId="49" fontId="4" fillId="2" borderId="11" xfId="0" applyNumberFormat="1" applyFont="1" applyFill="1" applyBorder="1" applyAlignment="1">
      <alignment horizontal="center" vertical="top"/>
    </xf>
    <xf numFmtId="3" fontId="3" fillId="3" borderId="11" xfId="0" applyNumberFormat="1" applyFont="1" applyFill="1" applyBorder="1" applyAlignment="1">
      <alignment horizontal="center" vertical="top"/>
    </xf>
    <xf numFmtId="49" fontId="4" fillId="9" borderId="16" xfId="0" applyNumberFormat="1" applyFont="1" applyFill="1" applyBorder="1" applyAlignment="1">
      <alignment horizontal="center" vertical="top"/>
    </xf>
    <xf numFmtId="0" fontId="3" fillId="0" borderId="32" xfId="0" applyFont="1" applyBorder="1" applyAlignment="1">
      <alignment horizontal="center" vertical="top"/>
    </xf>
    <xf numFmtId="166" fontId="4" fillId="7" borderId="49"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4" fillId="9" borderId="5" xfId="0" applyNumberFormat="1" applyFont="1" applyFill="1" applyBorder="1" applyAlignment="1">
      <alignment horizontal="center" vertical="top"/>
    </xf>
    <xf numFmtId="166" fontId="4" fillId="9" borderId="9" xfId="0" applyNumberFormat="1" applyFont="1" applyFill="1" applyBorder="1" applyAlignment="1">
      <alignment horizontal="center" vertical="top"/>
    </xf>
    <xf numFmtId="166" fontId="4" fillId="2" borderId="25"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166" fontId="4" fillId="7" borderId="20" xfId="0" applyNumberFormat="1" applyFont="1" applyFill="1" applyBorder="1" applyAlignment="1">
      <alignment horizontal="center" vertical="top" wrapText="1"/>
    </xf>
    <xf numFmtId="166" fontId="4" fillId="7" borderId="1" xfId="0" applyNumberFormat="1" applyFont="1" applyFill="1" applyBorder="1" applyAlignment="1">
      <alignment horizontal="center" vertical="top" wrapText="1"/>
    </xf>
    <xf numFmtId="3" fontId="3" fillId="7" borderId="0" xfId="0" applyNumberFormat="1" applyFont="1" applyFill="1" applyAlignment="1">
      <alignment vertical="top"/>
    </xf>
    <xf numFmtId="166" fontId="3" fillId="3" borderId="6" xfId="0" applyNumberFormat="1" applyFont="1" applyFill="1" applyBorder="1" applyAlignment="1">
      <alignment horizontal="center" vertical="top"/>
    </xf>
    <xf numFmtId="166" fontId="3" fillId="7" borderId="34" xfId="0" applyNumberFormat="1" applyFont="1" applyFill="1" applyBorder="1" applyAlignment="1">
      <alignment horizontal="center" vertical="top" wrapText="1"/>
    </xf>
    <xf numFmtId="166" fontId="3" fillId="7" borderId="5" xfId="0" applyNumberFormat="1" applyFont="1" applyFill="1" applyBorder="1" applyAlignment="1">
      <alignment vertical="top" wrapText="1"/>
    </xf>
    <xf numFmtId="3" fontId="3" fillId="7" borderId="42" xfId="0" applyNumberFormat="1" applyFont="1" applyFill="1" applyBorder="1" applyAlignment="1">
      <alignment horizontal="center" vertical="top"/>
    </xf>
    <xf numFmtId="3" fontId="3" fillId="7" borderId="51"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49" fontId="4" fillId="7" borderId="18" xfId="0" applyNumberFormat="1" applyFont="1" applyFill="1" applyBorder="1" applyAlignment="1">
      <alignment horizontal="center" vertical="top" wrapText="1"/>
    </xf>
    <xf numFmtId="3" fontId="3" fillId="3" borderId="11" xfId="0" applyNumberFormat="1" applyFont="1" applyFill="1" applyBorder="1" applyAlignment="1">
      <alignment horizontal="center" vertical="top"/>
    </xf>
    <xf numFmtId="0" fontId="3" fillId="7" borderId="29" xfId="0" applyFont="1" applyFill="1" applyBorder="1" applyAlignment="1">
      <alignment horizontal="left" vertical="top" wrapText="1"/>
    </xf>
    <xf numFmtId="49" fontId="4" fillId="7" borderId="26" xfId="0" applyNumberFormat="1" applyFont="1" applyFill="1" applyBorder="1" applyAlignment="1">
      <alignment horizontal="center" vertical="top"/>
    </xf>
    <xf numFmtId="49" fontId="3" fillId="7" borderId="20" xfId="0" applyNumberFormat="1" applyFont="1" applyFill="1" applyBorder="1" applyAlignment="1">
      <alignment horizontal="center" vertical="top"/>
    </xf>
    <xf numFmtId="3" fontId="3" fillId="7" borderId="11" xfId="0" applyNumberFormat="1" applyFont="1" applyFill="1" applyBorder="1" applyAlignment="1">
      <alignment horizontal="center" vertical="top"/>
    </xf>
    <xf numFmtId="3" fontId="3" fillId="3" borderId="11" xfId="0" applyNumberFormat="1" applyFont="1" applyFill="1" applyBorder="1" applyAlignment="1">
      <alignment horizontal="center" vertical="top" wrapText="1"/>
    </xf>
    <xf numFmtId="166" fontId="3" fillId="7" borderId="49" xfId="0" applyNumberFormat="1" applyFont="1" applyFill="1" applyBorder="1" applyAlignment="1">
      <alignment horizontal="left" vertical="top" wrapText="1"/>
    </xf>
    <xf numFmtId="166" fontId="4" fillId="7" borderId="49" xfId="0" applyNumberFormat="1" applyFont="1" applyFill="1" applyBorder="1" applyAlignment="1">
      <alignment horizontal="center" vertical="top"/>
    </xf>
    <xf numFmtId="3" fontId="3" fillId="7" borderId="18" xfId="0" applyNumberFormat="1" applyFont="1" applyFill="1" applyBorder="1" applyAlignment="1">
      <alignment horizontal="center" vertical="top" wrapText="1"/>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9" borderId="34" xfId="0" applyNumberFormat="1" applyFont="1" applyFill="1" applyBorder="1" applyAlignment="1">
      <alignment horizontal="center" vertical="top"/>
    </xf>
    <xf numFmtId="3" fontId="3" fillId="7" borderId="11" xfId="0" applyNumberFormat="1" applyFont="1" applyFill="1" applyBorder="1" applyAlignment="1">
      <alignment horizontal="center" vertical="top" wrapText="1"/>
    </xf>
    <xf numFmtId="166" fontId="4" fillId="7" borderId="25" xfId="0" applyNumberFormat="1" applyFont="1" applyFill="1" applyBorder="1" applyAlignment="1">
      <alignment horizontal="center" vertical="top"/>
    </xf>
    <xf numFmtId="166" fontId="4" fillId="7" borderId="57" xfId="0" applyNumberFormat="1" applyFont="1" applyFill="1" applyBorder="1" applyAlignment="1">
      <alignment horizontal="center" vertical="top"/>
    </xf>
    <xf numFmtId="166" fontId="3" fillId="7" borderId="7" xfId="0" applyNumberFormat="1" applyFont="1" applyFill="1" applyBorder="1" applyAlignment="1">
      <alignment vertical="top" wrapText="1"/>
    </xf>
    <xf numFmtId="166" fontId="4" fillId="7" borderId="49" xfId="0" applyNumberFormat="1" applyFont="1" applyFill="1" applyBorder="1" applyAlignment="1">
      <alignment horizontal="center" vertical="top" wrapText="1"/>
    </xf>
    <xf numFmtId="166" fontId="4" fillId="7" borderId="20" xfId="0" applyNumberFormat="1" applyFont="1" applyFill="1" applyBorder="1" applyAlignment="1">
      <alignment horizontal="center" vertical="top" wrapText="1"/>
    </xf>
    <xf numFmtId="166" fontId="4" fillId="7" borderId="35"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3" fontId="7" fillId="7" borderId="18" xfId="0" applyNumberFormat="1" applyFont="1" applyFill="1" applyBorder="1" applyAlignment="1">
      <alignment horizontal="center" vertical="center" wrapText="1"/>
    </xf>
    <xf numFmtId="0" fontId="0" fillId="7" borderId="29" xfId="0" applyFill="1" applyBorder="1" applyAlignment="1">
      <alignment horizontal="left" vertical="top" wrapText="1"/>
    </xf>
    <xf numFmtId="3" fontId="3" fillId="7" borderId="98" xfId="0" applyNumberFormat="1" applyFont="1" applyFill="1" applyBorder="1" applyAlignment="1">
      <alignment horizontal="center" vertical="top"/>
    </xf>
    <xf numFmtId="166" fontId="3" fillId="7" borderId="79" xfId="0" applyNumberFormat="1" applyFont="1" applyFill="1" applyBorder="1" applyAlignment="1">
      <alignment horizontal="left" vertical="top" wrapText="1"/>
    </xf>
    <xf numFmtId="166" fontId="3" fillId="0" borderId="8" xfId="0" applyNumberFormat="1" applyFont="1" applyBorder="1" applyAlignment="1">
      <alignment vertical="top"/>
    </xf>
    <xf numFmtId="166" fontId="4" fillId="10" borderId="74" xfId="0" applyNumberFormat="1" applyFont="1" applyFill="1" applyBorder="1" applyAlignment="1">
      <alignment horizontal="center" vertical="top"/>
    </xf>
    <xf numFmtId="166" fontId="4" fillId="10" borderId="59" xfId="0" applyNumberFormat="1" applyFont="1" applyFill="1" applyBorder="1" applyAlignment="1">
      <alignment horizontal="center" vertical="top"/>
    </xf>
    <xf numFmtId="166" fontId="3" fillId="7" borderId="77" xfId="0" applyNumberFormat="1" applyFont="1" applyFill="1" applyBorder="1" applyAlignment="1">
      <alignment vertical="top" wrapText="1"/>
    </xf>
    <xf numFmtId="166" fontId="3" fillId="10" borderId="33" xfId="0" applyNumberFormat="1" applyFont="1" applyFill="1" applyBorder="1" applyAlignment="1">
      <alignment horizontal="center" vertical="top" wrapText="1"/>
    </xf>
    <xf numFmtId="166" fontId="3" fillId="10" borderId="60" xfId="0" applyNumberFormat="1" applyFont="1" applyFill="1" applyBorder="1" applyAlignment="1">
      <alignment vertical="top" wrapText="1"/>
    </xf>
    <xf numFmtId="166" fontId="4" fillId="10" borderId="60" xfId="0" applyNumberFormat="1" applyFont="1" applyFill="1" applyBorder="1" applyAlignment="1">
      <alignment horizontal="center" vertical="top" wrapText="1"/>
    </xf>
    <xf numFmtId="49" fontId="2" fillId="10" borderId="60" xfId="0" applyNumberFormat="1" applyFont="1" applyFill="1" applyBorder="1" applyAlignment="1">
      <alignment horizontal="center" vertical="top" textRotation="90" wrapText="1"/>
    </xf>
    <xf numFmtId="166" fontId="3" fillId="3" borderId="0" xfId="0" applyNumberFormat="1" applyFont="1" applyFill="1" applyBorder="1" applyAlignment="1">
      <alignment horizontal="center" vertical="top"/>
    </xf>
    <xf numFmtId="166" fontId="3" fillId="7" borderId="86" xfId="0" applyNumberFormat="1" applyFont="1" applyFill="1" applyBorder="1" applyAlignment="1">
      <alignment vertical="top" wrapText="1"/>
    </xf>
    <xf numFmtId="166" fontId="7" fillId="7" borderId="89" xfId="0" applyNumberFormat="1" applyFont="1" applyFill="1" applyBorder="1" applyAlignment="1">
      <alignment horizontal="center" vertical="center"/>
    </xf>
    <xf numFmtId="166" fontId="7" fillId="7" borderId="102" xfId="0" applyNumberFormat="1" applyFont="1" applyFill="1" applyBorder="1" applyAlignment="1">
      <alignment horizontal="center" vertical="center"/>
    </xf>
    <xf numFmtId="3" fontId="7" fillId="7" borderId="84" xfId="0" applyNumberFormat="1" applyFont="1" applyFill="1" applyBorder="1" applyAlignment="1">
      <alignment horizontal="center" vertical="center"/>
    </xf>
    <xf numFmtId="166" fontId="3" fillId="7" borderId="89" xfId="0" applyNumberFormat="1" applyFont="1" applyFill="1" applyBorder="1" applyAlignment="1">
      <alignment horizontal="center" vertical="center"/>
    </xf>
    <xf numFmtId="166" fontId="3" fillId="7" borderId="102" xfId="0" applyNumberFormat="1" applyFont="1" applyFill="1" applyBorder="1" applyAlignment="1">
      <alignment horizontal="center" vertical="center"/>
    </xf>
    <xf numFmtId="3" fontId="3" fillId="7" borderId="112" xfId="0" applyNumberFormat="1" applyFont="1" applyFill="1" applyBorder="1" applyAlignment="1">
      <alignment horizontal="center" vertical="top" wrapText="1"/>
    </xf>
    <xf numFmtId="49" fontId="7" fillId="7" borderId="106" xfId="0" applyNumberFormat="1" applyFont="1" applyFill="1" applyBorder="1" applyAlignment="1">
      <alignment horizontal="center" vertical="center" wrapText="1"/>
    </xf>
    <xf numFmtId="49" fontId="7" fillId="7" borderId="85" xfId="0" applyNumberFormat="1" applyFont="1" applyFill="1" applyBorder="1" applyAlignment="1">
      <alignment horizontal="center" vertical="center" wrapText="1"/>
    </xf>
    <xf numFmtId="166" fontId="4" fillId="2" borderId="56" xfId="0" applyNumberFormat="1" applyFont="1" applyFill="1" applyBorder="1" applyAlignment="1">
      <alignment horizontal="center" vertical="top"/>
    </xf>
    <xf numFmtId="166" fontId="4" fillId="5" borderId="56" xfId="0" applyNumberFormat="1" applyFont="1" applyFill="1" applyBorder="1" applyAlignment="1">
      <alignment horizontal="center" vertical="top"/>
    </xf>
    <xf numFmtId="3" fontId="3" fillId="7" borderId="112" xfId="0" applyNumberFormat="1" applyFont="1" applyFill="1" applyBorder="1" applyAlignment="1">
      <alignment horizontal="center" vertical="top"/>
    </xf>
    <xf numFmtId="166" fontId="3" fillId="7" borderId="101" xfId="0" applyNumberFormat="1" applyFont="1" applyFill="1" applyBorder="1" applyAlignment="1">
      <alignment horizontal="left" vertical="top" wrapText="1"/>
    </xf>
    <xf numFmtId="1" fontId="3" fillId="7" borderId="89" xfId="0" applyNumberFormat="1" applyFont="1" applyFill="1" applyBorder="1" applyAlignment="1">
      <alignment horizontal="center" vertical="top"/>
    </xf>
    <xf numFmtId="1" fontId="3" fillId="0" borderId="28" xfId="0" applyNumberFormat="1" applyFont="1" applyFill="1" applyBorder="1" applyAlignment="1">
      <alignment horizontal="center" vertical="top"/>
    </xf>
    <xf numFmtId="1" fontId="3" fillId="0" borderId="54" xfId="0" applyNumberFormat="1" applyFont="1" applyFill="1" applyBorder="1" applyAlignment="1">
      <alignment horizontal="center" vertical="top"/>
    </xf>
    <xf numFmtId="0" fontId="3" fillId="3" borderId="94" xfId="0" applyFont="1" applyFill="1" applyBorder="1" applyAlignment="1">
      <alignment horizontal="left" vertical="top" wrapText="1"/>
    </xf>
    <xf numFmtId="49" fontId="3" fillId="3" borderId="95" xfId="0" applyNumberFormat="1" applyFont="1" applyFill="1" applyBorder="1" applyAlignment="1">
      <alignment horizontal="center" vertical="top"/>
    </xf>
    <xf numFmtId="49" fontId="3" fillId="3" borderId="96" xfId="0" applyNumberFormat="1" applyFont="1" applyFill="1" applyBorder="1" applyAlignment="1">
      <alignment horizontal="center" vertical="top"/>
    </xf>
    <xf numFmtId="49" fontId="3" fillId="3" borderId="107" xfId="0" applyNumberFormat="1" applyFont="1" applyFill="1" applyBorder="1" applyAlignment="1">
      <alignment horizontal="center" vertical="top"/>
    </xf>
    <xf numFmtId="166" fontId="4" fillId="7" borderId="18" xfId="0" applyNumberFormat="1" applyFont="1" applyFill="1" applyBorder="1" applyAlignment="1">
      <alignment horizontal="center" vertical="top"/>
    </xf>
    <xf numFmtId="166" fontId="4" fillId="7" borderId="44" xfId="0" applyNumberFormat="1" applyFont="1" applyFill="1" applyBorder="1" applyAlignment="1">
      <alignment horizontal="center" vertical="top"/>
    </xf>
    <xf numFmtId="166" fontId="4" fillId="0" borderId="35" xfId="0" applyNumberFormat="1" applyFont="1" applyBorder="1" applyAlignment="1">
      <alignment horizontal="center" vertical="top" textRotation="90" wrapText="1"/>
    </xf>
    <xf numFmtId="0" fontId="3" fillId="0" borderId="65" xfId="0" applyFont="1" applyBorder="1" applyAlignment="1">
      <alignment horizontal="center" vertical="center" textRotation="90" wrapText="1"/>
    </xf>
    <xf numFmtId="0" fontId="3" fillId="0" borderId="3" xfId="0" applyFont="1" applyBorder="1" applyAlignment="1">
      <alignment horizontal="center" vertical="center" textRotation="90" wrapText="1"/>
    </xf>
    <xf numFmtId="3" fontId="3" fillId="0" borderId="11" xfId="0" applyNumberFormat="1" applyFont="1" applyFill="1" applyBorder="1" applyAlignment="1">
      <alignment horizontal="center" vertical="top"/>
    </xf>
    <xf numFmtId="3" fontId="3" fillId="7" borderId="25" xfId="0" applyNumberFormat="1" applyFont="1" applyFill="1" applyBorder="1" applyAlignment="1">
      <alignment horizontal="center" vertical="top"/>
    </xf>
    <xf numFmtId="3" fontId="3" fillId="7" borderId="11" xfId="0" applyNumberFormat="1" applyFont="1" applyFill="1" applyBorder="1" applyAlignment="1">
      <alignment horizontal="center" vertical="top"/>
    </xf>
    <xf numFmtId="0" fontId="3" fillId="7" borderId="7" xfId="0" applyFont="1" applyFill="1" applyBorder="1" applyAlignment="1">
      <alignment vertical="top" wrapText="1"/>
    </xf>
    <xf numFmtId="49" fontId="4" fillId="9" borderId="7" xfId="0" applyNumberFormat="1" applyFont="1" applyFill="1" applyBorder="1" applyAlignment="1">
      <alignment horizontal="center" vertical="top"/>
    </xf>
    <xf numFmtId="49" fontId="4" fillId="2" borderId="11" xfId="0" applyNumberFormat="1" applyFont="1" applyFill="1" applyBorder="1" applyAlignment="1">
      <alignment horizontal="center" vertical="top"/>
    </xf>
    <xf numFmtId="49" fontId="4" fillId="7" borderId="49"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3" fontId="3" fillId="7" borderId="18" xfId="0" applyNumberFormat="1" applyFont="1" applyFill="1" applyBorder="1" applyAlignment="1">
      <alignment horizontal="center" vertical="top"/>
    </xf>
    <xf numFmtId="49" fontId="4" fillId="2" borderId="30" xfId="0" applyNumberFormat="1" applyFont="1" applyFill="1" applyBorder="1" applyAlignment="1">
      <alignment horizontal="center" vertical="top"/>
    </xf>
    <xf numFmtId="49" fontId="4" fillId="7" borderId="42" xfId="0" applyNumberFormat="1" applyFont="1" applyFill="1" applyBorder="1" applyAlignment="1">
      <alignment horizontal="center" vertical="top"/>
    </xf>
    <xf numFmtId="3" fontId="3" fillId="7" borderId="26" xfId="0" applyNumberFormat="1" applyFont="1" applyFill="1" applyBorder="1" applyAlignment="1">
      <alignment horizontal="center" vertical="top"/>
    </xf>
    <xf numFmtId="49" fontId="4" fillId="7" borderId="28" xfId="0" applyNumberFormat="1" applyFont="1" applyFill="1" applyBorder="1" applyAlignment="1">
      <alignment horizontal="center" vertical="top"/>
    </xf>
    <xf numFmtId="3" fontId="3" fillId="3" borderId="11" xfId="0" applyNumberFormat="1" applyFont="1" applyFill="1" applyBorder="1" applyAlignment="1">
      <alignment horizontal="center" vertical="top"/>
    </xf>
    <xf numFmtId="49" fontId="4" fillId="9" borderId="16" xfId="0" applyNumberFormat="1" applyFont="1" applyFill="1" applyBorder="1" applyAlignment="1">
      <alignment horizontal="center" vertical="top"/>
    </xf>
    <xf numFmtId="0" fontId="3" fillId="0" borderId="32" xfId="0" applyFont="1" applyBorder="1" applyAlignment="1">
      <alignment horizontal="center" vertical="top"/>
    </xf>
    <xf numFmtId="166" fontId="3" fillId="7" borderId="7" xfId="0" applyNumberFormat="1" applyFont="1" applyFill="1" applyBorder="1" applyAlignment="1">
      <alignment horizontal="left" vertical="top" wrapText="1"/>
    </xf>
    <xf numFmtId="166" fontId="4" fillId="7"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wrapText="1"/>
    </xf>
    <xf numFmtId="166" fontId="4" fillId="7" borderId="49" xfId="0" applyNumberFormat="1" applyFont="1" applyFill="1" applyBorder="1" applyAlignment="1">
      <alignment horizontal="center" vertical="top"/>
    </xf>
    <xf numFmtId="166" fontId="3" fillId="7" borderId="18" xfId="0" applyNumberFormat="1" applyFont="1" applyFill="1" applyBorder="1" applyAlignment="1">
      <alignment horizontal="center" vertical="top" wrapText="1"/>
    </xf>
    <xf numFmtId="166" fontId="3" fillId="0" borderId="18" xfId="0" applyNumberFormat="1" applyFont="1" applyBorder="1" applyAlignment="1">
      <alignment horizontal="center" vertical="top" wrapText="1"/>
    </xf>
    <xf numFmtId="166" fontId="4" fillId="9" borderId="7" xfId="0" applyNumberFormat="1" applyFont="1" applyFill="1" applyBorder="1" applyAlignment="1">
      <alignment horizontal="center" vertical="top"/>
    </xf>
    <xf numFmtId="3" fontId="3" fillId="7" borderId="20"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3" fillId="7" borderId="26" xfId="0" applyNumberFormat="1" applyFont="1" applyFill="1" applyBorder="1" applyAlignment="1">
      <alignment horizontal="center" vertical="top" wrapText="1"/>
    </xf>
    <xf numFmtId="166" fontId="4" fillId="10" borderId="11" xfId="0" applyNumberFormat="1" applyFont="1" applyFill="1" applyBorder="1" applyAlignment="1">
      <alignment horizontal="center" vertical="top"/>
    </xf>
    <xf numFmtId="166" fontId="4" fillId="9" borderId="5" xfId="0" applyNumberFormat="1" applyFont="1" applyFill="1" applyBorder="1" applyAlignment="1">
      <alignment horizontal="center" vertical="top"/>
    </xf>
    <xf numFmtId="166" fontId="4" fillId="9" borderId="9" xfId="0" applyNumberFormat="1" applyFont="1" applyFill="1" applyBorder="1" applyAlignment="1">
      <alignment horizontal="center" vertical="top"/>
    </xf>
    <xf numFmtId="166" fontId="4" fillId="2" borderId="25"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166" fontId="9" fillId="7" borderId="18" xfId="0" applyNumberFormat="1" applyFont="1" applyFill="1" applyBorder="1" applyAlignment="1">
      <alignment horizontal="center" vertical="top" wrapText="1"/>
    </xf>
    <xf numFmtId="166" fontId="3" fillId="7" borderId="49" xfId="0" applyNumberFormat="1" applyFont="1" applyFill="1" applyBorder="1" applyAlignment="1">
      <alignment vertical="top" wrapText="1"/>
    </xf>
    <xf numFmtId="166" fontId="3" fillId="0" borderId="7" xfId="0" applyNumberFormat="1" applyFont="1" applyFill="1" applyBorder="1" applyAlignment="1">
      <alignment horizontal="left" vertical="top" wrapText="1"/>
    </xf>
    <xf numFmtId="166" fontId="4" fillId="7" borderId="28" xfId="0" applyNumberFormat="1" applyFont="1" applyFill="1" applyBorder="1" applyAlignment="1">
      <alignment horizontal="center" vertical="top"/>
    </xf>
    <xf numFmtId="49" fontId="2" fillId="0" borderId="28" xfId="0" applyNumberFormat="1" applyFont="1" applyBorder="1" applyAlignment="1">
      <alignment horizontal="center" vertical="center" textRotation="90" wrapText="1"/>
    </xf>
    <xf numFmtId="166" fontId="4" fillId="7" borderId="20" xfId="0" applyNumberFormat="1" applyFont="1" applyFill="1" applyBorder="1" applyAlignment="1">
      <alignment horizontal="center" vertical="top" wrapText="1"/>
    </xf>
    <xf numFmtId="166" fontId="4" fillId="7" borderId="1" xfId="0" applyNumberFormat="1" applyFont="1" applyFill="1" applyBorder="1" applyAlignment="1">
      <alignment horizontal="center" vertical="top" wrapText="1"/>
    </xf>
    <xf numFmtId="166" fontId="4" fillId="7" borderId="35" xfId="0" applyNumberFormat="1" applyFont="1" applyFill="1" applyBorder="1" applyAlignment="1">
      <alignment horizontal="center" vertical="top"/>
    </xf>
    <xf numFmtId="166" fontId="4" fillId="0" borderId="11" xfId="0" applyNumberFormat="1" applyFont="1" applyFill="1" applyBorder="1" applyAlignment="1">
      <alignment horizontal="center" vertical="top" wrapText="1"/>
    </xf>
    <xf numFmtId="166" fontId="3" fillId="7" borderId="27" xfId="0" applyNumberFormat="1" applyFont="1" applyFill="1" applyBorder="1" applyAlignment="1">
      <alignment horizontal="center" vertical="top" wrapText="1"/>
    </xf>
    <xf numFmtId="166" fontId="4" fillId="7" borderId="28" xfId="0" applyNumberFormat="1" applyFont="1" applyFill="1" applyBorder="1" applyAlignment="1">
      <alignment horizontal="center" vertical="top" wrapText="1"/>
    </xf>
    <xf numFmtId="166" fontId="4" fillId="7" borderId="25" xfId="0" applyNumberFormat="1" applyFont="1" applyFill="1" applyBorder="1" applyAlignment="1">
      <alignment horizontal="center" vertical="top"/>
    </xf>
    <xf numFmtId="166" fontId="4" fillId="0" borderId="30" xfId="0" applyNumberFormat="1" applyFont="1" applyBorder="1" applyAlignment="1">
      <alignment horizontal="center" vertical="top"/>
    </xf>
    <xf numFmtId="166" fontId="4" fillId="7" borderId="42" xfId="0" applyNumberFormat="1" applyFont="1" applyFill="1" applyBorder="1" applyAlignment="1">
      <alignment horizontal="center" vertical="top"/>
    </xf>
    <xf numFmtId="166" fontId="4" fillId="7" borderId="57" xfId="0" applyNumberFormat="1" applyFont="1" applyFill="1" applyBorder="1" applyAlignment="1">
      <alignment horizontal="center" vertical="top"/>
    </xf>
    <xf numFmtId="0" fontId="3" fillId="7" borderId="28" xfId="0" applyFont="1" applyFill="1" applyBorder="1" applyAlignment="1">
      <alignment horizontal="left" vertical="top" wrapText="1"/>
    </xf>
    <xf numFmtId="166" fontId="4" fillId="10" borderId="49" xfId="0" applyNumberFormat="1" applyFont="1" applyFill="1" applyBorder="1" applyAlignment="1">
      <alignment horizontal="center" vertical="top"/>
    </xf>
    <xf numFmtId="166" fontId="9" fillId="7" borderId="18" xfId="0" applyNumberFormat="1" applyFont="1" applyFill="1" applyBorder="1" applyAlignment="1">
      <alignment horizontal="center" wrapText="1"/>
    </xf>
    <xf numFmtId="166" fontId="4" fillId="9" borderId="34" xfId="0" applyNumberFormat="1" applyFont="1" applyFill="1" applyBorder="1" applyAlignment="1">
      <alignment horizontal="center" vertical="top"/>
    </xf>
    <xf numFmtId="166" fontId="3" fillId="7" borderId="37" xfId="0" applyNumberFormat="1" applyFont="1" applyFill="1" applyBorder="1" applyAlignment="1">
      <alignment horizontal="left" vertical="top" wrapText="1"/>
    </xf>
    <xf numFmtId="166" fontId="3" fillId="3" borderId="49" xfId="0" applyNumberFormat="1" applyFont="1" applyFill="1" applyBorder="1" applyAlignment="1">
      <alignment vertical="top" wrapText="1"/>
    </xf>
    <xf numFmtId="166" fontId="3" fillId="7" borderId="48" xfId="0" applyNumberFormat="1" applyFont="1" applyFill="1" applyBorder="1" applyAlignment="1">
      <alignment horizontal="left" vertical="top" wrapText="1"/>
    </xf>
    <xf numFmtId="166" fontId="3" fillId="7" borderId="11" xfId="0" applyNumberFormat="1" applyFont="1" applyFill="1" applyBorder="1" applyAlignment="1">
      <alignment horizontal="center" vertical="center" textRotation="90" wrapText="1"/>
    </xf>
    <xf numFmtId="3" fontId="3" fillId="7" borderId="39" xfId="0" applyNumberFormat="1" applyFont="1" applyFill="1" applyBorder="1" applyAlignment="1">
      <alignment horizontal="center" vertical="top"/>
    </xf>
    <xf numFmtId="3" fontId="3" fillId="7" borderId="47" xfId="0" applyNumberFormat="1" applyFont="1" applyFill="1" applyBorder="1" applyAlignment="1">
      <alignment horizontal="center" vertical="top"/>
    </xf>
    <xf numFmtId="3" fontId="3" fillId="7" borderId="18" xfId="0" applyNumberFormat="1" applyFont="1" applyFill="1" applyBorder="1" applyAlignment="1">
      <alignment horizontal="center" vertical="top" wrapText="1"/>
    </xf>
    <xf numFmtId="3" fontId="3" fillId="7" borderId="112" xfId="0" applyNumberFormat="1" applyFont="1" applyFill="1" applyBorder="1" applyAlignment="1">
      <alignment horizontal="center" vertical="top"/>
    </xf>
    <xf numFmtId="3" fontId="3" fillId="7" borderId="0" xfId="0" applyNumberFormat="1" applyFont="1" applyFill="1" applyAlignment="1">
      <alignment vertical="top"/>
    </xf>
    <xf numFmtId="49" fontId="4" fillId="10" borderId="11" xfId="0" applyNumberFormat="1" applyFont="1" applyFill="1" applyBorder="1" applyAlignment="1">
      <alignment horizontal="center" vertical="top"/>
    </xf>
    <xf numFmtId="3" fontId="3" fillId="0" borderId="25" xfId="0" applyNumberFormat="1" applyFont="1" applyFill="1" applyBorder="1" applyAlignment="1">
      <alignment horizontal="center" vertical="top"/>
    </xf>
    <xf numFmtId="3" fontId="3" fillId="0" borderId="26" xfId="0" applyNumberFormat="1" applyFont="1" applyFill="1" applyBorder="1" applyAlignment="1">
      <alignment horizontal="center" vertical="top"/>
    </xf>
    <xf numFmtId="3" fontId="3" fillId="7" borderId="57" xfId="0" applyNumberFormat="1" applyFont="1" applyFill="1" applyBorder="1" applyAlignment="1">
      <alignment horizontal="center" vertical="top" wrapText="1"/>
    </xf>
    <xf numFmtId="3" fontId="3" fillId="7" borderId="31" xfId="0" applyNumberFormat="1" applyFont="1" applyFill="1" applyBorder="1" applyAlignment="1">
      <alignment horizontal="center" vertical="top" wrapText="1"/>
    </xf>
    <xf numFmtId="3" fontId="17" fillId="0" borderId="11" xfId="0" applyNumberFormat="1" applyFont="1" applyFill="1" applyBorder="1" applyAlignment="1">
      <alignment horizontal="center" vertical="top"/>
    </xf>
    <xf numFmtId="3" fontId="17" fillId="0" borderId="44" xfId="0" applyNumberFormat="1" applyFont="1" applyFill="1" applyBorder="1" applyAlignment="1">
      <alignment horizontal="center" vertical="top"/>
    </xf>
    <xf numFmtId="0" fontId="0" fillId="0" borderId="34" xfId="0" applyBorder="1" applyAlignment="1">
      <alignment horizontal="left" vertical="top" wrapText="1"/>
    </xf>
    <xf numFmtId="166" fontId="3" fillId="7" borderId="57" xfId="0" applyNumberFormat="1" applyFont="1" applyFill="1" applyBorder="1" applyAlignment="1">
      <alignment horizontal="left" vertical="top" wrapText="1"/>
    </xf>
    <xf numFmtId="166" fontId="4" fillId="7" borderId="57" xfId="0" applyNumberFormat="1" applyFont="1" applyFill="1" applyBorder="1" applyAlignment="1">
      <alignment horizontal="center" vertical="top" wrapText="1"/>
    </xf>
    <xf numFmtId="3" fontId="3" fillId="0" borderId="98" xfId="0" applyNumberFormat="1" applyFont="1" applyFill="1" applyBorder="1" applyAlignment="1">
      <alignment horizontal="center" vertical="top"/>
    </xf>
    <xf numFmtId="166" fontId="3" fillId="3" borderId="11" xfId="0" applyNumberFormat="1" applyFont="1" applyFill="1" applyBorder="1" applyAlignment="1">
      <alignment horizontal="center" vertical="center" textRotation="90" wrapText="1"/>
    </xf>
    <xf numFmtId="166" fontId="3" fillId="7" borderId="101" xfId="0" applyNumberFormat="1" applyFont="1" applyFill="1" applyBorder="1" applyAlignment="1">
      <alignment vertical="top" wrapText="1"/>
    </xf>
    <xf numFmtId="166" fontId="3" fillId="0" borderId="41" xfId="0" applyNumberFormat="1" applyFont="1" applyFill="1" applyBorder="1" applyAlignment="1">
      <alignment vertical="top" wrapText="1"/>
    </xf>
    <xf numFmtId="0" fontId="16" fillId="0" borderId="48" xfId="0" applyFont="1" applyFill="1" applyBorder="1" applyAlignment="1">
      <alignment horizontal="left" vertical="top" wrapText="1"/>
    </xf>
    <xf numFmtId="0" fontId="3" fillId="7" borderId="101" xfId="0" applyFont="1" applyFill="1" applyBorder="1" applyAlignment="1">
      <alignment vertical="top" wrapText="1"/>
    </xf>
    <xf numFmtId="166" fontId="3" fillId="7" borderId="103" xfId="0" applyNumberFormat="1" applyFont="1" applyFill="1" applyBorder="1" applyAlignment="1">
      <alignment horizontal="left" vertical="top" wrapText="1"/>
    </xf>
    <xf numFmtId="166" fontId="3" fillId="7" borderId="7" xfId="0" applyNumberFormat="1" applyFont="1" applyFill="1" applyBorder="1" applyAlignment="1">
      <alignment horizontal="center" vertical="top" wrapText="1"/>
    </xf>
    <xf numFmtId="166" fontId="4" fillId="3" borderId="75" xfId="0" applyNumberFormat="1" applyFont="1" applyFill="1" applyBorder="1" applyAlignment="1">
      <alignment horizontal="center" vertical="top"/>
    </xf>
    <xf numFmtId="166" fontId="3" fillId="3" borderId="66" xfId="0" applyNumberFormat="1" applyFont="1" applyFill="1" applyBorder="1" applyAlignment="1">
      <alignment horizontal="center" vertical="top" wrapText="1"/>
    </xf>
    <xf numFmtId="166" fontId="3" fillId="7" borderId="64" xfId="0" applyNumberFormat="1" applyFont="1" applyFill="1" applyBorder="1" applyAlignment="1">
      <alignment horizontal="center" vertical="top"/>
    </xf>
    <xf numFmtId="166" fontId="3" fillId="7" borderId="77" xfId="1" applyNumberFormat="1" applyFont="1" applyFill="1" applyBorder="1" applyAlignment="1">
      <alignment horizontal="center" vertical="top"/>
    </xf>
    <xf numFmtId="166" fontId="4" fillId="3" borderId="49" xfId="0" applyNumberFormat="1" applyFont="1" applyFill="1" applyBorder="1" applyAlignment="1">
      <alignment vertical="top" wrapText="1"/>
    </xf>
    <xf numFmtId="166" fontId="4" fillId="3" borderId="42" xfId="0" applyNumberFormat="1" applyFont="1" applyFill="1" applyBorder="1" applyAlignment="1">
      <alignment vertical="top" wrapText="1"/>
    </xf>
    <xf numFmtId="166" fontId="3" fillId="7" borderId="40" xfId="0" applyNumberFormat="1" applyFont="1" applyFill="1" applyBorder="1" applyAlignment="1">
      <alignment vertical="top"/>
    </xf>
    <xf numFmtId="166" fontId="3" fillId="7" borderId="45" xfId="0" applyNumberFormat="1" applyFont="1" applyFill="1" applyBorder="1" applyAlignment="1">
      <alignment vertical="top"/>
    </xf>
    <xf numFmtId="166" fontId="4" fillId="3" borderId="35" xfId="0" applyNumberFormat="1" applyFont="1" applyFill="1" applyBorder="1" applyAlignment="1">
      <alignment vertical="top" wrapText="1"/>
    </xf>
    <xf numFmtId="166" fontId="3" fillId="7" borderId="51" xfId="0" applyNumberFormat="1" applyFont="1" applyFill="1" applyBorder="1" applyAlignment="1">
      <alignment vertical="top"/>
    </xf>
    <xf numFmtId="166" fontId="3" fillId="0" borderId="39" xfId="0" applyNumberFormat="1" applyFont="1" applyBorder="1" applyAlignment="1">
      <alignment vertical="top"/>
    </xf>
    <xf numFmtId="166" fontId="3" fillId="7" borderId="25" xfId="0" applyNumberFormat="1" applyFont="1" applyFill="1" applyBorder="1" applyAlignment="1">
      <alignment vertical="top"/>
    </xf>
    <xf numFmtId="166" fontId="4" fillId="8" borderId="6" xfId="0" applyNumberFormat="1" applyFont="1" applyFill="1" applyBorder="1" applyAlignment="1">
      <alignment horizontal="center" vertical="top"/>
    </xf>
    <xf numFmtId="166" fontId="4" fillId="8" borderId="61" xfId="0" applyNumberFormat="1" applyFont="1" applyFill="1" applyBorder="1" applyAlignment="1">
      <alignment vertical="top"/>
    </xf>
    <xf numFmtId="166" fontId="4" fillId="8" borderId="8" xfId="0" applyNumberFormat="1" applyFont="1" applyFill="1" applyBorder="1" applyAlignment="1">
      <alignment vertical="top"/>
    </xf>
    <xf numFmtId="166" fontId="4" fillId="7" borderId="25" xfId="0" applyNumberFormat="1" applyFont="1" applyFill="1" applyBorder="1" applyAlignment="1">
      <alignment horizontal="center" vertical="top" wrapText="1"/>
    </xf>
    <xf numFmtId="166" fontId="3" fillId="3" borderId="40" xfId="0" applyNumberFormat="1" applyFont="1" applyFill="1" applyBorder="1" applyAlignment="1">
      <alignment horizontal="center" vertical="top"/>
    </xf>
    <xf numFmtId="166" fontId="3" fillId="3" borderId="52" xfId="0" applyNumberFormat="1" applyFont="1" applyFill="1" applyBorder="1" applyAlignment="1">
      <alignment horizontal="center" vertical="top"/>
    </xf>
    <xf numFmtId="166" fontId="3" fillId="7" borderId="51" xfId="0" applyNumberFormat="1" applyFont="1" applyFill="1" applyBorder="1" applyAlignment="1">
      <alignment horizontal="center" vertical="top"/>
    </xf>
    <xf numFmtId="166" fontId="3" fillId="7" borderId="5" xfId="0" applyNumberFormat="1" applyFont="1" applyFill="1" applyBorder="1" applyAlignment="1">
      <alignment horizontal="left" vertical="top" wrapText="1"/>
    </xf>
    <xf numFmtId="166" fontId="3" fillId="7" borderId="92" xfId="0" applyNumberFormat="1" applyFont="1" applyFill="1" applyBorder="1" applyAlignment="1">
      <alignment horizontal="center" vertical="top"/>
    </xf>
    <xf numFmtId="166" fontId="4" fillId="7" borderId="27" xfId="0" applyNumberFormat="1" applyFont="1" applyFill="1" applyBorder="1" applyAlignment="1">
      <alignment horizontal="center" vertical="top" wrapText="1"/>
    </xf>
    <xf numFmtId="166" fontId="4" fillId="7" borderId="0" xfId="0" applyNumberFormat="1" applyFont="1" applyFill="1" applyBorder="1" applyAlignment="1">
      <alignment vertical="top"/>
    </xf>
    <xf numFmtId="0" fontId="0" fillId="0" borderId="31" xfId="0" applyBorder="1" applyAlignment="1"/>
    <xf numFmtId="166" fontId="3" fillId="7" borderId="5" xfId="0" applyNumberFormat="1" applyFont="1" applyFill="1" applyBorder="1" applyAlignment="1">
      <alignment horizontal="center" vertical="top"/>
    </xf>
    <xf numFmtId="166" fontId="4" fillId="7" borderId="32" xfId="0" applyNumberFormat="1" applyFont="1" applyFill="1" applyBorder="1" applyAlignment="1">
      <alignment vertical="top"/>
    </xf>
    <xf numFmtId="166" fontId="4" fillId="7" borderId="49" xfId="0" applyNumberFormat="1" applyFont="1" applyFill="1" applyBorder="1" applyAlignment="1">
      <alignment vertical="top" wrapText="1"/>
    </xf>
    <xf numFmtId="166" fontId="3" fillId="7" borderId="34" xfId="0" applyNumberFormat="1" applyFont="1" applyFill="1" applyBorder="1" applyAlignment="1">
      <alignment horizontal="right" vertical="top"/>
    </xf>
    <xf numFmtId="166" fontId="3" fillId="7" borderId="25" xfId="0" applyNumberFormat="1" applyFont="1" applyFill="1" applyBorder="1" applyAlignment="1">
      <alignment horizontal="center" vertical="center" textRotation="90" wrapText="1"/>
    </xf>
    <xf numFmtId="166" fontId="4" fillId="7" borderId="35" xfId="0" applyNumberFormat="1" applyFont="1" applyFill="1" applyBorder="1" applyAlignment="1">
      <alignment vertical="top" wrapText="1"/>
    </xf>
    <xf numFmtId="166" fontId="3" fillId="7" borderId="108" xfId="0" applyNumberFormat="1" applyFont="1" applyFill="1" applyBorder="1" applyAlignment="1">
      <alignment horizontal="right" vertical="top"/>
    </xf>
    <xf numFmtId="166" fontId="3" fillId="7" borderId="99" xfId="0" applyNumberFormat="1" applyFont="1" applyFill="1" applyBorder="1" applyAlignment="1">
      <alignment horizontal="right" vertical="top"/>
    </xf>
    <xf numFmtId="166" fontId="4" fillId="7" borderId="25" xfId="0" applyNumberFormat="1" applyFont="1" applyFill="1" applyBorder="1" applyAlignment="1">
      <alignment vertical="top"/>
    </xf>
    <xf numFmtId="166" fontId="3" fillId="7" borderId="95" xfId="0" applyNumberFormat="1" applyFont="1" applyFill="1" applyBorder="1" applyAlignment="1">
      <alignment vertical="top" wrapText="1"/>
    </xf>
    <xf numFmtId="166" fontId="3" fillId="0" borderId="94" xfId="0" applyNumberFormat="1" applyFont="1" applyFill="1" applyBorder="1" applyAlignment="1">
      <alignment horizontal="left" vertical="top" wrapText="1"/>
    </xf>
    <xf numFmtId="166" fontId="3" fillId="0" borderId="95" xfId="0" applyNumberFormat="1" applyFont="1" applyFill="1" applyBorder="1" applyAlignment="1">
      <alignment horizontal="center" vertical="top"/>
    </xf>
    <xf numFmtId="166" fontId="3" fillId="0" borderId="97" xfId="0" applyNumberFormat="1" applyFont="1" applyFill="1" applyBorder="1" applyAlignment="1">
      <alignment horizontal="center" vertical="top"/>
    </xf>
    <xf numFmtId="49" fontId="3" fillId="7" borderId="39" xfId="0" applyNumberFormat="1" applyFont="1" applyFill="1" applyBorder="1" applyAlignment="1">
      <alignment horizontal="center" vertical="top"/>
    </xf>
    <xf numFmtId="166" fontId="3" fillId="0" borderId="85" xfId="0" applyNumberFormat="1" applyFont="1" applyFill="1" applyBorder="1" applyAlignment="1">
      <alignment horizontal="center" vertical="top"/>
    </xf>
    <xf numFmtId="166" fontId="3" fillId="7" borderId="30" xfId="0" applyNumberFormat="1" applyFont="1" applyFill="1" applyBorder="1" applyAlignment="1">
      <alignment horizontal="center" vertical="center" textRotation="90" wrapText="1"/>
    </xf>
    <xf numFmtId="166" fontId="3" fillId="3" borderId="28" xfId="0" applyNumberFormat="1" applyFont="1" applyFill="1" applyBorder="1" applyAlignment="1">
      <alignment vertical="top" wrapText="1"/>
    </xf>
    <xf numFmtId="0" fontId="0" fillId="0" borderId="74" xfId="0" applyBorder="1" applyAlignment="1">
      <alignment horizontal="left" vertical="top" wrapText="1"/>
    </xf>
    <xf numFmtId="3" fontId="3" fillId="7" borderId="30" xfId="0" applyNumberFormat="1" applyFont="1" applyFill="1" applyBorder="1" applyAlignment="1">
      <alignment horizontal="center" vertical="top" wrapText="1"/>
    </xf>
    <xf numFmtId="0" fontId="0" fillId="7" borderId="74" xfId="0" applyFill="1" applyBorder="1" applyAlignment="1">
      <alignment horizontal="left" vertical="top" wrapText="1"/>
    </xf>
    <xf numFmtId="0" fontId="0" fillId="0" borderId="7" xfId="0" applyFont="1" applyBorder="1" applyAlignment="1">
      <alignment horizontal="left" vertical="top" wrapText="1"/>
    </xf>
    <xf numFmtId="0" fontId="23" fillId="3" borderId="29" xfId="0" applyFont="1" applyFill="1" applyBorder="1" applyAlignment="1">
      <alignment horizontal="left" vertical="top" wrapText="1"/>
    </xf>
    <xf numFmtId="3" fontId="23" fillId="3" borderId="28" xfId="0" applyNumberFormat="1" applyFont="1" applyFill="1" applyBorder="1" applyAlignment="1">
      <alignment horizontal="center" vertical="top"/>
    </xf>
    <xf numFmtId="0" fontId="0" fillId="7" borderId="49" xfId="0" applyFont="1" applyFill="1" applyBorder="1" applyAlignment="1">
      <alignment horizontal="center" wrapText="1"/>
    </xf>
    <xf numFmtId="0" fontId="0" fillId="7" borderId="35" xfId="0" applyFont="1" applyFill="1" applyBorder="1" applyAlignment="1">
      <alignment horizontal="center" wrapText="1"/>
    </xf>
    <xf numFmtId="166" fontId="23" fillId="7" borderId="7" xfId="0" applyNumberFormat="1" applyFont="1" applyFill="1" applyBorder="1" applyAlignment="1">
      <alignment horizontal="left" vertical="top" wrapText="1"/>
    </xf>
    <xf numFmtId="3" fontId="23" fillId="7" borderId="49" xfId="0" applyNumberFormat="1" applyFont="1" applyFill="1" applyBorder="1" applyAlignment="1">
      <alignment horizontal="center" vertical="top"/>
    </xf>
    <xf numFmtId="0" fontId="23" fillId="0" borderId="29" xfId="0" applyFont="1" applyBorder="1" applyAlignment="1">
      <alignment vertical="top" wrapText="1"/>
    </xf>
    <xf numFmtId="3" fontId="23" fillId="7" borderId="35" xfId="0" applyNumberFormat="1" applyFont="1" applyFill="1" applyBorder="1" applyAlignment="1">
      <alignment horizontal="center" vertical="top"/>
    </xf>
    <xf numFmtId="0" fontId="0" fillId="0" borderId="49" xfId="0" applyFont="1" applyBorder="1" applyAlignment="1">
      <alignment horizontal="center" wrapText="1"/>
    </xf>
    <xf numFmtId="0" fontId="23" fillId="7" borderId="7" xfId="0" applyFont="1" applyFill="1" applyBorder="1" applyAlignment="1">
      <alignment horizontal="left" vertical="top" wrapText="1"/>
    </xf>
    <xf numFmtId="3" fontId="23" fillId="7" borderId="35" xfId="0" applyNumberFormat="1" applyFont="1" applyFill="1" applyBorder="1" applyAlignment="1">
      <alignment horizontal="center" vertical="top" wrapText="1"/>
    </xf>
    <xf numFmtId="3" fontId="23" fillId="7" borderId="61" xfId="0" applyNumberFormat="1" applyFont="1" applyFill="1" applyBorder="1" applyAlignment="1">
      <alignment horizontal="center" vertical="top" wrapText="1"/>
    </xf>
    <xf numFmtId="3" fontId="23" fillId="7" borderId="114" xfId="0" applyNumberFormat="1" applyFont="1" applyFill="1" applyBorder="1" applyAlignment="1">
      <alignment horizontal="center" vertical="center" wrapText="1"/>
    </xf>
    <xf numFmtId="166" fontId="23" fillId="7" borderId="94" xfId="0" applyNumberFormat="1" applyFont="1" applyFill="1" applyBorder="1" applyAlignment="1">
      <alignment horizontal="left" vertical="top" wrapText="1"/>
    </xf>
    <xf numFmtId="3" fontId="23" fillId="7" borderId="77" xfId="0" applyNumberFormat="1" applyFont="1" applyFill="1" applyBorder="1" applyAlignment="1">
      <alignment horizontal="center" vertical="center" wrapText="1"/>
    </xf>
    <xf numFmtId="0" fontId="23" fillId="7" borderId="29" xfId="0" applyFont="1" applyFill="1" applyBorder="1" applyAlignment="1">
      <alignment horizontal="left" vertical="top" wrapText="1"/>
    </xf>
    <xf numFmtId="3" fontId="23" fillId="7" borderId="77" xfId="0" applyNumberFormat="1" applyFont="1" applyFill="1" applyBorder="1" applyAlignment="1">
      <alignment horizontal="center" vertical="top" wrapText="1"/>
    </xf>
    <xf numFmtId="0" fontId="23" fillId="3" borderId="111" xfId="0" applyFont="1" applyFill="1" applyBorder="1" applyAlignment="1">
      <alignment horizontal="left" vertical="top" wrapText="1"/>
    </xf>
    <xf numFmtId="3" fontId="23" fillId="3" borderId="112" xfId="0" applyNumberFormat="1" applyFont="1" applyFill="1" applyBorder="1" applyAlignment="1">
      <alignment horizontal="center" vertical="top"/>
    </xf>
    <xf numFmtId="0" fontId="0" fillId="0" borderId="18" xfId="0" applyFont="1" applyBorder="1" applyAlignment="1">
      <alignment horizontal="center" wrapText="1"/>
    </xf>
    <xf numFmtId="3" fontId="23" fillId="7" borderId="119" xfId="0" applyNumberFormat="1" applyFont="1" applyFill="1" applyBorder="1" applyAlignment="1">
      <alignment horizontal="center" vertical="top"/>
    </xf>
    <xf numFmtId="3" fontId="23" fillId="7" borderId="47" xfId="0" applyNumberFormat="1" applyFont="1" applyFill="1" applyBorder="1" applyAlignment="1">
      <alignment horizontal="center" wrapText="1"/>
    </xf>
    <xf numFmtId="3" fontId="23" fillId="7" borderId="49" xfId="0" applyNumberFormat="1" applyFont="1" applyFill="1" applyBorder="1" applyAlignment="1">
      <alignment vertical="top"/>
    </xf>
    <xf numFmtId="3" fontId="23" fillId="7" borderId="47" xfId="0" applyNumberFormat="1" applyFont="1" applyFill="1" applyBorder="1" applyAlignment="1">
      <alignment horizontal="center" vertical="top"/>
    </xf>
    <xf numFmtId="3" fontId="23" fillId="7" borderId="20" xfId="0" applyNumberFormat="1" applyFont="1" applyFill="1" applyBorder="1" applyAlignment="1">
      <alignment horizontal="center" vertical="top"/>
    </xf>
    <xf numFmtId="166" fontId="23" fillId="7" borderId="29" xfId="0" applyNumberFormat="1" applyFont="1" applyFill="1" applyBorder="1" applyAlignment="1">
      <alignment vertical="top" wrapText="1"/>
    </xf>
    <xf numFmtId="3" fontId="23" fillId="7" borderId="28" xfId="0" applyNumberFormat="1" applyFont="1" applyFill="1" applyBorder="1" applyAlignment="1">
      <alignment horizontal="center" vertical="top"/>
    </xf>
    <xf numFmtId="49" fontId="0" fillId="7" borderId="11" xfId="0" applyNumberFormat="1" applyFont="1" applyFill="1" applyBorder="1" applyAlignment="1">
      <alignment vertical="center" textRotation="90" wrapText="1"/>
    </xf>
    <xf numFmtId="49" fontId="0" fillId="0" borderId="84" xfId="0" applyNumberFormat="1" applyFont="1" applyBorder="1" applyAlignment="1">
      <alignment vertical="center" textRotation="90" wrapText="1"/>
    </xf>
    <xf numFmtId="166" fontId="23" fillId="7" borderId="9" xfId="0" applyNumberFormat="1" applyFont="1" applyFill="1" applyBorder="1" applyAlignment="1">
      <alignment vertical="top" wrapText="1"/>
    </xf>
    <xf numFmtId="166" fontId="23" fillId="0" borderId="57" xfId="0" applyNumberFormat="1" applyFont="1" applyFill="1" applyBorder="1" applyAlignment="1">
      <alignment horizontal="center" vertical="top" wrapText="1"/>
    </xf>
    <xf numFmtId="166" fontId="3" fillId="0" borderId="30" xfId="0" applyNumberFormat="1" applyFont="1" applyFill="1" applyBorder="1" applyAlignment="1">
      <alignment horizontal="center" vertical="top" wrapText="1"/>
    </xf>
    <xf numFmtId="0" fontId="23" fillId="7" borderId="28" xfId="0" applyFont="1" applyFill="1" applyBorder="1" applyAlignment="1">
      <alignment horizontal="left" vertical="top" wrapText="1"/>
    </xf>
    <xf numFmtId="0" fontId="0" fillId="7" borderId="11" xfId="0" applyFont="1" applyFill="1" applyBorder="1" applyAlignment="1">
      <alignment horizontal="center" vertical="center" textRotation="90"/>
    </xf>
    <xf numFmtId="0" fontId="0" fillId="7" borderId="84" xfId="0" applyFont="1" applyFill="1" applyBorder="1" applyAlignment="1">
      <alignment horizontal="center" vertical="center" textRotation="90"/>
    </xf>
    <xf numFmtId="0" fontId="0" fillId="7" borderId="28" xfId="0" applyFont="1" applyFill="1" applyBorder="1" applyAlignment="1">
      <alignment horizontal="center" vertical="center" textRotation="90"/>
    </xf>
    <xf numFmtId="3" fontId="32" fillId="7" borderId="100" xfId="0" applyNumberFormat="1" applyFont="1" applyFill="1" applyBorder="1" applyAlignment="1">
      <alignment horizontal="center" vertical="center" wrapText="1"/>
    </xf>
    <xf numFmtId="0" fontId="0" fillId="7" borderId="11" xfId="0" applyFont="1" applyFill="1" applyBorder="1" applyAlignment="1">
      <alignment horizontal="right" vertical="center" textRotation="90" wrapText="1"/>
    </xf>
    <xf numFmtId="3" fontId="23" fillId="7" borderId="106" xfId="0" applyNumberFormat="1" applyFont="1" applyFill="1" applyBorder="1" applyAlignment="1">
      <alignment horizontal="center" vertical="top"/>
    </xf>
    <xf numFmtId="166" fontId="23" fillId="0" borderId="88" xfId="0" applyNumberFormat="1" applyFont="1" applyFill="1" applyBorder="1" applyAlignment="1">
      <alignment horizontal="left" vertical="top" wrapText="1"/>
    </xf>
    <xf numFmtId="3" fontId="23" fillId="7" borderId="100" xfId="0" applyNumberFormat="1" applyFont="1" applyFill="1" applyBorder="1" applyAlignment="1">
      <alignment horizontal="center" vertical="top"/>
    </xf>
    <xf numFmtId="3" fontId="32" fillId="0" borderId="49" xfId="0" applyNumberFormat="1" applyFont="1" applyFill="1" applyBorder="1" applyAlignment="1">
      <alignment horizontal="center" vertical="top" wrapText="1"/>
    </xf>
    <xf numFmtId="166" fontId="23" fillId="7" borderId="6" xfId="0" applyNumberFormat="1" applyFont="1" applyFill="1" applyBorder="1" applyAlignment="1">
      <alignment horizontal="center" vertical="top"/>
    </xf>
    <xf numFmtId="166" fontId="23" fillId="7" borderId="105" xfId="0" applyNumberFormat="1" applyFont="1" applyFill="1" applyBorder="1" applyAlignment="1">
      <alignment horizontal="center" vertical="top"/>
    </xf>
    <xf numFmtId="166" fontId="23" fillId="7" borderId="106" xfId="0" applyNumberFormat="1" applyFont="1" applyFill="1" applyBorder="1" applyAlignment="1">
      <alignment horizontal="left" vertical="top" wrapText="1"/>
    </xf>
    <xf numFmtId="166" fontId="23" fillId="7" borderId="89" xfId="0" applyNumberFormat="1" applyFont="1" applyFill="1" applyBorder="1" applyAlignment="1">
      <alignment horizontal="left" vertical="top" wrapText="1"/>
    </xf>
    <xf numFmtId="0" fontId="23" fillId="7" borderId="6" xfId="0" applyFont="1" applyFill="1" applyBorder="1" applyAlignment="1">
      <alignment horizontal="center" vertical="top"/>
    </xf>
    <xf numFmtId="166" fontId="23" fillId="7" borderId="0" xfId="0" applyNumberFormat="1" applyFont="1" applyFill="1" applyBorder="1" applyAlignment="1">
      <alignment horizontal="center" vertical="top"/>
    </xf>
    <xf numFmtId="0" fontId="23" fillId="7" borderId="83" xfId="2" applyFont="1" applyFill="1" applyBorder="1" applyAlignment="1">
      <alignment vertical="top" wrapText="1"/>
    </xf>
    <xf numFmtId="3" fontId="23" fillId="7" borderId="106" xfId="2" applyNumberFormat="1" applyFont="1" applyFill="1" applyBorder="1" applyAlignment="1">
      <alignment horizontal="center" vertical="top"/>
    </xf>
    <xf numFmtId="3" fontId="23" fillId="7" borderId="84" xfId="2" applyNumberFormat="1" applyFont="1" applyFill="1" applyBorder="1" applyAlignment="1">
      <alignment horizontal="center" vertical="top"/>
    </xf>
    <xf numFmtId="3" fontId="23" fillId="7" borderId="110" xfId="2" applyNumberFormat="1" applyFont="1" applyFill="1" applyBorder="1" applyAlignment="1">
      <alignment horizontal="center" vertical="top"/>
    </xf>
    <xf numFmtId="166" fontId="23" fillId="7" borderId="0" xfId="0" applyNumberFormat="1" applyFont="1" applyFill="1" applyBorder="1" applyAlignment="1">
      <alignment vertical="top" wrapText="1"/>
    </xf>
    <xf numFmtId="49" fontId="23" fillId="7" borderId="49" xfId="0" applyNumberFormat="1" applyFont="1" applyFill="1" applyBorder="1" applyAlignment="1">
      <alignment horizontal="center" vertical="top" wrapText="1"/>
    </xf>
    <xf numFmtId="49" fontId="23" fillId="7" borderId="11" xfId="0" applyNumberFormat="1" applyFont="1" applyFill="1" applyBorder="1" applyAlignment="1">
      <alignment horizontal="center" vertical="top" wrapText="1"/>
    </xf>
    <xf numFmtId="49" fontId="23" fillId="7" borderId="44" xfId="0" applyNumberFormat="1" applyFont="1" applyFill="1" applyBorder="1" applyAlignment="1">
      <alignment horizontal="center" vertical="top" wrapText="1"/>
    </xf>
    <xf numFmtId="166" fontId="23" fillId="7" borderId="77" xfId="0" applyNumberFormat="1" applyFont="1" applyFill="1" applyBorder="1" applyAlignment="1">
      <alignment vertical="top" wrapText="1"/>
    </xf>
    <xf numFmtId="49" fontId="23" fillId="7" borderId="35" xfId="0" applyNumberFormat="1" applyFont="1" applyFill="1" applyBorder="1" applyAlignment="1">
      <alignment horizontal="center" vertical="top" wrapText="1"/>
    </xf>
    <xf numFmtId="49" fontId="23" fillId="7" borderId="28" xfId="0" applyNumberFormat="1" applyFont="1" applyFill="1" applyBorder="1" applyAlignment="1">
      <alignment horizontal="center" vertical="top" wrapText="1"/>
    </xf>
    <xf numFmtId="49" fontId="23" fillId="7" borderId="54" xfId="0" applyNumberFormat="1" applyFont="1" applyFill="1" applyBorder="1" applyAlignment="1">
      <alignment horizontal="center" vertical="top" wrapText="1"/>
    </xf>
    <xf numFmtId="166" fontId="23" fillId="7" borderId="113" xfId="0" applyNumberFormat="1" applyFont="1" applyFill="1" applyBorder="1" applyAlignment="1">
      <alignment horizontal="center" vertical="top"/>
    </xf>
    <xf numFmtId="166" fontId="23" fillId="7" borderId="120" xfId="0" applyNumberFormat="1" applyFont="1" applyFill="1" applyBorder="1" applyAlignment="1">
      <alignment horizontal="center" vertical="top"/>
    </xf>
    <xf numFmtId="166" fontId="23" fillId="7" borderId="112" xfId="0" applyNumberFormat="1" applyFont="1" applyFill="1" applyBorder="1" applyAlignment="1">
      <alignment horizontal="center" vertical="top"/>
    </xf>
    <xf numFmtId="166" fontId="23" fillId="7" borderId="117" xfId="0" applyNumberFormat="1" applyFont="1" applyFill="1" applyBorder="1" applyAlignment="1">
      <alignment horizontal="center" vertical="top"/>
    </xf>
    <xf numFmtId="166" fontId="23" fillId="7" borderId="116" xfId="0" applyNumberFormat="1" applyFont="1" applyFill="1" applyBorder="1" applyAlignment="1">
      <alignment horizontal="center" vertical="top"/>
    </xf>
    <xf numFmtId="166" fontId="23" fillId="7" borderId="89" xfId="0" applyNumberFormat="1" applyFont="1" applyFill="1" applyBorder="1" applyAlignment="1">
      <alignment horizontal="center" vertical="top"/>
    </xf>
    <xf numFmtId="166" fontId="23" fillId="7" borderId="23" xfId="0" applyNumberFormat="1" applyFont="1" applyFill="1" applyBorder="1" applyAlignment="1">
      <alignment horizontal="center" vertical="top"/>
    </xf>
    <xf numFmtId="166" fontId="23" fillId="7" borderId="66" xfId="0" applyNumberFormat="1" applyFont="1" applyFill="1" applyBorder="1" applyAlignment="1">
      <alignment horizontal="center" vertical="top"/>
    </xf>
    <xf numFmtId="166" fontId="23" fillId="7" borderId="28" xfId="0" applyNumberFormat="1" applyFont="1" applyFill="1" applyBorder="1" applyAlignment="1">
      <alignment horizontal="center" vertical="top"/>
    </xf>
    <xf numFmtId="166" fontId="23" fillId="7" borderId="54" xfId="0" applyNumberFormat="1" applyFont="1" applyFill="1" applyBorder="1" applyAlignment="1">
      <alignment horizontal="center" vertical="top"/>
    </xf>
    <xf numFmtId="166" fontId="23" fillId="7" borderId="77" xfId="0" applyNumberFormat="1" applyFont="1" applyFill="1" applyBorder="1" applyAlignment="1">
      <alignment horizontal="center" vertical="top"/>
    </xf>
    <xf numFmtId="166" fontId="23" fillId="7" borderId="29" xfId="0" applyNumberFormat="1" applyFont="1" applyFill="1" applyBorder="1" applyAlignment="1">
      <alignment horizontal="left" vertical="top" wrapText="1"/>
    </xf>
    <xf numFmtId="49" fontId="23" fillId="7" borderId="35" xfId="0" applyNumberFormat="1" applyFont="1" applyFill="1" applyBorder="1" applyAlignment="1">
      <alignment horizontal="center" vertical="top"/>
    </xf>
    <xf numFmtId="0" fontId="0" fillId="7" borderId="7" xfId="0" applyFont="1" applyFill="1" applyBorder="1" applyAlignment="1">
      <alignment horizontal="left" vertical="top" wrapText="1"/>
    </xf>
    <xf numFmtId="3" fontId="3" fillId="0" borderId="11" xfId="0" applyNumberFormat="1" applyFont="1" applyFill="1" applyBorder="1" applyAlignment="1">
      <alignment horizontal="center" vertical="top"/>
    </xf>
    <xf numFmtId="0" fontId="3" fillId="7" borderId="7" xfId="0" applyFont="1" applyFill="1" applyBorder="1" applyAlignment="1">
      <alignment horizontal="left" vertical="top" wrapText="1"/>
    </xf>
    <xf numFmtId="3" fontId="3" fillId="7" borderId="25" xfId="0" applyNumberFormat="1" applyFont="1" applyFill="1" applyBorder="1" applyAlignment="1">
      <alignment horizontal="center" vertical="top"/>
    </xf>
    <xf numFmtId="3" fontId="3" fillId="7" borderId="11" xfId="0" applyNumberFormat="1" applyFont="1" applyFill="1" applyBorder="1" applyAlignment="1">
      <alignment horizontal="center" vertical="top"/>
    </xf>
    <xf numFmtId="3" fontId="3" fillId="3" borderId="11" xfId="0" applyNumberFormat="1" applyFont="1" applyFill="1" applyBorder="1" applyAlignment="1">
      <alignment horizontal="center" vertical="top" wrapText="1"/>
    </xf>
    <xf numFmtId="3" fontId="3" fillId="7" borderId="20" xfId="0" applyNumberFormat="1" applyFont="1" applyFill="1" applyBorder="1" applyAlignment="1">
      <alignment horizontal="center" vertical="top" wrapText="1"/>
    </xf>
    <xf numFmtId="49" fontId="4" fillId="7" borderId="11" xfId="0" applyNumberFormat="1" applyFont="1" applyFill="1" applyBorder="1" applyAlignment="1">
      <alignment horizontal="center" vertical="top"/>
    </xf>
    <xf numFmtId="3" fontId="3" fillId="7" borderId="18" xfId="0" applyNumberFormat="1" applyFont="1" applyFill="1" applyBorder="1" applyAlignment="1">
      <alignment horizontal="center" vertical="top"/>
    </xf>
    <xf numFmtId="0" fontId="3" fillId="7" borderId="5" xfId="0" applyFont="1" applyFill="1" applyBorder="1" applyAlignment="1">
      <alignment vertical="top" wrapText="1"/>
    </xf>
    <xf numFmtId="49" fontId="4" fillId="7" borderId="28" xfId="0" applyNumberFormat="1" applyFont="1" applyFill="1" applyBorder="1" applyAlignment="1">
      <alignment horizontal="center" vertical="top"/>
    </xf>
    <xf numFmtId="3" fontId="3" fillId="3" borderId="11" xfId="0" applyNumberFormat="1" applyFont="1" applyFill="1" applyBorder="1" applyAlignment="1">
      <alignment horizontal="center" vertical="top"/>
    </xf>
    <xf numFmtId="49" fontId="4" fillId="7" borderId="20" xfId="0" applyNumberFormat="1" applyFont="1" applyFill="1" applyBorder="1" applyAlignment="1">
      <alignment horizontal="center" vertical="top"/>
    </xf>
    <xf numFmtId="166" fontId="3" fillId="7" borderId="37" xfId="0" applyNumberFormat="1" applyFont="1" applyFill="1" applyBorder="1" applyAlignment="1">
      <alignment horizontal="left" vertical="top" wrapText="1"/>
    </xf>
    <xf numFmtId="166" fontId="3" fillId="7" borderId="7" xfId="0" applyNumberFormat="1" applyFont="1" applyFill="1" applyBorder="1" applyAlignment="1">
      <alignment horizontal="left" vertical="top" wrapText="1"/>
    </xf>
    <xf numFmtId="166" fontId="9" fillId="0" borderId="18" xfId="0" applyNumberFormat="1" applyFont="1" applyBorder="1" applyAlignment="1">
      <alignment horizontal="center" vertical="center" wrapText="1"/>
    </xf>
    <xf numFmtId="166" fontId="4" fillId="7"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wrapText="1"/>
    </xf>
    <xf numFmtId="166" fontId="4" fillId="7" borderId="49" xfId="0" applyNumberFormat="1" applyFont="1" applyFill="1" applyBorder="1" applyAlignment="1">
      <alignment horizontal="center" vertical="top"/>
    </xf>
    <xf numFmtId="166" fontId="3" fillId="7" borderId="18" xfId="0" applyNumberFormat="1" applyFont="1" applyFill="1" applyBorder="1" applyAlignment="1">
      <alignment horizontal="center" vertical="top" wrapText="1"/>
    </xf>
    <xf numFmtId="166" fontId="3" fillId="7" borderId="49" xfId="0" applyNumberFormat="1" applyFont="1" applyFill="1" applyBorder="1" applyAlignment="1">
      <alignment horizontal="left" vertical="top" wrapText="1"/>
    </xf>
    <xf numFmtId="166" fontId="3" fillId="7" borderId="106" xfId="0" applyNumberFormat="1" applyFont="1" applyFill="1" applyBorder="1" applyAlignment="1">
      <alignment horizontal="left" vertical="top" wrapText="1"/>
    </xf>
    <xf numFmtId="166" fontId="3" fillId="7" borderId="11" xfId="0" applyNumberFormat="1" applyFont="1" applyFill="1" applyBorder="1" applyAlignment="1">
      <alignment horizontal="left" vertical="top" wrapText="1"/>
    </xf>
    <xf numFmtId="166" fontId="9" fillId="7" borderId="18" xfId="0" applyNumberFormat="1" applyFont="1" applyFill="1" applyBorder="1" applyAlignment="1">
      <alignment horizontal="center" vertical="top" wrapText="1"/>
    </xf>
    <xf numFmtId="166" fontId="3" fillId="7" borderId="49" xfId="0" applyNumberFormat="1" applyFont="1" applyFill="1" applyBorder="1" applyAlignment="1">
      <alignment vertical="top" wrapText="1"/>
    </xf>
    <xf numFmtId="166" fontId="4" fillId="0" borderId="35" xfId="0" applyNumberFormat="1" applyFont="1" applyBorder="1" applyAlignment="1">
      <alignment horizontal="center" vertical="top"/>
    </xf>
    <xf numFmtId="166" fontId="3" fillId="7" borderId="7" xfId="0" applyNumberFormat="1" applyFont="1" applyFill="1" applyBorder="1" applyAlignment="1">
      <alignment vertical="top" wrapText="1"/>
    </xf>
    <xf numFmtId="166" fontId="4" fillId="7" borderId="20" xfId="0" applyNumberFormat="1" applyFont="1" applyFill="1" applyBorder="1" applyAlignment="1">
      <alignment horizontal="center" vertical="top"/>
    </xf>
    <xf numFmtId="166" fontId="4" fillId="7" borderId="28" xfId="0" applyNumberFormat="1" applyFont="1" applyFill="1" applyBorder="1" applyAlignment="1">
      <alignment horizontal="center" vertical="top"/>
    </xf>
    <xf numFmtId="166" fontId="4" fillId="0" borderId="35" xfId="0" applyNumberFormat="1" applyFont="1" applyFill="1" applyBorder="1" applyAlignment="1">
      <alignment horizontal="center" vertical="top" wrapText="1"/>
    </xf>
    <xf numFmtId="166" fontId="4" fillId="10" borderId="11" xfId="0" applyNumberFormat="1" applyFont="1" applyFill="1" applyBorder="1" applyAlignment="1">
      <alignment horizontal="center" vertical="top"/>
    </xf>
    <xf numFmtId="166" fontId="4" fillId="7" borderId="47" xfId="0" applyNumberFormat="1" applyFont="1" applyFill="1" applyBorder="1" applyAlignment="1">
      <alignment horizontal="center" vertical="top"/>
    </xf>
    <xf numFmtId="166" fontId="4" fillId="7" borderId="35" xfId="0" applyNumberFormat="1" applyFont="1" applyFill="1" applyBorder="1" applyAlignment="1">
      <alignment horizontal="center" vertical="top"/>
    </xf>
    <xf numFmtId="166" fontId="3" fillId="7" borderId="8" xfId="0" applyNumberFormat="1" applyFont="1" applyFill="1" applyBorder="1" applyAlignment="1">
      <alignment horizontal="center" vertical="top" wrapText="1"/>
    </xf>
    <xf numFmtId="49" fontId="2" fillId="7" borderId="20" xfId="0" applyNumberFormat="1" applyFont="1" applyFill="1" applyBorder="1" applyAlignment="1">
      <alignment horizontal="center" vertical="center" textRotation="90"/>
    </xf>
    <xf numFmtId="49" fontId="2" fillId="7" borderId="11" xfId="0" applyNumberFormat="1" applyFont="1" applyFill="1" applyBorder="1" applyAlignment="1">
      <alignment horizontal="center" vertical="center" textRotation="90"/>
    </xf>
    <xf numFmtId="166" fontId="3" fillId="7" borderId="27" xfId="0" applyNumberFormat="1" applyFont="1" applyFill="1" applyBorder="1" applyAlignment="1">
      <alignment horizontal="center" vertical="top" wrapText="1"/>
    </xf>
    <xf numFmtId="166" fontId="4" fillId="7" borderId="28" xfId="0" applyNumberFormat="1" applyFont="1" applyFill="1" applyBorder="1" applyAlignment="1">
      <alignment horizontal="center" vertical="top" wrapText="1"/>
    </xf>
    <xf numFmtId="166" fontId="4" fillId="0" borderId="11" xfId="0" applyNumberFormat="1" applyFont="1" applyFill="1" applyBorder="1" applyAlignment="1">
      <alignment horizontal="center" vertical="top" wrapText="1"/>
    </xf>
    <xf numFmtId="166" fontId="4" fillId="0" borderId="49" xfId="0" applyNumberFormat="1" applyFont="1" applyBorder="1" applyAlignment="1">
      <alignment horizontal="center" vertical="top"/>
    </xf>
    <xf numFmtId="166" fontId="4" fillId="7" borderId="49" xfId="0" applyNumberFormat="1" applyFont="1" applyFill="1" applyBorder="1" applyAlignment="1">
      <alignment horizontal="center" vertical="top" wrapText="1"/>
    </xf>
    <xf numFmtId="166" fontId="4" fillId="7" borderId="35" xfId="0" applyNumberFormat="1" applyFont="1" applyFill="1" applyBorder="1" applyAlignment="1">
      <alignment horizontal="center" vertical="top" wrapText="1"/>
    </xf>
    <xf numFmtId="166" fontId="3" fillId="7" borderId="37" xfId="0" applyNumberFormat="1" applyFont="1" applyFill="1" applyBorder="1" applyAlignment="1">
      <alignment vertical="top" wrapText="1"/>
    </xf>
    <xf numFmtId="166" fontId="3" fillId="7" borderId="20" xfId="0" applyNumberFormat="1" applyFont="1" applyFill="1" applyBorder="1" applyAlignment="1">
      <alignment horizontal="center" vertical="center" textRotation="90" wrapText="1"/>
    </xf>
    <xf numFmtId="166" fontId="9" fillId="0" borderId="11" xfId="0" applyNumberFormat="1" applyFont="1" applyBorder="1" applyAlignment="1">
      <alignment horizontal="center" vertical="center" textRotation="90" wrapText="1"/>
    </xf>
    <xf numFmtId="166" fontId="4" fillId="7" borderId="25" xfId="0" applyNumberFormat="1" applyFont="1" applyFill="1" applyBorder="1" applyAlignment="1">
      <alignment horizontal="center" vertical="top"/>
    </xf>
    <xf numFmtId="166" fontId="4" fillId="7" borderId="30" xfId="0" applyNumberFormat="1" applyFont="1" applyFill="1" applyBorder="1" applyAlignment="1">
      <alignment horizontal="center" vertical="top"/>
    </xf>
    <xf numFmtId="166" fontId="4" fillId="7" borderId="42" xfId="0" applyNumberFormat="1" applyFont="1" applyFill="1" applyBorder="1" applyAlignment="1">
      <alignment horizontal="center" vertical="top"/>
    </xf>
    <xf numFmtId="166" fontId="4" fillId="7" borderId="57" xfId="0" applyNumberFormat="1" applyFont="1" applyFill="1" applyBorder="1" applyAlignment="1">
      <alignment horizontal="center" vertical="top"/>
    </xf>
    <xf numFmtId="166" fontId="9" fillId="7" borderId="49" xfId="0" applyNumberFormat="1" applyFont="1" applyFill="1" applyBorder="1" applyAlignment="1">
      <alignment vertical="top" wrapText="1"/>
    </xf>
    <xf numFmtId="166" fontId="4" fillId="10" borderId="49" xfId="0" applyNumberFormat="1" applyFont="1" applyFill="1" applyBorder="1" applyAlignment="1">
      <alignment horizontal="center" vertical="top"/>
    </xf>
    <xf numFmtId="166" fontId="9" fillId="7" borderId="18" xfId="0" applyNumberFormat="1" applyFont="1" applyFill="1" applyBorder="1" applyAlignment="1">
      <alignment horizontal="center" vertical="center" wrapText="1"/>
    </xf>
    <xf numFmtId="166" fontId="23" fillId="7" borderId="37" xfId="0" applyNumberFormat="1" applyFont="1" applyFill="1" applyBorder="1" applyAlignment="1">
      <alignment vertical="top" wrapText="1"/>
    </xf>
    <xf numFmtId="166" fontId="4" fillId="3" borderId="20" xfId="0" applyNumberFormat="1" applyFont="1" applyFill="1" applyBorder="1" applyAlignment="1">
      <alignment horizontal="center" vertical="top" wrapText="1"/>
    </xf>
    <xf numFmtId="166" fontId="4" fillId="3" borderId="11" xfId="0" applyNumberFormat="1" applyFont="1" applyFill="1" applyBorder="1" applyAlignment="1">
      <alignment horizontal="center" vertical="top" wrapText="1"/>
    </xf>
    <xf numFmtId="166" fontId="4" fillId="3" borderId="28" xfId="0" applyNumberFormat="1" applyFont="1" applyFill="1" applyBorder="1" applyAlignment="1">
      <alignment horizontal="center" vertical="top" wrapText="1"/>
    </xf>
    <xf numFmtId="166" fontId="3" fillId="7" borderId="48" xfId="0" applyNumberFormat="1" applyFont="1" applyFill="1" applyBorder="1" applyAlignment="1">
      <alignment horizontal="left" vertical="top" wrapText="1"/>
    </xf>
    <xf numFmtId="166" fontId="3" fillId="7" borderId="11" xfId="0" applyNumberFormat="1" applyFont="1" applyFill="1" applyBorder="1" applyAlignment="1">
      <alignment horizontal="center" vertical="center" textRotation="90" wrapText="1"/>
    </xf>
    <xf numFmtId="3" fontId="3" fillId="7" borderId="39" xfId="0" applyNumberFormat="1" applyFont="1" applyFill="1" applyBorder="1" applyAlignment="1">
      <alignment horizontal="center" vertical="top"/>
    </xf>
    <xf numFmtId="3" fontId="3" fillId="7" borderId="47" xfId="0" applyNumberFormat="1" applyFont="1" applyFill="1" applyBorder="1" applyAlignment="1">
      <alignment horizontal="center" vertical="top"/>
    </xf>
    <xf numFmtId="3" fontId="23" fillId="7" borderId="49" xfId="0" applyNumberFormat="1" applyFont="1" applyFill="1" applyBorder="1" applyAlignment="1">
      <alignment horizontal="center" vertical="top" wrapText="1"/>
    </xf>
    <xf numFmtId="3" fontId="3" fillId="7" borderId="49" xfId="0" applyNumberFormat="1" applyFont="1" applyFill="1" applyBorder="1" applyAlignment="1">
      <alignment horizontal="center" vertical="top" wrapText="1"/>
    </xf>
    <xf numFmtId="166" fontId="3" fillId="7" borderId="31" xfId="0" applyNumberFormat="1" applyFont="1" applyFill="1" applyBorder="1" applyAlignment="1">
      <alignment horizontal="center" vertical="top" wrapText="1"/>
    </xf>
    <xf numFmtId="3" fontId="3" fillId="7" borderId="20" xfId="0" applyNumberFormat="1" applyFont="1" applyFill="1" applyBorder="1" applyAlignment="1">
      <alignment horizontal="center" vertical="top"/>
    </xf>
    <xf numFmtId="3" fontId="3" fillId="7" borderId="11" xfId="0" applyNumberFormat="1" applyFont="1" applyFill="1" applyBorder="1" applyAlignment="1">
      <alignment horizontal="center" vertical="top" wrapText="1"/>
    </xf>
    <xf numFmtId="166" fontId="4" fillId="7" borderId="18" xfId="0" applyNumberFormat="1" applyFont="1" applyFill="1" applyBorder="1" applyAlignment="1">
      <alignment horizontal="center" vertical="top"/>
    </xf>
    <xf numFmtId="166" fontId="4" fillId="7" borderId="47" xfId="0" applyNumberFormat="1" applyFont="1" applyFill="1" applyBorder="1" applyAlignment="1">
      <alignment horizontal="center" vertical="top" wrapText="1"/>
    </xf>
    <xf numFmtId="166" fontId="4" fillId="3" borderId="35" xfId="0" applyNumberFormat="1" applyFont="1" applyFill="1" applyBorder="1" applyAlignment="1">
      <alignment horizontal="center" vertical="top" wrapText="1"/>
    </xf>
    <xf numFmtId="166" fontId="4" fillId="3" borderId="49" xfId="0" applyNumberFormat="1" applyFont="1" applyFill="1" applyBorder="1" applyAlignment="1">
      <alignment horizontal="center" vertical="top" wrapText="1"/>
    </xf>
    <xf numFmtId="166" fontId="9" fillId="7" borderId="11" xfId="0" applyNumberFormat="1" applyFont="1" applyFill="1" applyBorder="1" applyAlignment="1">
      <alignment horizontal="center" vertical="center" textRotation="90" wrapText="1"/>
    </xf>
    <xf numFmtId="166" fontId="3" fillId="7" borderId="115" xfId="0" applyNumberFormat="1" applyFont="1" applyFill="1" applyBorder="1" applyAlignment="1">
      <alignment horizontal="center" vertical="top" wrapText="1"/>
    </xf>
    <xf numFmtId="49" fontId="2" fillId="0" borderId="11" xfId="0" applyNumberFormat="1" applyFont="1" applyBorder="1" applyAlignment="1">
      <alignment vertical="center" textRotation="90" wrapText="1"/>
    </xf>
    <xf numFmtId="3" fontId="3" fillId="0" borderId="25"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2" borderId="57" xfId="0" applyNumberFormat="1" applyFont="1" applyFill="1" applyBorder="1" applyAlignment="1">
      <alignment horizontal="center" vertical="top"/>
    </xf>
    <xf numFmtId="166" fontId="4" fillId="2" borderId="42" xfId="0" applyNumberFormat="1" applyFont="1" applyFill="1" applyBorder="1" applyAlignment="1">
      <alignment horizontal="center" vertical="top"/>
    </xf>
    <xf numFmtId="166" fontId="4" fillId="2" borderId="35" xfId="0" applyNumberFormat="1" applyFont="1" applyFill="1" applyBorder="1" applyAlignment="1">
      <alignment horizontal="center" vertical="top"/>
    </xf>
    <xf numFmtId="166" fontId="4" fillId="2" borderId="76" xfId="0" applyNumberFormat="1" applyFont="1" applyFill="1" applyBorder="1" applyAlignment="1">
      <alignment horizontal="center" vertical="top"/>
    </xf>
    <xf numFmtId="49" fontId="4" fillId="9" borderId="7" xfId="0" applyNumberFormat="1" applyFont="1" applyFill="1" applyBorder="1" applyAlignment="1">
      <alignment horizontal="center" vertical="top"/>
    </xf>
    <xf numFmtId="49" fontId="4" fillId="2" borderId="11" xfId="0" applyNumberFormat="1" applyFont="1" applyFill="1" applyBorder="1" applyAlignment="1">
      <alignment horizontal="center" vertical="top"/>
    </xf>
    <xf numFmtId="49" fontId="4" fillId="7" borderId="18"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4" fillId="3" borderId="49" xfId="0" applyNumberFormat="1" applyFont="1" applyFill="1" applyBorder="1" applyAlignment="1">
      <alignment horizontal="center" vertical="top"/>
    </xf>
    <xf numFmtId="166" fontId="4" fillId="7" borderId="42" xfId="0" applyNumberFormat="1" applyFont="1" applyFill="1" applyBorder="1" applyAlignment="1">
      <alignment horizontal="center" vertical="top"/>
    </xf>
    <xf numFmtId="3" fontId="3" fillId="7" borderId="11" xfId="0" applyNumberFormat="1" applyFont="1" applyFill="1" applyBorder="1" applyAlignment="1">
      <alignment horizontal="center" vertical="top"/>
    </xf>
    <xf numFmtId="3" fontId="3" fillId="3"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wrapText="1"/>
    </xf>
    <xf numFmtId="166" fontId="4" fillId="7" borderId="49"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4" fillId="9" borderId="5" xfId="0" applyNumberFormat="1" applyFont="1" applyFill="1" applyBorder="1" applyAlignment="1">
      <alignment horizontal="center" vertical="top"/>
    </xf>
    <xf numFmtId="166" fontId="4" fillId="2" borderId="25"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166" fontId="4" fillId="7" borderId="25" xfId="0" applyNumberFormat="1" applyFont="1" applyFill="1" applyBorder="1" applyAlignment="1">
      <alignment horizontal="center" vertical="top"/>
    </xf>
    <xf numFmtId="166" fontId="4" fillId="7" borderId="42" xfId="0" applyNumberFormat="1" applyFont="1" applyFill="1" applyBorder="1" applyAlignment="1">
      <alignment horizontal="center" vertical="top"/>
    </xf>
    <xf numFmtId="166" fontId="4" fillId="7" borderId="57" xfId="0" applyNumberFormat="1" applyFont="1" applyFill="1" applyBorder="1" applyAlignment="1">
      <alignment horizontal="center" vertical="top"/>
    </xf>
    <xf numFmtId="166" fontId="4" fillId="9" borderId="34" xfId="0" applyNumberFormat="1" applyFont="1" applyFill="1" applyBorder="1" applyAlignment="1">
      <alignment horizontal="center" vertical="top"/>
    </xf>
    <xf numFmtId="3" fontId="3" fillId="7" borderId="84" xfId="0" applyNumberFormat="1" applyFont="1" applyFill="1" applyBorder="1" applyAlignment="1">
      <alignment horizontal="center" vertical="top" wrapText="1"/>
    </xf>
    <xf numFmtId="166" fontId="3" fillId="3" borderId="83" xfId="0" applyNumberFormat="1" applyFont="1" applyFill="1" applyBorder="1" applyAlignment="1">
      <alignment horizontal="left" vertical="top" wrapText="1"/>
    </xf>
    <xf numFmtId="3" fontId="3" fillId="3" borderId="110" xfId="0" applyNumberFormat="1" applyFont="1" applyFill="1" applyBorder="1" applyAlignment="1">
      <alignment horizontal="center" vertical="top" wrapText="1"/>
    </xf>
    <xf numFmtId="166" fontId="3" fillId="3" borderId="45" xfId="0" applyNumberFormat="1" applyFont="1" applyFill="1" applyBorder="1" applyAlignment="1">
      <alignment horizontal="center" vertical="top"/>
    </xf>
    <xf numFmtId="3" fontId="3" fillId="7" borderId="25" xfId="0" applyNumberFormat="1" applyFont="1" applyFill="1" applyBorder="1" applyAlignment="1">
      <alignment horizontal="center" vertical="top" wrapText="1"/>
    </xf>
    <xf numFmtId="3" fontId="3" fillId="7" borderId="51" xfId="0" applyNumberFormat="1" applyFont="1" applyFill="1" applyBorder="1" applyAlignment="1">
      <alignment horizontal="center" vertical="top" wrapText="1"/>
    </xf>
    <xf numFmtId="165" fontId="3" fillId="7" borderId="34" xfId="0" applyNumberFormat="1" applyFont="1" applyFill="1" applyBorder="1" applyAlignment="1">
      <alignment horizontal="center" vertical="top"/>
    </xf>
    <xf numFmtId="0" fontId="3" fillId="7" borderId="34" xfId="0" applyFont="1" applyFill="1" applyBorder="1" applyAlignment="1">
      <alignment vertical="top"/>
    </xf>
    <xf numFmtId="0" fontId="3" fillId="7" borderId="11" xfId="0" applyFont="1" applyFill="1" applyBorder="1" applyAlignment="1">
      <alignment vertical="top"/>
    </xf>
    <xf numFmtId="165" fontId="3" fillId="7" borderId="66" xfId="0" applyNumberFormat="1" applyFont="1" applyFill="1" applyBorder="1" applyAlignment="1">
      <alignment horizontal="center" vertical="top"/>
    </xf>
    <xf numFmtId="0" fontId="3" fillId="7" borderId="66" xfId="0" applyFont="1" applyFill="1" applyBorder="1" applyAlignment="1">
      <alignment vertical="top"/>
    </xf>
    <xf numFmtId="0" fontId="3" fillId="7" borderId="35" xfId="0" applyFont="1" applyFill="1" applyBorder="1" applyAlignment="1">
      <alignment vertical="top"/>
    </xf>
    <xf numFmtId="0" fontId="3" fillId="7" borderId="49" xfId="0" applyFont="1" applyFill="1" applyBorder="1" applyAlignment="1">
      <alignment vertical="top"/>
    </xf>
    <xf numFmtId="0" fontId="3" fillId="7" borderId="21" xfId="0" applyFont="1" applyFill="1" applyBorder="1" applyAlignment="1">
      <alignment vertical="top"/>
    </xf>
    <xf numFmtId="0" fontId="3" fillId="7" borderId="27" xfId="0" applyFont="1" applyFill="1" applyBorder="1" applyAlignment="1">
      <alignment vertical="top"/>
    </xf>
    <xf numFmtId="166" fontId="4" fillId="2" borderId="49"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9" fillId="7" borderId="27" xfId="0" applyNumberFormat="1" applyFont="1" applyFill="1" applyBorder="1" applyAlignment="1">
      <alignment horizontal="center" vertical="top" wrapText="1"/>
    </xf>
    <xf numFmtId="166" fontId="4" fillId="9" borderId="7" xfId="0" applyNumberFormat="1" applyFont="1" applyFill="1" applyBorder="1" applyAlignment="1">
      <alignment horizontal="center" vertical="top"/>
    </xf>
    <xf numFmtId="166" fontId="3" fillId="7" borderId="35" xfId="0" applyNumberFormat="1" applyFont="1" applyFill="1" applyBorder="1" applyAlignment="1">
      <alignment vertical="top" wrapText="1"/>
    </xf>
    <xf numFmtId="166" fontId="4" fillId="10"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7" borderId="28" xfId="0" applyNumberFormat="1" applyFont="1" applyFill="1" applyBorder="1" applyAlignment="1">
      <alignment horizontal="center" vertical="top"/>
    </xf>
    <xf numFmtId="166" fontId="9" fillId="0" borderId="11" xfId="0" applyNumberFormat="1" applyFont="1" applyBorder="1" applyAlignment="1">
      <alignment horizontal="center" vertical="center" textRotation="90" wrapText="1"/>
    </xf>
    <xf numFmtId="166" fontId="4" fillId="7" borderId="35" xfId="0" applyNumberFormat="1" applyFont="1" applyFill="1" applyBorder="1" applyAlignment="1">
      <alignment horizontal="center" vertical="top"/>
    </xf>
    <xf numFmtId="166" fontId="3" fillId="7" borderId="44" xfId="0" applyNumberFormat="1" applyFont="1" applyFill="1" applyBorder="1" applyAlignment="1">
      <alignment horizontal="center" vertical="top" wrapText="1"/>
    </xf>
    <xf numFmtId="3" fontId="3" fillId="7" borderId="81" xfId="0" applyNumberFormat="1" applyFont="1" applyFill="1" applyBorder="1" applyAlignment="1">
      <alignment horizontal="center" vertical="top"/>
    </xf>
    <xf numFmtId="166" fontId="3" fillId="0" borderId="48" xfId="0" applyNumberFormat="1" applyFont="1" applyFill="1" applyBorder="1" applyAlignment="1">
      <alignment horizontal="center" vertical="top"/>
    </xf>
    <xf numFmtId="3" fontId="3" fillId="7" borderId="25" xfId="0" applyNumberFormat="1" applyFont="1" applyFill="1" applyBorder="1" applyAlignment="1">
      <alignment horizontal="center" vertical="top"/>
    </xf>
    <xf numFmtId="166" fontId="4" fillId="2" borderId="49"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10" borderId="11" xfId="0" applyNumberFormat="1" applyFont="1" applyFill="1" applyBorder="1" applyAlignment="1">
      <alignment horizontal="center" vertical="top"/>
    </xf>
    <xf numFmtId="166" fontId="3" fillId="0" borderId="6" xfId="0" applyNumberFormat="1" applyFont="1" applyFill="1" applyBorder="1" applyAlignment="1">
      <alignment horizontal="center" vertical="top" wrapText="1"/>
    </xf>
    <xf numFmtId="166" fontId="3" fillId="7" borderId="0" xfId="0" applyNumberFormat="1" applyFont="1" applyFill="1" applyBorder="1" applyAlignment="1">
      <alignment horizontal="center" vertical="top" wrapText="1"/>
    </xf>
    <xf numFmtId="166" fontId="4" fillId="8" borderId="60" xfId="0" applyNumberFormat="1" applyFont="1" applyFill="1" applyBorder="1" applyAlignment="1">
      <alignment horizontal="center" vertical="top"/>
    </xf>
    <xf numFmtId="166" fontId="4" fillId="8" borderId="61" xfId="0" applyNumberFormat="1" applyFont="1" applyFill="1" applyBorder="1" applyAlignment="1">
      <alignment horizontal="center" vertical="top"/>
    </xf>
    <xf numFmtId="166" fontId="4" fillId="3" borderId="62" xfId="0" applyNumberFormat="1" applyFont="1" applyFill="1" applyBorder="1" applyAlignment="1">
      <alignment horizontal="center" vertical="top"/>
    </xf>
    <xf numFmtId="166" fontId="3" fillId="7" borderId="22" xfId="0" applyNumberFormat="1" applyFont="1" applyFill="1" applyBorder="1" applyAlignment="1">
      <alignment horizontal="center" vertical="top"/>
    </xf>
    <xf numFmtId="166" fontId="3" fillId="7" borderId="43" xfId="0" applyNumberFormat="1" applyFont="1" applyFill="1" applyBorder="1" applyAlignment="1">
      <alignment horizontal="center" vertical="top"/>
    </xf>
    <xf numFmtId="166" fontId="3" fillId="3" borderId="51" xfId="0" applyNumberFormat="1" applyFont="1" applyFill="1" applyBorder="1" applyAlignment="1">
      <alignment horizontal="center" vertical="top"/>
    </xf>
    <xf numFmtId="166" fontId="3" fillId="3" borderId="34" xfId="0" applyNumberFormat="1" applyFont="1" applyFill="1" applyBorder="1" applyAlignment="1">
      <alignment horizontal="center" vertical="top"/>
    </xf>
    <xf numFmtId="166" fontId="3" fillId="0" borderId="34" xfId="0" applyNumberFormat="1" applyFont="1" applyFill="1" applyBorder="1" applyAlignment="1">
      <alignment horizontal="center" vertical="top" wrapText="1"/>
    </xf>
    <xf numFmtId="166" fontId="3" fillId="3" borderId="34" xfId="0" applyNumberFormat="1" applyFont="1" applyFill="1" applyBorder="1" applyAlignment="1">
      <alignment horizontal="center" vertical="top" wrapText="1"/>
    </xf>
    <xf numFmtId="166" fontId="4" fillId="10" borderId="65" xfId="0" applyNumberFormat="1" applyFont="1" applyFill="1" applyBorder="1" applyAlignment="1">
      <alignment vertical="top"/>
    </xf>
    <xf numFmtId="166" fontId="3" fillId="7" borderId="41" xfId="0" applyNumberFormat="1" applyFont="1" applyFill="1" applyBorder="1" applyAlignment="1">
      <alignment horizontal="left" vertical="top" wrapText="1"/>
    </xf>
    <xf numFmtId="166" fontId="3" fillId="0" borderId="37" xfId="0" applyNumberFormat="1" applyFont="1" applyFill="1" applyBorder="1" applyAlignment="1">
      <alignment horizontal="left" vertical="top" wrapText="1"/>
    </xf>
    <xf numFmtId="0" fontId="3" fillId="7" borderId="47" xfId="0" applyFont="1" applyFill="1" applyBorder="1" applyAlignment="1">
      <alignment horizontal="left" vertical="top" wrapText="1"/>
    </xf>
    <xf numFmtId="0" fontId="17" fillId="0" borderId="0" xfId="0" applyFont="1" applyBorder="1" applyAlignment="1">
      <alignment vertical="top"/>
    </xf>
    <xf numFmtId="166" fontId="5" fillId="3" borderId="11" xfId="0" applyNumberFormat="1" applyFont="1" applyFill="1" applyBorder="1" applyAlignment="1">
      <alignment horizontal="center" vertical="center" textRotation="90" wrapText="1"/>
    </xf>
    <xf numFmtId="166" fontId="3" fillId="7" borderId="49" xfId="0" applyNumberFormat="1" applyFont="1" applyFill="1" applyBorder="1" applyAlignment="1">
      <alignment horizontal="left" vertical="top" wrapText="1"/>
    </xf>
    <xf numFmtId="166" fontId="3" fillId="7" borderId="35" xfId="0" applyNumberFormat="1" applyFont="1" applyFill="1" applyBorder="1" applyAlignment="1">
      <alignment horizontal="left" vertical="top" wrapText="1"/>
    </xf>
    <xf numFmtId="166" fontId="3" fillId="7" borderId="47" xfId="0" applyNumberFormat="1" applyFont="1" applyFill="1" applyBorder="1" applyAlignment="1">
      <alignment horizontal="left" vertical="top" wrapText="1"/>
    </xf>
    <xf numFmtId="166" fontId="4" fillId="7" borderId="11" xfId="0" applyNumberFormat="1" applyFont="1" applyFill="1" applyBorder="1" applyAlignment="1">
      <alignment horizontal="center" vertical="top" wrapText="1"/>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9" borderId="34" xfId="0" applyNumberFormat="1" applyFont="1" applyFill="1" applyBorder="1" applyAlignment="1">
      <alignment horizontal="center" vertical="top"/>
    </xf>
    <xf numFmtId="166" fontId="4" fillId="0" borderId="35" xfId="0" applyNumberFormat="1" applyFont="1" applyBorder="1" applyAlignment="1">
      <alignment horizontal="center" vertical="top"/>
    </xf>
    <xf numFmtId="166" fontId="3" fillId="0" borderId="29" xfId="0" applyNumberFormat="1" applyFont="1" applyFill="1" applyBorder="1" applyAlignment="1">
      <alignment horizontal="left" vertical="top" wrapText="1"/>
    </xf>
    <xf numFmtId="49" fontId="4" fillId="7" borderId="11" xfId="0" applyNumberFormat="1" applyFont="1" applyFill="1" applyBorder="1" applyAlignment="1">
      <alignment horizontal="center" vertical="top"/>
    </xf>
    <xf numFmtId="3" fontId="3" fillId="7" borderId="20"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3" fontId="3" fillId="7" borderId="20" xfId="0" applyNumberFormat="1" applyFont="1" applyFill="1" applyBorder="1" applyAlignment="1">
      <alignment horizontal="center" vertical="top" wrapText="1"/>
    </xf>
    <xf numFmtId="3" fontId="3" fillId="7" borderId="47" xfId="0" applyNumberFormat="1" applyFont="1" applyFill="1" applyBorder="1" applyAlignment="1">
      <alignment horizontal="center" vertical="top" wrapText="1"/>
    </xf>
    <xf numFmtId="166" fontId="4" fillId="9" borderId="5" xfId="0" applyNumberFormat="1" applyFont="1" applyFill="1" applyBorder="1" applyAlignment="1">
      <alignment horizontal="center" vertical="top"/>
    </xf>
    <xf numFmtId="166" fontId="4" fillId="2" borderId="25"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3" fontId="3" fillId="7" borderId="11" xfId="0" applyNumberFormat="1" applyFont="1" applyFill="1" applyBorder="1" applyAlignment="1">
      <alignment horizontal="center" vertical="top" wrapText="1"/>
    </xf>
    <xf numFmtId="3" fontId="3" fillId="7" borderId="49" xfId="0" applyNumberFormat="1" applyFont="1" applyFill="1" applyBorder="1" applyAlignment="1">
      <alignment horizontal="center" vertical="top" wrapText="1"/>
    </xf>
    <xf numFmtId="166" fontId="4" fillId="10" borderId="11" xfId="0" applyNumberFormat="1" applyFont="1" applyFill="1" applyBorder="1" applyAlignment="1">
      <alignment horizontal="center" vertical="top"/>
    </xf>
    <xf numFmtId="49" fontId="4" fillId="7" borderId="20" xfId="0" applyNumberFormat="1" applyFont="1" applyFill="1" applyBorder="1" applyAlignment="1">
      <alignment horizontal="center" vertical="top"/>
    </xf>
    <xf numFmtId="166" fontId="4" fillId="7" borderId="28" xfId="0" applyNumberFormat="1" applyFont="1" applyFill="1" applyBorder="1" applyAlignment="1">
      <alignment horizontal="center" vertical="top" wrapText="1"/>
    </xf>
    <xf numFmtId="49" fontId="4" fillId="7" borderId="28" xfId="0" applyNumberFormat="1" applyFont="1" applyFill="1" applyBorder="1" applyAlignment="1">
      <alignment horizontal="center" vertical="top"/>
    </xf>
    <xf numFmtId="166" fontId="3" fillId="0" borderId="83" xfId="0" applyNumberFormat="1" applyFont="1" applyFill="1" applyBorder="1" applyAlignment="1">
      <alignment horizontal="left" vertical="top" wrapText="1"/>
    </xf>
    <xf numFmtId="166" fontId="4" fillId="10" borderId="49" xfId="0" applyNumberFormat="1" applyFont="1" applyFill="1" applyBorder="1" applyAlignment="1">
      <alignment horizontal="center" vertical="top"/>
    </xf>
    <xf numFmtId="166" fontId="4" fillId="7" borderId="20" xfId="0" applyNumberFormat="1" applyFont="1" applyFill="1" applyBorder="1" applyAlignment="1">
      <alignment horizontal="center" vertical="top" wrapText="1"/>
    </xf>
    <xf numFmtId="166" fontId="3" fillId="7" borderId="46" xfId="0" applyNumberFormat="1" applyFont="1" applyFill="1" applyBorder="1" applyAlignment="1">
      <alignment horizontal="left" vertical="top" wrapText="1"/>
    </xf>
    <xf numFmtId="166" fontId="4" fillId="10" borderId="60" xfId="0" applyNumberFormat="1" applyFont="1" applyFill="1" applyBorder="1" applyAlignment="1">
      <alignment vertical="top"/>
    </xf>
    <xf numFmtId="0" fontId="3" fillId="11" borderId="91" xfId="0" applyFont="1" applyFill="1" applyBorder="1" applyAlignment="1">
      <alignment vertical="top" wrapText="1"/>
    </xf>
    <xf numFmtId="166" fontId="23" fillId="0" borderId="48" xfId="0" applyNumberFormat="1" applyFont="1" applyFill="1" applyBorder="1" applyAlignment="1">
      <alignment horizontal="left" vertical="top" wrapText="1"/>
    </xf>
    <xf numFmtId="166" fontId="4" fillId="5" borderId="10" xfId="0" applyNumberFormat="1" applyFont="1" applyFill="1" applyBorder="1" applyAlignment="1">
      <alignment horizontal="center" vertical="top"/>
    </xf>
    <xf numFmtId="166" fontId="3" fillId="8" borderId="23" xfId="0" applyNumberFormat="1" applyFont="1" applyFill="1" applyBorder="1" applyAlignment="1">
      <alignment horizontal="center" vertical="top"/>
    </xf>
    <xf numFmtId="166" fontId="4" fillId="5" borderId="23" xfId="0" applyNumberFormat="1" applyFont="1" applyFill="1" applyBorder="1" applyAlignment="1">
      <alignment horizontal="center" vertical="top"/>
    </xf>
    <xf numFmtId="166" fontId="4" fillId="4" borderId="68" xfId="0" applyNumberFormat="1" applyFont="1" applyFill="1" applyBorder="1" applyAlignment="1">
      <alignment horizontal="center" vertical="top"/>
    </xf>
    <xf numFmtId="1" fontId="3" fillId="7" borderId="84" xfId="0" applyNumberFormat="1" applyFont="1" applyFill="1" applyBorder="1" applyAlignment="1">
      <alignment horizontal="center" vertical="top"/>
    </xf>
    <xf numFmtId="1" fontId="3" fillId="7" borderId="110" xfId="0" applyNumberFormat="1" applyFont="1" applyFill="1" applyBorder="1" applyAlignment="1">
      <alignment horizontal="center" vertical="top"/>
    </xf>
    <xf numFmtId="166" fontId="3" fillId="7" borderId="7" xfId="0" applyNumberFormat="1" applyFont="1" applyFill="1" applyBorder="1" applyAlignment="1">
      <alignment vertical="top" wrapText="1"/>
    </xf>
    <xf numFmtId="3" fontId="3" fillId="7" borderId="84" xfId="0" applyNumberFormat="1" applyFont="1" applyFill="1" applyBorder="1" applyAlignment="1">
      <alignment horizontal="center" vertical="top" wrapText="1"/>
    </xf>
    <xf numFmtId="3" fontId="3" fillId="7" borderId="106" xfId="0" applyNumberFormat="1" applyFont="1" applyFill="1" applyBorder="1" applyAlignment="1">
      <alignment horizontal="center" vertical="top" wrapText="1"/>
    </xf>
    <xf numFmtId="166" fontId="17" fillId="7" borderId="30" xfId="0" applyNumberFormat="1" applyFont="1" applyFill="1" applyBorder="1" applyAlignment="1">
      <alignment vertical="top" wrapText="1"/>
    </xf>
    <xf numFmtId="166" fontId="3" fillId="7" borderId="7" xfId="0" applyNumberFormat="1" applyFont="1" applyFill="1" applyBorder="1" applyAlignment="1">
      <alignment vertical="top" wrapText="1"/>
    </xf>
    <xf numFmtId="3" fontId="3" fillId="7" borderId="20"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166" fontId="3" fillId="7" borderId="37" xfId="0" applyNumberFormat="1" applyFont="1" applyFill="1" applyBorder="1" applyAlignment="1">
      <alignment vertical="top" wrapText="1"/>
    </xf>
    <xf numFmtId="3" fontId="3" fillId="7" borderId="47" xfId="0" applyNumberFormat="1" applyFont="1" applyFill="1" applyBorder="1" applyAlignment="1">
      <alignment horizontal="center" vertical="top"/>
    </xf>
    <xf numFmtId="166" fontId="3" fillId="7" borderId="23" xfId="1" applyNumberFormat="1" applyFont="1" applyFill="1" applyBorder="1" applyAlignment="1">
      <alignment horizontal="center" vertical="top"/>
    </xf>
    <xf numFmtId="166" fontId="3" fillId="7" borderId="77" xfId="1" applyNumberFormat="1" applyFont="1" applyFill="1" applyBorder="1" applyAlignment="1">
      <alignment vertical="top"/>
    </xf>
    <xf numFmtId="166" fontId="3" fillId="7" borderId="28" xfId="1" applyNumberFormat="1" applyFont="1" applyFill="1" applyBorder="1" applyAlignment="1">
      <alignment vertical="top"/>
    </xf>
    <xf numFmtId="166" fontId="3" fillId="7" borderId="35" xfId="1" applyNumberFormat="1" applyFont="1" applyFill="1" applyBorder="1" applyAlignment="1">
      <alignment vertical="top"/>
    </xf>
    <xf numFmtId="166" fontId="17" fillId="0" borderId="0" xfId="0" applyNumberFormat="1" applyFont="1" applyBorder="1" applyAlignment="1">
      <alignment vertical="top"/>
    </xf>
    <xf numFmtId="166" fontId="3" fillId="7" borderId="37" xfId="0" applyNumberFormat="1" applyFont="1" applyFill="1" applyBorder="1" applyAlignment="1">
      <alignment horizontal="left" vertical="top" wrapText="1"/>
    </xf>
    <xf numFmtId="3" fontId="3" fillId="7" borderId="112" xfId="0" applyNumberFormat="1" applyFont="1" applyFill="1" applyBorder="1" applyAlignment="1">
      <alignment horizontal="center" vertical="top"/>
    </xf>
    <xf numFmtId="3" fontId="3" fillId="7" borderId="20" xfId="0" applyNumberFormat="1" applyFont="1" applyFill="1" applyBorder="1" applyAlignment="1">
      <alignment horizontal="center" vertical="top" wrapText="1"/>
    </xf>
    <xf numFmtId="3" fontId="3" fillId="7" borderId="47" xfId="0" applyNumberFormat="1" applyFont="1" applyFill="1" applyBorder="1" applyAlignment="1">
      <alignment horizontal="center" vertical="top" wrapText="1"/>
    </xf>
    <xf numFmtId="3" fontId="3" fillId="7" borderId="20"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3" fontId="3" fillId="7" borderId="47" xfId="0" applyNumberFormat="1" applyFont="1" applyFill="1" applyBorder="1" applyAlignment="1">
      <alignment horizontal="center" vertical="top"/>
    </xf>
    <xf numFmtId="3" fontId="3" fillId="7" borderId="49" xfId="0" applyNumberFormat="1" applyFont="1" applyFill="1" applyBorder="1" applyAlignment="1">
      <alignment horizontal="center" vertical="top" wrapText="1"/>
    </xf>
    <xf numFmtId="3" fontId="3" fillId="7" borderId="11" xfId="0" applyNumberFormat="1" applyFont="1" applyFill="1" applyBorder="1" applyAlignment="1">
      <alignment horizontal="center" vertical="top" wrapText="1"/>
    </xf>
    <xf numFmtId="166" fontId="3" fillId="3" borderId="44" xfId="0" applyNumberFormat="1" applyFont="1" applyFill="1" applyBorder="1" applyAlignment="1">
      <alignment horizontal="center" vertical="top"/>
    </xf>
    <xf numFmtId="166" fontId="3" fillId="7" borderId="66" xfId="0" applyNumberFormat="1" applyFont="1" applyFill="1" applyBorder="1" applyAlignment="1">
      <alignment vertical="top" wrapText="1"/>
    </xf>
    <xf numFmtId="3" fontId="23" fillId="7" borderId="96" xfId="0" applyNumberFormat="1" applyFont="1" applyFill="1" applyBorder="1" applyAlignment="1">
      <alignment horizontal="center" vertical="top"/>
    </xf>
    <xf numFmtId="166" fontId="3" fillId="7" borderId="0" xfId="0" applyNumberFormat="1" applyFont="1" applyFill="1" applyBorder="1" applyAlignment="1">
      <alignment horizontal="right" vertical="top"/>
    </xf>
    <xf numFmtId="166" fontId="3" fillId="7" borderId="48" xfId="0" applyNumberFormat="1" applyFont="1" applyFill="1" applyBorder="1" applyAlignment="1">
      <alignment horizontal="right" vertical="top"/>
    </xf>
    <xf numFmtId="166" fontId="4" fillId="10" borderId="57" xfId="0" applyNumberFormat="1" applyFont="1" applyFill="1" applyBorder="1" applyAlignment="1">
      <alignment vertical="top"/>
    </xf>
    <xf numFmtId="166" fontId="3" fillId="7" borderId="27" xfId="0" applyNumberFormat="1" applyFont="1" applyFill="1" applyBorder="1" applyAlignment="1">
      <alignment vertical="top"/>
    </xf>
    <xf numFmtId="166" fontId="4" fillId="10" borderId="31" xfId="0" applyNumberFormat="1" applyFont="1" applyFill="1" applyBorder="1" applyAlignment="1">
      <alignment vertical="top"/>
    </xf>
    <xf numFmtId="49" fontId="3" fillId="0" borderId="0" xfId="0" applyNumberFormat="1" applyFont="1" applyAlignment="1">
      <alignment vertical="top"/>
    </xf>
    <xf numFmtId="49" fontId="3" fillId="0" borderId="0" xfId="0" applyNumberFormat="1" applyFont="1" applyAlignment="1">
      <alignment horizontal="center" vertical="top"/>
    </xf>
    <xf numFmtId="3" fontId="3" fillId="0" borderId="0" xfId="0" applyNumberFormat="1" applyFont="1" applyAlignment="1">
      <alignment vertical="top"/>
    </xf>
    <xf numFmtId="3" fontId="3" fillId="0" borderId="0" xfId="0" applyNumberFormat="1" applyFont="1" applyAlignment="1">
      <alignment horizontal="center" vertical="center" wrapText="1"/>
    </xf>
    <xf numFmtId="3" fontId="3" fillId="0" borderId="0" xfId="0" applyNumberFormat="1" applyFont="1" applyAlignment="1">
      <alignment horizontal="center" vertical="top"/>
    </xf>
    <xf numFmtId="166" fontId="3" fillId="0" borderId="0" xfId="0" applyNumberFormat="1" applyFont="1" applyAlignment="1">
      <alignment horizontal="center" vertical="top"/>
    </xf>
    <xf numFmtId="166" fontId="3" fillId="2" borderId="72" xfId="0" applyNumberFormat="1" applyFont="1" applyFill="1" applyBorder="1" applyAlignment="1">
      <alignment horizontal="center" vertical="top" wrapText="1"/>
    </xf>
    <xf numFmtId="166" fontId="3" fillId="2" borderId="73" xfId="0" applyNumberFormat="1" applyFont="1" applyFill="1" applyBorder="1" applyAlignment="1">
      <alignment horizontal="center" vertical="top" wrapText="1"/>
    </xf>
    <xf numFmtId="166" fontId="3" fillId="7" borderId="49" xfId="0" applyNumberFormat="1" applyFont="1" applyFill="1" applyBorder="1" applyAlignment="1">
      <alignment horizontal="left" vertical="top" wrapText="1"/>
    </xf>
    <xf numFmtId="166" fontId="3" fillId="7" borderId="49" xfId="0" applyNumberFormat="1" applyFont="1" applyFill="1" applyBorder="1" applyAlignment="1">
      <alignment vertical="top" wrapText="1"/>
    </xf>
    <xf numFmtId="166" fontId="3" fillId="7" borderId="48" xfId="0" applyNumberFormat="1" applyFont="1" applyFill="1" applyBorder="1" applyAlignment="1">
      <alignment horizontal="left" vertical="top" wrapText="1"/>
    </xf>
    <xf numFmtId="166" fontId="3" fillId="0" borderId="37" xfId="0" applyNumberFormat="1" applyFont="1" applyFill="1" applyBorder="1" applyAlignment="1">
      <alignment horizontal="left" vertical="top" wrapText="1"/>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3" fillId="7" borderId="20" xfId="0" applyNumberFormat="1" applyFont="1" applyFill="1" applyBorder="1" applyAlignment="1">
      <alignment horizontal="left" vertical="top" wrapText="1"/>
    </xf>
    <xf numFmtId="166" fontId="3" fillId="7" borderId="11" xfId="0" applyNumberFormat="1" applyFont="1" applyFill="1" applyBorder="1" applyAlignment="1">
      <alignment horizontal="left" vertical="top" wrapText="1"/>
    </xf>
    <xf numFmtId="166" fontId="3" fillId="7" borderId="28" xfId="0" applyNumberFormat="1" applyFont="1" applyFill="1" applyBorder="1" applyAlignment="1">
      <alignment horizontal="left" vertical="top" wrapText="1"/>
    </xf>
    <xf numFmtId="166" fontId="3" fillId="7" borderId="37" xfId="0" applyNumberFormat="1" applyFont="1" applyFill="1" applyBorder="1" applyAlignment="1">
      <alignment horizontal="left" vertical="top" wrapText="1"/>
    </xf>
    <xf numFmtId="3" fontId="3" fillId="7" borderId="112" xfId="0" applyNumberFormat="1" applyFont="1" applyFill="1" applyBorder="1" applyAlignment="1">
      <alignment horizontal="center" vertical="top"/>
    </xf>
    <xf numFmtId="49" fontId="4" fillId="9" borderId="7" xfId="0" applyNumberFormat="1" applyFont="1" applyFill="1" applyBorder="1" applyAlignment="1">
      <alignment horizontal="center" vertical="top"/>
    </xf>
    <xf numFmtId="49" fontId="4" fillId="2" borderId="11"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0" fontId="3" fillId="7" borderId="5" xfId="0" applyFont="1" applyFill="1" applyBorder="1" applyAlignment="1">
      <alignment vertical="top" wrapText="1"/>
    </xf>
    <xf numFmtId="166" fontId="3" fillId="7" borderId="7" xfId="0" applyNumberFormat="1" applyFont="1" applyFill="1" applyBorder="1" applyAlignment="1">
      <alignment vertical="top" wrapText="1"/>
    </xf>
    <xf numFmtId="166" fontId="4" fillId="9" borderId="5" xfId="0" applyNumberFormat="1" applyFont="1" applyFill="1" applyBorder="1" applyAlignment="1">
      <alignment horizontal="center" vertical="top"/>
    </xf>
    <xf numFmtId="166" fontId="4" fillId="9" borderId="9" xfId="0" applyNumberFormat="1" applyFont="1" applyFill="1" applyBorder="1" applyAlignment="1">
      <alignment horizontal="center" vertical="top"/>
    </xf>
    <xf numFmtId="166" fontId="4" fillId="2" borderId="25"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166" fontId="4" fillId="7" borderId="25" xfId="0" applyNumberFormat="1" applyFont="1" applyFill="1" applyBorder="1" applyAlignment="1">
      <alignment horizontal="center" vertical="top"/>
    </xf>
    <xf numFmtId="166" fontId="4" fillId="7" borderId="42" xfId="0" applyNumberFormat="1" applyFont="1" applyFill="1" applyBorder="1" applyAlignment="1">
      <alignment horizontal="center" vertical="top"/>
    </xf>
    <xf numFmtId="166" fontId="4" fillId="7" borderId="57" xfId="0" applyNumberFormat="1" applyFont="1" applyFill="1" applyBorder="1" applyAlignment="1">
      <alignment horizontal="center" vertical="top"/>
    </xf>
    <xf numFmtId="166" fontId="3" fillId="7" borderId="37" xfId="0" applyNumberFormat="1" applyFont="1" applyFill="1" applyBorder="1" applyAlignment="1">
      <alignment vertical="top" wrapText="1"/>
    </xf>
    <xf numFmtId="166" fontId="3" fillId="7" borderId="83" xfId="0" applyNumberFormat="1" applyFont="1" applyFill="1" applyBorder="1" applyAlignment="1">
      <alignment horizontal="left" vertical="top" wrapText="1"/>
    </xf>
    <xf numFmtId="3" fontId="3" fillId="7" borderId="84" xfId="0" applyNumberFormat="1" applyFont="1" applyFill="1" applyBorder="1" applyAlignment="1">
      <alignment horizontal="center" vertical="top" wrapText="1"/>
    </xf>
    <xf numFmtId="3" fontId="3" fillId="7" borderId="106" xfId="0" applyNumberFormat="1" applyFont="1" applyFill="1" applyBorder="1" applyAlignment="1">
      <alignment horizontal="center" vertical="top" wrapText="1"/>
    </xf>
    <xf numFmtId="49" fontId="4" fillId="2" borderId="30" xfId="0" applyNumberFormat="1" applyFont="1" applyFill="1" applyBorder="1" applyAlignment="1">
      <alignment horizontal="center" vertical="top"/>
    </xf>
    <xf numFmtId="3" fontId="3" fillId="7" borderId="20"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166" fontId="4" fillId="7" borderId="49" xfId="0" applyNumberFormat="1" applyFont="1" applyFill="1" applyBorder="1" applyAlignment="1">
      <alignment horizontal="center" vertical="top" wrapText="1"/>
    </xf>
    <xf numFmtId="166" fontId="4" fillId="7" borderId="11" xfId="0" applyNumberFormat="1" applyFont="1" applyFill="1" applyBorder="1" applyAlignment="1">
      <alignment horizontal="center" vertical="top" wrapText="1"/>
    </xf>
    <xf numFmtId="166" fontId="4" fillId="7" borderId="18" xfId="0" applyNumberFormat="1" applyFont="1" applyFill="1" applyBorder="1" applyAlignment="1">
      <alignment horizontal="center" vertical="top"/>
    </xf>
    <xf numFmtId="166" fontId="3" fillId="7" borderId="7" xfId="0" applyNumberFormat="1" applyFont="1" applyFill="1" applyBorder="1" applyAlignment="1">
      <alignment horizontal="left" vertical="top" wrapText="1"/>
    </xf>
    <xf numFmtId="166" fontId="3" fillId="7" borderId="47" xfId="0" applyNumberFormat="1" applyFont="1" applyFill="1" applyBorder="1" applyAlignment="1">
      <alignment horizontal="left" vertical="top" wrapText="1"/>
    </xf>
    <xf numFmtId="49" fontId="4" fillId="7" borderId="42" xfId="0" applyNumberFormat="1" applyFont="1" applyFill="1" applyBorder="1" applyAlignment="1">
      <alignment horizontal="center" vertical="top"/>
    </xf>
    <xf numFmtId="49" fontId="4" fillId="7" borderId="49" xfId="0" applyNumberFormat="1" applyFont="1" applyFill="1" applyBorder="1" applyAlignment="1">
      <alignment horizontal="center" vertical="top"/>
    </xf>
    <xf numFmtId="166" fontId="3" fillId="7" borderId="35" xfId="0" applyNumberFormat="1" applyFont="1" applyFill="1" applyBorder="1" applyAlignment="1">
      <alignment vertical="top" wrapText="1"/>
    </xf>
    <xf numFmtId="166" fontId="3" fillId="0" borderId="29" xfId="0" applyNumberFormat="1" applyFont="1" applyFill="1" applyBorder="1" applyAlignment="1">
      <alignment horizontal="left" vertical="top" wrapText="1"/>
    </xf>
    <xf numFmtId="166" fontId="4" fillId="0" borderId="49" xfId="0" applyNumberFormat="1" applyFont="1" applyBorder="1" applyAlignment="1">
      <alignment horizontal="center" vertical="top"/>
    </xf>
    <xf numFmtId="166" fontId="4" fillId="3" borderId="11" xfId="0" applyNumberFormat="1" applyFont="1" applyFill="1" applyBorder="1" applyAlignment="1">
      <alignment horizontal="center" vertical="top" wrapText="1"/>
    </xf>
    <xf numFmtId="166" fontId="4" fillId="7" borderId="18" xfId="0" applyNumberFormat="1" applyFont="1" applyFill="1" applyBorder="1" applyAlignment="1">
      <alignment horizontal="center" vertical="top" wrapText="1"/>
    </xf>
    <xf numFmtId="166" fontId="4" fillId="3" borderId="49" xfId="0" applyNumberFormat="1" applyFont="1" applyFill="1" applyBorder="1" applyAlignment="1">
      <alignment horizontal="center" vertical="top"/>
    </xf>
    <xf numFmtId="166" fontId="4" fillId="3" borderId="49" xfId="0" applyNumberFormat="1" applyFont="1" applyFill="1" applyBorder="1" applyAlignment="1">
      <alignment horizontal="center" vertical="top" wrapText="1"/>
    </xf>
    <xf numFmtId="166" fontId="4" fillId="9" borderId="34" xfId="0" applyNumberFormat="1" applyFont="1" applyFill="1" applyBorder="1" applyAlignment="1">
      <alignment horizontal="center" vertical="top"/>
    </xf>
    <xf numFmtId="0" fontId="0" fillId="7" borderId="7" xfId="0" applyFill="1" applyBorder="1" applyAlignment="1">
      <alignment horizontal="left" vertical="top" wrapText="1"/>
    </xf>
    <xf numFmtId="166" fontId="3" fillId="7" borderId="29" xfId="0" applyNumberFormat="1" applyFont="1" applyFill="1" applyBorder="1" applyAlignment="1">
      <alignment horizontal="left" vertical="top" wrapText="1"/>
    </xf>
    <xf numFmtId="166" fontId="3" fillId="7" borderId="20" xfId="0" applyNumberFormat="1" applyFont="1" applyFill="1" applyBorder="1" applyAlignment="1">
      <alignment horizontal="center" vertical="center" textRotation="90" wrapText="1"/>
    </xf>
    <xf numFmtId="166" fontId="3" fillId="7" borderId="11" xfId="0" applyNumberFormat="1" applyFont="1" applyFill="1" applyBorder="1" applyAlignment="1">
      <alignment horizontal="center" vertical="center" textRotation="90" wrapText="1"/>
    </xf>
    <xf numFmtId="166" fontId="9" fillId="7" borderId="11" xfId="0" applyNumberFormat="1" applyFont="1" applyFill="1" applyBorder="1" applyAlignment="1">
      <alignment horizontal="center" vertical="center" textRotation="90" wrapText="1"/>
    </xf>
    <xf numFmtId="0" fontId="0" fillId="0" borderId="30" xfId="0" applyBorder="1" applyAlignment="1"/>
    <xf numFmtId="166" fontId="4" fillId="3" borderId="35" xfId="0" applyNumberFormat="1" applyFont="1" applyFill="1" applyBorder="1" applyAlignment="1">
      <alignment horizontal="center" vertical="top" wrapText="1"/>
    </xf>
    <xf numFmtId="166" fontId="9" fillId="7" borderId="29" xfId="0" applyNumberFormat="1" applyFont="1" applyFill="1" applyBorder="1" applyAlignment="1">
      <alignment horizontal="left" vertical="top" wrapText="1"/>
    </xf>
    <xf numFmtId="166" fontId="3" fillId="7" borderId="106" xfId="0" applyNumberFormat="1" applyFont="1" applyFill="1" applyBorder="1" applyAlignment="1">
      <alignment horizontal="left" vertical="top" wrapText="1"/>
    </xf>
    <xf numFmtId="166" fontId="3" fillId="0" borderId="48" xfId="0" applyNumberFormat="1" applyFont="1" applyFill="1" applyBorder="1" applyAlignment="1">
      <alignment horizontal="left" vertical="top" wrapText="1"/>
    </xf>
    <xf numFmtId="166" fontId="3" fillId="0" borderId="7" xfId="0" applyNumberFormat="1" applyFont="1" applyFill="1" applyBorder="1" applyAlignment="1">
      <alignment vertical="top" wrapText="1"/>
    </xf>
    <xf numFmtId="166" fontId="4" fillId="7" borderId="20" xfId="0" applyNumberFormat="1" applyFont="1" applyFill="1" applyBorder="1" applyAlignment="1">
      <alignment horizontal="center" vertical="top" wrapText="1"/>
    </xf>
    <xf numFmtId="166" fontId="4" fillId="7" borderId="1" xfId="0" applyNumberFormat="1" applyFont="1" applyFill="1" applyBorder="1" applyAlignment="1">
      <alignment horizontal="center" vertical="top" wrapText="1"/>
    </xf>
    <xf numFmtId="166" fontId="4" fillId="7" borderId="35" xfId="0" applyNumberFormat="1" applyFont="1" applyFill="1" applyBorder="1" applyAlignment="1">
      <alignment horizontal="center" vertical="top"/>
    </xf>
    <xf numFmtId="3" fontId="3" fillId="7" borderId="18" xfId="0" applyNumberFormat="1" applyFont="1" applyFill="1" applyBorder="1" applyAlignment="1">
      <alignment horizontal="center" vertical="top" wrapText="1"/>
    </xf>
    <xf numFmtId="3" fontId="3" fillId="7" borderId="49" xfId="0" applyNumberFormat="1" applyFont="1" applyFill="1" applyBorder="1" applyAlignment="1">
      <alignment horizontal="center" vertical="top" wrapText="1"/>
    </xf>
    <xf numFmtId="3" fontId="3" fillId="0" borderId="20" xfId="0" applyNumberFormat="1" applyFont="1" applyFill="1" applyBorder="1" applyAlignment="1">
      <alignment horizontal="center" vertical="center"/>
    </xf>
    <xf numFmtId="3" fontId="3" fillId="0" borderId="39" xfId="0" applyNumberFormat="1" applyFont="1" applyFill="1" applyBorder="1" applyAlignment="1">
      <alignment horizontal="center" vertical="center"/>
    </xf>
    <xf numFmtId="3" fontId="3" fillId="7" borderId="11" xfId="0" applyNumberFormat="1" applyFont="1" applyFill="1" applyBorder="1" applyAlignment="1">
      <alignment horizontal="center" vertical="top" wrapText="1"/>
    </xf>
    <xf numFmtId="3" fontId="3" fillId="7" borderId="11" xfId="0" applyNumberFormat="1" applyFont="1" applyFill="1" applyBorder="1" applyAlignment="1">
      <alignment horizontal="center" vertical="top" wrapText="1"/>
    </xf>
    <xf numFmtId="3" fontId="3" fillId="7" borderId="49" xfId="0" applyNumberFormat="1" applyFont="1" applyFill="1" applyBorder="1" applyAlignment="1">
      <alignment horizontal="center" vertical="top" wrapText="1"/>
    </xf>
    <xf numFmtId="166" fontId="3" fillId="0" borderId="118" xfId="0" applyNumberFormat="1" applyFont="1" applyFill="1" applyBorder="1" applyAlignment="1">
      <alignment horizontal="left" vertical="top" wrapText="1"/>
    </xf>
    <xf numFmtId="166" fontId="4" fillId="5" borderId="69" xfId="0" applyNumberFormat="1" applyFont="1" applyFill="1" applyBorder="1" applyAlignment="1">
      <alignment horizontal="center" vertical="top" wrapText="1"/>
    </xf>
    <xf numFmtId="166" fontId="3" fillId="7" borderId="69" xfId="0" applyNumberFormat="1" applyFont="1" applyFill="1" applyBorder="1" applyAlignment="1">
      <alignment horizontal="center" vertical="top" wrapText="1"/>
    </xf>
    <xf numFmtId="166" fontId="3" fillId="7" borderId="64" xfId="0" applyNumberFormat="1" applyFont="1" applyFill="1" applyBorder="1" applyAlignment="1">
      <alignment horizontal="center" vertical="top" wrapText="1"/>
    </xf>
    <xf numFmtId="166" fontId="3" fillId="0" borderId="69" xfId="0" applyNumberFormat="1" applyFont="1" applyBorder="1" applyAlignment="1">
      <alignment horizontal="center" vertical="top" wrapText="1"/>
    </xf>
    <xf numFmtId="166" fontId="3" fillId="8" borderId="69" xfId="0" applyNumberFormat="1" applyFont="1" applyFill="1" applyBorder="1" applyAlignment="1">
      <alignment horizontal="center" vertical="top" wrapText="1"/>
    </xf>
    <xf numFmtId="166" fontId="3" fillId="8" borderId="64" xfId="0" applyNumberFormat="1" applyFont="1" applyFill="1" applyBorder="1" applyAlignment="1">
      <alignment horizontal="center" vertical="top" wrapText="1"/>
    </xf>
    <xf numFmtId="166" fontId="4" fillId="4" borderId="74" xfId="0" applyNumberFormat="1" applyFont="1" applyFill="1" applyBorder="1" applyAlignment="1">
      <alignment horizontal="center" vertical="top" wrapText="1"/>
    </xf>
    <xf numFmtId="166" fontId="4" fillId="4" borderId="32" xfId="0" applyNumberFormat="1" applyFont="1" applyFill="1" applyBorder="1" applyAlignment="1">
      <alignment horizontal="center" vertical="top" wrapText="1"/>
    </xf>
    <xf numFmtId="166" fontId="4" fillId="5" borderId="70" xfId="0" applyNumberFormat="1" applyFont="1" applyFill="1" applyBorder="1" applyAlignment="1">
      <alignment horizontal="center" vertical="top" wrapText="1"/>
    </xf>
    <xf numFmtId="166" fontId="4" fillId="8" borderId="69" xfId="0" applyNumberFormat="1" applyFont="1" applyFill="1" applyBorder="1" applyAlignment="1">
      <alignment horizontal="center" vertical="top" wrapText="1"/>
    </xf>
    <xf numFmtId="0" fontId="3" fillId="0" borderId="0" xfId="0" applyNumberFormat="1" applyFont="1" applyAlignment="1">
      <alignment vertical="top"/>
    </xf>
    <xf numFmtId="0" fontId="3" fillId="0" borderId="0" xfId="0" applyFont="1" applyAlignment="1">
      <alignment horizontal="left" vertical="top" wrapText="1"/>
    </xf>
    <xf numFmtId="166" fontId="4" fillId="8" borderId="0" xfId="0" applyNumberFormat="1" applyFont="1" applyFill="1" applyBorder="1" applyAlignment="1">
      <alignment horizontal="center" vertical="top"/>
    </xf>
    <xf numFmtId="166" fontId="3" fillId="7" borderId="52" xfId="0" applyNumberFormat="1" applyFont="1" applyFill="1" applyBorder="1" applyAlignment="1">
      <alignment vertical="top"/>
    </xf>
    <xf numFmtId="0" fontId="4" fillId="0" borderId="0" xfId="0" applyFont="1" applyBorder="1" applyAlignment="1">
      <alignment horizontal="right" vertical="top"/>
    </xf>
    <xf numFmtId="0" fontId="3" fillId="0" borderId="0" xfId="0" applyFont="1" applyBorder="1" applyAlignment="1">
      <alignment horizontal="right" vertical="top"/>
    </xf>
    <xf numFmtId="3" fontId="35" fillId="0" borderId="40" xfId="0" applyNumberFormat="1" applyFont="1" applyBorder="1" applyAlignment="1">
      <alignment vertical="top"/>
    </xf>
    <xf numFmtId="3" fontId="36" fillId="7" borderId="6" xfId="0" applyNumberFormat="1" applyFont="1" applyFill="1" applyBorder="1" applyAlignment="1">
      <alignment horizontal="center" vertical="top"/>
    </xf>
    <xf numFmtId="3" fontId="35" fillId="0" borderId="68" xfId="0" applyNumberFormat="1" applyFont="1" applyBorder="1" applyAlignment="1">
      <alignment vertical="top"/>
    </xf>
    <xf numFmtId="3" fontId="37" fillId="6" borderId="71" xfId="0" applyNumberFormat="1" applyFont="1" applyFill="1" applyBorder="1"/>
    <xf numFmtId="3" fontId="37" fillId="12" borderId="43" xfId="0" applyNumberFormat="1" applyFont="1" applyFill="1" applyBorder="1"/>
    <xf numFmtId="3" fontId="35" fillId="9" borderId="43" xfId="0" applyNumberFormat="1" applyFont="1" applyFill="1" applyBorder="1" applyAlignment="1">
      <alignment vertical="top"/>
    </xf>
    <xf numFmtId="3" fontId="35" fillId="13" borderId="43" xfId="0" applyNumberFormat="1" applyFont="1" applyFill="1" applyBorder="1" applyAlignment="1">
      <alignment vertical="top"/>
    </xf>
    <xf numFmtId="0" fontId="3" fillId="7" borderId="6" xfId="0" applyFont="1" applyFill="1" applyBorder="1" applyAlignment="1">
      <alignment vertical="top"/>
    </xf>
    <xf numFmtId="0" fontId="30" fillId="7" borderId="6" xfId="0" applyFont="1" applyFill="1" applyBorder="1" applyAlignment="1">
      <alignment horizontal="center" vertical="top"/>
    </xf>
    <xf numFmtId="166" fontId="3" fillId="7" borderId="11" xfId="0" applyNumberFormat="1" applyFont="1" applyFill="1" applyBorder="1" applyAlignment="1">
      <alignment horizontal="center" vertical="top" wrapText="1"/>
    </xf>
    <xf numFmtId="165" fontId="3" fillId="7" borderId="0" xfId="0" applyNumberFormat="1" applyFont="1" applyFill="1" applyBorder="1" applyAlignment="1">
      <alignment horizontal="center" vertical="top"/>
    </xf>
    <xf numFmtId="165" fontId="3" fillId="7" borderId="77" xfId="0" applyNumberFormat="1" applyFont="1" applyFill="1" applyBorder="1" applyAlignment="1">
      <alignment horizontal="center" vertical="top"/>
    </xf>
    <xf numFmtId="166" fontId="3" fillId="3" borderId="0" xfId="0" applyNumberFormat="1" applyFont="1" applyFill="1" applyBorder="1" applyAlignment="1">
      <alignment horizontal="center" vertical="top" wrapText="1"/>
    </xf>
    <xf numFmtId="165" fontId="3" fillId="7" borderId="20" xfId="0" applyNumberFormat="1" applyFont="1" applyFill="1" applyBorder="1" applyAlignment="1">
      <alignment horizontal="center" vertical="top"/>
    </xf>
    <xf numFmtId="165" fontId="3" fillId="7" borderId="28" xfId="0" applyNumberFormat="1" applyFont="1" applyFill="1" applyBorder="1" applyAlignment="1">
      <alignment horizontal="center" vertical="top"/>
    </xf>
    <xf numFmtId="166" fontId="3" fillId="3" borderId="25" xfId="0" applyNumberFormat="1" applyFont="1" applyFill="1" applyBorder="1" applyAlignment="1">
      <alignment horizontal="center" vertical="top"/>
    </xf>
    <xf numFmtId="166" fontId="4" fillId="8" borderId="20" xfId="0" applyNumberFormat="1" applyFont="1" applyFill="1" applyBorder="1" applyAlignment="1">
      <alignment horizontal="center" vertical="top"/>
    </xf>
    <xf numFmtId="166" fontId="3" fillId="7" borderId="1" xfId="0" applyNumberFormat="1" applyFont="1" applyFill="1" applyBorder="1" applyAlignment="1">
      <alignment horizontal="center" vertical="top"/>
    </xf>
    <xf numFmtId="166" fontId="3" fillId="7" borderId="28" xfId="1" applyNumberFormat="1" applyFont="1" applyFill="1" applyBorder="1" applyAlignment="1">
      <alignment horizontal="center" vertical="top"/>
    </xf>
    <xf numFmtId="166" fontId="4" fillId="3" borderId="70" xfId="0" applyNumberFormat="1" applyFont="1" applyFill="1" applyBorder="1" applyAlignment="1">
      <alignment horizontal="center" vertical="top"/>
    </xf>
    <xf numFmtId="166" fontId="3" fillId="7" borderId="69" xfId="0" applyNumberFormat="1" applyFont="1" applyFill="1" applyBorder="1" applyAlignment="1">
      <alignment horizontal="center" vertical="top"/>
    </xf>
    <xf numFmtId="166" fontId="3" fillId="7" borderId="66" xfId="1" applyNumberFormat="1" applyFont="1" applyFill="1" applyBorder="1" applyAlignment="1">
      <alignment horizontal="center" vertical="top"/>
    </xf>
    <xf numFmtId="166" fontId="4" fillId="8" borderId="33" xfId="0" applyNumberFormat="1" applyFont="1" applyFill="1" applyBorder="1" applyAlignment="1">
      <alignment horizontal="center" vertical="top"/>
    </xf>
    <xf numFmtId="166" fontId="4" fillId="8" borderId="44" xfId="0" applyNumberFormat="1" applyFont="1" applyFill="1" applyBorder="1" applyAlignment="1">
      <alignment horizontal="center" vertical="top"/>
    </xf>
    <xf numFmtId="166" fontId="4" fillId="8" borderId="50" xfId="0" applyNumberFormat="1" applyFont="1" applyFill="1" applyBorder="1" applyAlignment="1">
      <alignment horizontal="center" vertical="top"/>
    </xf>
    <xf numFmtId="166" fontId="4" fillId="3" borderId="71" xfId="0" applyNumberFormat="1" applyFont="1" applyFill="1" applyBorder="1" applyAlignment="1">
      <alignment horizontal="center" vertical="top"/>
    </xf>
    <xf numFmtId="166" fontId="3" fillId="0" borderId="54" xfId="0" applyNumberFormat="1" applyFont="1" applyBorder="1" applyAlignment="1">
      <alignment horizontal="center" vertical="top"/>
    </xf>
    <xf numFmtId="165" fontId="3" fillId="7" borderId="11" xfId="0" applyNumberFormat="1" applyFont="1" applyFill="1" applyBorder="1" applyAlignment="1">
      <alignment horizontal="center" vertical="top"/>
    </xf>
    <xf numFmtId="165" fontId="3" fillId="7" borderId="44" xfId="0" applyNumberFormat="1" applyFont="1" applyFill="1" applyBorder="1" applyAlignment="1">
      <alignment horizontal="center" vertical="top"/>
    </xf>
    <xf numFmtId="165" fontId="3" fillId="7" borderId="54" xfId="0" applyNumberFormat="1" applyFont="1" applyFill="1" applyBorder="1" applyAlignment="1">
      <alignment horizontal="center" vertical="top"/>
    </xf>
    <xf numFmtId="166" fontId="4" fillId="2" borderId="73" xfId="0" applyNumberFormat="1" applyFont="1" applyFill="1" applyBorder="1" applyAlignment="1">
      <alignment horizontal="center" vertical="top"/>
    </xf>
    <xf numFmtId="3" fontId="7" fillId="7" borderId="61" xfId="0" applyNumberFormat="1" applyFont="1" applyFill="1" applyBorder="1" applyAlignment="1">
      <alignment horizontal="center" vertical="center" wrapText="1"/>
    </xf>
    <xf numFmtId="3" fontId="7" fillId="7" borderId="77" xfId="0" applyNumberFormat="1" applyFont="1" applyFill="1" applyBorder="1" applyAlignment="1">
      <alignment horizontal="center" vertical="center" wrapText="1"/>
    </xf>
    <xf numFmtId="3" fontId="3" fillId="7" borderId="0" xfId="0" applyNumberFormat="1" applyFont="1" applyFill="1" applyBorder="1" applyAlignment="1">
      <alignment horizontal="center" vertical="top"/>
    </xf>
    <xf numFmtId="3" fontId="3" fillId="7" borderId="0" xfId="0" applyNumberFormat="1" applyFont="1" applyFill="1" applyBorder="1" applyAlignment="1">
      <alignment horizontal="center" vertical="top" wrapText="1"/>
    </xf>
    <xf numFmtId="0" fontId="3" fillId="7" borderId="40" xfId="0" applyFont="1" applyFill="1" applyBorder="1" applyAlignment="1">
      <alignment vertical="top"/>
    </xf>
    <xf numFmtId="49" fontId="3" fillId="7" borderId="106" xfId="0" applyNumberFormat="1" applyFont="1" applyFill="1" applyBorder="1" applyAlignment="1">
      <alignment horizontal="center" vertical="top"/>
    </xf>
    <xf numFmtId="49" fontId="3" fillId="7" borderId="119" xfId="0" applyNumberFormat="1" applyFont="1" applyFill="1" applyBorder="1" applyAlignment="1">
      <alignment horizontal="center" vertical="top"/>
    </xf>
    <xf numFmtId="0" fontId="3" fillId="7" borderId="68" xfId="0" applyFont="1" applyFill="1" applyBorder="1" applyAlignment="1">
      <alignment vertical="top"/>
    </xf>
    <xf numFmtId="166" fontId="4" fillId="8" borderId="30" xfId="0" applyNumberFormat="1" applyFont="1" applyFill="1" applyBorder="1" applyAlignment="1">
      <alignment horizontal="center" vertical="top"/>
    </xf>
    <xf numFmtId="166" fontId="4" fillId="8" borderId="11" xfId="0" applyNumberFormat="1" applyFont="1" applyFill="1" applyBorder="1" applyAlignment="1">
      <alignment horizontal="center" vertical="top"/>
    </xf>
    <xf numFmtId="166" fontId="3" fillId="7" borderId="54" xfId="1" applyNumberFormat="1" applyFont="1" applyFill="1" applyBorder="1" applyAlignment="1">
      <alignment horizontal="center" vertical="top"/>
    </xf>
    <xf numFmtId="0" fontId="3" fillId="13" borderId="73" xfId="0" applyFont="1" applyFill="1" applyBorder="1" applyAlignment="1">
      <alignment vertical="top"/>
    </xf>
    <xf numFmtId="166" fontId="3" fillId="7" borderId="77" xfId="0" applyNumberFormat="1" applyFont="1" applyFill="1" applyBorder="1" applyAlignment="1">
      <alignment horizontal="center" vertical="top" wrapText="1"/>
    </xf>
    <xf numFmtId="166" fontId="4" fillId="8" borderId="20" xfId="0" applyNumberFormat="1" applyFont="1" applyFill="1" applyBorder="1" applyAlignment="1">
      <alignment vertical="top"/>
    </xf>
    <xf numFmtId="166" fontId="3" fillId="7" borderId="25" xfId="0" applyNumberFormat="1" applyFont="1" applyFill="1" applyBorder="1" applyAlignment="1">
      <alignment horizontal="center" vertical="top" wrapText="1"/>
    </xf>
    <xf numFmtId="166" fontId="3" fillId="7" borderId="28" xfId="0" applyNumberFormat="1" applyFont="1" applyFill="1" applyBorder="1" applyAlignment="1">
      <alignment horizontal="center" vertical="top" wrapText="1"/>
    </xf>
    <xf numFmtId="166" fontId="4" fillId="8" borderId="50" xfId="0" applyNumberFormat="1" applyFont="1" applyFill="1" applyBorder="1" applyAlignment="1">
      <alignment vertical="top"/>
    </xf>
    <xf numFmtId="166" fontId="3" fillId="7" borderId="125" xfId="0" applyNumberFormat="1" applyFont="1" applyFill="1" applyBorder="1" applyAlignment="1">
      <alignment horizontal="left" vertical="top" wrapText="1"/>
    </xf>
    <xf numFmtId="166" fontId="3" fillId="7" borderId="123" xfId="0" applyNumberFormat="1" applyFont="1" applyFill="1" applyBorder="1" applyAlignment="1">
      <alignment vertical="top" wrapText="1"/>
    </xf>
    <xf numFmtId="166" fontId="3" fillId="7" borderId="53" xfId="0" applyNumberFormat="1" applyFont="1" applyFill="1" applyBorder="1" applyAlignment="1">
      <alignment vertical="top" wrapText="1"/>
    </xf>
    <xf numFmtId="166" fontId="4" fillId="8" borderId="44" xfId="0" applyNumberFormat="1" applyFont="1" applyFill="1" applyBorder="1" applyAlignment="1">
      <alignment vertical="top"/>
    </xf>
    <xf numFmtId="166" fontId="4" fillId="8" borderId="11" xfId="0" applyNumberFormat="1" applyFont="1" applyFill="1" applyBorder="1" applyAlignment="1">
      <alignment vertical="top"/>
    </xf>
    <xf numFmtId="166" fontId="4" fillId="8" borderId="66" xfId="0" applyNumberFormat="1" applyFont="1" applyFill="1" applyBorder="1" applyAlignment="1">
      <alignment horizontal="center" vertical="top"/>
    </xf>
    <xf numFmtId="166" fontId="3" fillId="7" borderId="100" xfId="0" applyNumberFormat="1" applyFont="1" applyFill="1" applyBorder="1" applyAlignment="1">
      <alignment horizontal="center" vertical="top"/>
    </xf>
    <xf numFmtId="166" fontId="3" fillId="7" borderId="126" xfId="0" applyNumberFormat="1" applyFont="1" applyFill="1" applyBorder="1" applyAlignment="1">
      <alignment horizontal="center" vertical="top"/>
    </xf>
    <xf numFmtId="166" fontId="4" fillId="8" borderId="53" xfId="0" applyNumberFormat="1" applyFont="1" applyFill="1" applyBorder="1" applyAlignment="1">
      <alignment horizontal="center" vertical="top"/>
    </xf>
    <xf numFmtId="166" fontId="4" fillId="8" borderId="54" xfId="0" applyNumberFormat="1" applyFont="1" applyFill="1" applyBorder="1" applyAlignment="1">
      <alignment horizontal="center" vertical="top"/>
    </xf>
    <xf numFmtId="166" fontId="4" fillId="2" borderId="127" xfId="0" applyNumberFormat="1" applyFont="1" applyFill="1" applyBorder="1" applyAlignment="1">
      <alignment horizontal="center" vertical="top"/>
    </xf>
    <xf numFmtId="166" fontId="4" fillId="8" borderId="28" xfId="0" applyNumberFormat="1" applyFont="1" applyFill="1" applyBorder="1" applyAlignment="1">
      <alignment horizontal="center" vertical="top"/>
    </xf>
    <xf numFmtId="166" fontId="3" fillId="0" borderId="51" xfId="0" applyNumberFormat="1" applyFont="1" applyBorder="1" applyAlignment="1">
      <alignment horizontal="center" vertical="top"/>
    </xf>
    <xf numFmtId="166" fontId="3" fillId="7" borderId="90" xfId="0" applyNumberFormat="1" applyFont="1" applyFill="1" applyBorder="1" applyAlignment="1">
      <alignment horizontal="center" vertical="top"/>
    </xf>
    <xf numFmtId="0" fontId="17" fillId="7" borderId="6" xfId="0" applyFont="1" applyFill="1" applyBorder="1" applyAlignment="1">
      <alignment vertical="top"/>
    </xf>
    <xf numFmtId="166" fontId="3" fillId="0" borderId="88" xfId="0" applyNumberFormat="1" applyFont="1" applyFill="1" applyBorder="1" applyAlignment="1">
      <alignment horizontal="left" vertical="top" wrapText="1"/>
    </xf>
    <xf numFmtId="166" fontId="3" fillId="7" borderId="104" xfId="0" applyNumberFormat="1" applyFont="1" applyFill="1" applyBorder="1" applyAlignment="1">
      <alignment horizontal="right" vertical="top"/>
    </xf>
    <xf numFmtId="166" fontId="3" fillId="7" borderId="89" xfId="0" applyNumberFormat="1" applyFont="1" applyFill="1" applyBorder="1" applyAlignment="1">
      <alignment horizontal="right" vertical="top"/>
    </xf>
    <xf numFmtId="166" fontId="4" fillId="9" borderId="30" xfId="0" applyNumberFormat="1" applyFont="1" applyFill="1" applyBorder="1" applyAlignment="1">
      <alignment horizontal="center" vertical="top"/>
    </xf>
    <xf numFmtId="166" fontId="4" fillId="5" borderId="4" xfId="0" applyNumberFormat="1" applyFont="1" applyFill="1" applyBorder="1" applyAlignment="1">
      <alignment horizontal="center" vertical="top"/>
    </xf>
    <xf numFmtId="166" fontId="3" fillId="7" borderId="102" xfId="0" applyNumberFormat="1" applyFont="1" applyFill="1" applyBorder="1" applyAlignment="1">
      <alignment horizontal="right" vertical="top"/>
    </xf>
    <xf numFmtId="166" fontId="4" fillId="9" borderId="33" xfId="0" applyNumberFormat="1" applyFont="1" applyFill="1" applyBorder="1" applyAlignment="1">
      <alignment horizontal="center" vertical="top"/>
    </xf>
    <xf numFmtId="166" fontId="4" fillId="5" borderId="73" xfId="0" applyNumberFormat="1" applyFont="1" applyFill="1" applyBorder="1" applyAlignment="1">
      <alignment horizontal="center" vertical="top"/>
    </xf>
    <xf numFmtId="3" fontId="35" fillId="13" borderId="51" xfId="0" applyNumberFormat="1" applyFont="1" applyFill="1" applyBorder="1" applyAlignment="1">
      <alignment vertical="top"/>
    </xf>
    <xf numFmtId="3" fontId="35" fillId="9" borderId="73" xfId="0" applyNumberFormat="1" applyFont="1" applyFill="1" applyBorder="1" applyAlignment="1">
      <alignment vertical="top"/>
    </xf>
    <xf numFmtId="3" fontId="35" fillId="12" borderId="33" xfId="0" applyNumberFormat="1" applyFont="1" applyFill="1" applyBorder="1" applyAlignment="1">
      <alignment vertical="top"/>
    </xf>
    <xf numFmtId="0" fontId="4" fillId="0" borderId="56" xfId="0" applyFont="1" applyBorder="1" applyAlignment="1">
      <alignment horizontal="center" vertical="center" wrapText="1"/>
    </xf>
    <xf numFmtId="0" fontId="4" fillId="0" borderId="4" xfId="0" applyFont="1" applyBorder="1" applyAlignment="1">
      <alignment horizontal="center" vertical="center" wrapText="1"/>
    </xf>
    <xf numFmtId="166" fontId="4" fillId="8" borderId="77" xfId="0" applyNumberFormat="1" applyFont="1" applyFill="1" applyBorder="1" applyAlignment="1">
      <alignment horizontal="center" vertical="top" wrapText="1"/>
    </xf>
    <xf numFmtId="166" fontId="4" fillId="8" borderId="1" xfId="0" applyNumberFormat="1" applyFont="1" applyFill="1" applyBorder="1" applyAlignment="1">
      <alignment horizontal="center" vertical="top" wrapText="1"/>
    </xf>
    <xf numFmtId="166" fontId="3" fillId="7" borderId="1" xfId="0" applyNumberFormat="1" applyFont="1" applyFill="1" applyBorder="1" applyAlignment="1">
      <alignment horizontal="center" vertical="top" wrapText="1"/>
    </xf>
    <xf numFmtId="166" fontId="3" fillId="0" borderId="1" xfId="0" applyNumberFormat="1" applyFont="1" applyBorder="1" applyAlignment="1">
      <alignment horizontal="center" vertical="top" wrapText="1"/>
    </xf>
    <xf numFmtId="166" fontId="3" fillId="8" borderId="1" xfId="0" applyNumberFormat="1" applyFont="1" applyFill="1" applyBorder="1" applyAlignment="1">
      <alignment horizontal="center" vertical="top" wrapText="1"/>
    </xf>
    <xf numFmtId="166" fontId="4" fillId="5" borderId="1" xfId="0" applyNumberFormat="1" applyFont="1" applyFill="1" applyBorder="1" applyAlignment="1">
      <alignment horizontal="center" vertical="top" wrapText="1"/>
    </xf>
    <xf numFmtId="166" fontId="4" fillId="4" borderId="30" xfId="0" applyNumberFormat="1" applyFont="1" applyFill="1" applyBorder="1" applyAlignment="1">
      <alignment horizontal="center" vertical="top" wrapText="1"/>
    </xf>
    <xf numFmtId="166" fontId="3" fillId="8" borderId="66" xfId="0" applyNumberFormat="1" applyFont="1" applyFill="1" applyBorder="1" applyAlignment="1">
      <alignment horizontal="center" vertical="top"/>
    </xf>
    <xf numFmtId="166" fontId="3" fillId="8" borderId="28" xfId="0" applyNumberFormat="1" applyFont="1" applyFill="1" applyBorder="1" applyAlignment="1">
      <alignment horizontal="center" vertical="top"/>
    </xf>
    <xf numFmtId="166" fontId="4" fillId="4" borderId="74" xfId="0" applyNumberFormat="1" applyFont="1" applyFill="1" applyBorder="1" applyAlignment="1">
      <alignment horizontal="center" vertical="top"/>
    </xf>
    <xf numFmtId="166" fontId="4" fillId="4" borderId="30"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3" fillId="7" borderId="29" xfId="0" applyNumberFormat="1" applyFont="1" applyFill="1" applyBorder="1" applyAlignment="1">
      <alignment horizontal="left" vertical="top" wrapText="1"/>
    </xf>
    <xf numFmtId="166" fontId="3" fillId="0" borderId="37" xfId="0" applyNumberFormat="1" applyFont="1" applyFill="1" applyBorder="1" applyAlignment="1">
      <alignment horizontal="left" vertical="top" wrapText="1"/>
    </xf>
    <xf numFmtId="166" fontId="3" fillId="7" borderId="7" xfId="0" applyNumberFormat="1" applyFont="1" applyFill="1" applyBorder="1" applyAlignment="1">
      <alignment horizontal="left" vertical="top" wrapText="1"/>
    </xf>
    <xf numFmtId="166" fontId="3" fillId="7" borderId="83" xfId="0" applyNumberFormat="1" applyFont="1" applyFill="1" applyBorder="1" applyAlignment="1">
      <alignment horizontal="left" vertical="top" wrapText="1"/>
    </xf>
    <xf numFmtId="3" fontId="3" fillId="7" borderId="20" xfId="0" applyNumberFormat="1" applyFont="1" applyFill="1" applyBorder="1" applyAlignment="1">
      <alignment horizontal="center" vertical="top" wrapText="1"/>
    </xf>
    <xf numFmtId="3" fontId="3" fillId="7" borderId="47" xfId="0" applyNumberFormat="1" applyFont="1" applyFill="1" applyBorder="1" applyAlignment="1">
      <alignment horizontal="center" vertical="top" wrapText="1"/>
    </xf>
    <xf numFmtId="166" fontId="3" fillId="0" borderId="48" xfId="0" applyNumberFormat="1" applyFont="1" applyFill="1" applyBorder="1" applyAlignment="1">
      <alignment horizontal="left" vertical="top" wrapText="1"/>
    </xf>
    <xf numFmtId="3" fontId="3" fillId="7" borderId="11" xfId="0" applyNumberFormat="1" applyFont="1" applyFill="1" applyBorder="1" applyAlignment="1">
      <alignment horizontal="center" vertical="top" wrapText="1"/>
    </xf>
    <xf numFmtId="166" fontId="4" fillId="10" borderId="11" xfId="0" applyNumberFormat="1" applyFont="1" applyFill="1" applyBorder="1" applyAlignment="1">
      <alignment horizontal="center" vertical="top"/>
    </xf>
    <xf numFmtId="3" fontId="3" fillId="7" borderId="49" xfId="0" applyNumberFormat="1" applyFont="1" applyFill="1" applyBorder="1" applyAlignment="1">
      <alignment horizontal="center" vertical="top" wrapText="1"/>
    </xf>
    <xf numFmtId="166" fontId="4" fillId="7" borderId="28" xfId="0" applyNumberFormat="1" applyFont="1" applyFill="1" applyBorder="1" applyAlignment="1">
      <alignment horizontal="center" vertical="top"/>
    </xf>
    <xf numFmtId="0" fontId="3" fillId="0" borderId="32" xfId="0" applyFont="1" applyBorder="1" applyAlignment="1">
      <alignment horizontal="right" vertical="top"/>
    </xf>
    <xf numFmtId="166" fontId="23" fillId="7" borderId="83" xfId="0" applyNumberFormat="1" applyFont="1" applyFill="1" applyBorder="1" applyAlignment="1">
      <alignment horizontal="left" vertical="top" wrapText="1"/>
    </xf>
    <xf numFmtId="0" fontId="7" fillId="0" borderId="0" xfId="0" applyNumberFormat="1" applyFont="1" applyFill="1" applyBorder="1" applyAlignment="1">
      <alignment horizontal="left" vertical="top" wrapText="1"/>
    </xf>
    <xf numFmtId="49" fontId="3" fillId="0" borderId="0" xfId="0" applyNumberFormat="1" applyFont="1" applyAlignment="1">
      <alignment vertical="center"/>
    </xf>
    <xf numFmtId="0" fontId="0" fillId="0" borderId="0" xfId="0" applyAlignment="1">
      <alignment vertical="top"/>
    </xf>
    <xf numFmtId="0" fontId="24" fillId="0" borderId="0" xfId="0" applyFont="1" applyAlignment="1">
      <alignment horizontal="center" vertical="top" wrapText="1"/>
    </xf>
    <xf numFmtId="0" fontId="3" fillId="0" borderId="17" xfId="0" applyFont="1" applyBorder="1" applyAlignment="1">
      <alignment horizontal="center" vertical="center" wrapText="1"/>
    </xf>
    <xf numFmtId="0" fontId="3" fillId="3" borderId="88" xfId="0" applyFont="1" applyFill="1" applyBorder="1" applyAlignment="1">
      <alignment horizontal="left" vertical="top" wrapText="1"/>
    </xf>
    <xf numFmtId="166" fontId="4" fillId="0" borderId="1" xfId="0" applyNumberFormat="1" applyFont="1" applyFill="1" applyBorder="1" applyAlignment="1">
      <alignment horizontal="center" vertical="top" textRotation="90" wrapText="1"/>
    </xf>
    <xf numFmtId="0" fontId="16" fillId="7" borderId="29" xfId="0" applyFont="1" applyFill="1" applyBorder="1" applyAlignment="1">
      <alignment vertical="top" wrapText="1"/>
    </xf>
    <xf numFmtId="166" fontId="3" fillId="7" borderId="50" xfId="0" applyNumberFormat="1" applyFont="1" applyFill="1" applyBorder="1" applyAlignment="1">
      <alignment horizontal="center" vertical="top" wrapText="1"/>
    </xf>
    <xf numFmtId="166" fontId="3" fillId="3" borderId="37" xfId="0" applyNumberFormat="1" applyFont="1" applyFill="1" applyBorder="1" applyAlignment="1">
      <alignment horizontal="left" vertical="top" wrapText="1"/>
    </xf>
    <xf numFmtId="49" fontId="4" fillId="7" borderId="20" xfId="0" applyNumberFormat="1" applyFont="1" applyFill="1" applyBorder="1" applyAlignment="1">
      <alignment horizontal="center" vertical="top" wrapText="1"/>
    </xf>
    <xf numFmtId="166" fontId="3" fillId="7" borderId="35" xfId="0" applyNumberFormat="1" applyFont="1" applyFill="1" applyBorder="1" applyAlignment="1">
      <alignment horizontal="center" vertical="top" wrapText="1"/>
    </xf>
    <xf numFmtId="166" fontId="3" fillId="0" borderId="128" xfId="0" applyNumberFormat="1" applyFont="1" applyFill="1" applyBorder="1" applyAlignment="1">
      <alignment horizontal="center" vertical="top"/>
    </xf>
    <xf numFmtId="166" fontId="3" fillId="7" borderId="98" xfId="0" applyNumberFormat="1" applyFont="1" applyFill="1" applyBorder="1" applyAlignment="1">
      <alignment horizontal="center" vertical="top"/>
    </xf>
    <xf numFmtId="166" fontId="3" fillId="0" borderId="75" xfId="0" applyNumberFormat="1" applyFont="1" applyBorder="1" applyAlignment="1">
      <alignment vertical="top"/>
    </xf>
    <xf numFmtId="166" fontId="3" fillId="7" borderId="10" xfId="0" applyNumberFormat="1" applyFont="1" applyFill="1" applyBorder="1" applyAlignment="1">
      <alignment vertical="top"/>
    </xf>
    <xf numFmtId="166" fontId="9" fillId="7" borderId="46" xfId="0" applyNumberFormat="1" applyFont="1" applyFill="1" applyBorder="1" applyAlignment="1">
      <alignment horizontal="center" vertical="center" textRotation="90" wrapText="1"/>
    </xf>
    <xf numFmtId="49" fontId="4" fillId="7" borderId="49" xfId="0" applyNumberFormat="1" applyFont="1" applyFill="1" applyBorder="1" applyAlignment="1">
      <alignment vertical="top" wrapText="1"/>
    </xf>
    <xf numFmtId="0" fontId="3" fillId="0" borderId="41" xfId="0" applyFont="1" applyFill="1" applyBorder="1" applyAlignment="1">
      <alignment vertical="top" wrapText="1"/>
    </xf>
    <xf numFmtId="0" fontId="3" fillId="7" borderId="103" xfId="0" applyFont="1" applyFill="1" applyBorder="1" applyAlignment="1">
      <alignment vertical="top" wrapText="1"/>
    </xf>
    <xf numFmtId="3" fontId="3" fillId="0" borderId="112" xfId="0" applyNumberFormat="1" applyFont="1" applyFill="1" applyBorder="1" applyAlignment="1">
      <alignment horizontal="center" vertical="top"/>
    </xf>
    <xf numFmtId="166" fontId="3" fillId="7" borderId="123" xfId="0" applyNumberFormat="1" applyFont="1" applyFill="1" applyBorder="1" applyAlignment="1">
      <alignment horizontal="left" vertical="top" wrapText="1"/>
    </xf>
    <xf numFmtId="166" fontId="3" fillId="0" borderId="46" xfId="0" applyNumberFormat="1" applyFont="1" applyFill="1" applyBorder="1" applyAlignment="1">
      <alignment horizontal="left" vertical="top" wrapText="1"/>
    </xf>
    <xf numFmtId="1" fontId="3" fillId="7" borderId="28" xfId="0" applyNumberFormat="1" applyFont="1" applyFill="1" applyBorder="1" applyAlignment="1">
      <alignment horizontal="center" vertical="top"/>
    </xf>
    <xf numFmtId="49" fontId="4" fillId="0" borderId="0" xfId="0" applyNumberFormat="1" applyFont="1" applyFill="1" applyBorder="1" applyAlignment="1">
      <alignment horizontal="center" vertical="top" wrapText="1"/>
    </xf>
    <xf numFmtId="0" fontId="3" fillId="0" borderId="0" xfId="0" applyFont="1" applyFill="1" applyBorder="1" applyAlignment="1">
      <alignment horizontal="center" vertical="top"/>
    </xf>
    <xf numFmtId="0" fontId="3" fillId="7" borderId="46" xfId="0" applyFont="1" applyFill="1" applyBorder="1" applyAlignment="1">
      <alignment horizontal="left" vertical="top" wrapText="1"/>
    </xf>
    <xf numFmtId="0" fontId="3" fillId="7" borderId="19" xfId="0" applyFont="1" applyFill="1" applyBorder="1" applyAlignment="1">
      <alignment horizontal="left" vertical="top" wrapText="1"/>
    </xf>
    <xf numFmtId="166" fontId="3" fillId="7" borderId="91" xfId="0" applyNumberFormat="1" applyFont="1" applyFill="1" applyBorder="1" applyAlignment="1">
      <alignment horizontal="center" vertical="top"/>
    </xf>
    <xf numFmtId="166" fontId="3" fillId="7" borderId="128"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wrapText="1"/>
    </xf>
    <xf numFmtId="49" fontId="3" fillId="7" borderId="38" xfId="0" applyNumberFormat="1" applyFont="1" applyFill="1" applyBorder="1" applyAlignment="1">
      <alignment horizontal="left" vertical="top" wrapText="1"/>
    </xf>
    <xf numFmtId="3" fontId="3" fillId="7" borderId="1" xfId="0" applyNumberFormat="1" applyFont="1" applyFill="1" applyBorder="1" applyAlignment="1">
      <alignment horizontal="center" vertical="top"/>
    </xf>
    <xf numFmtId="3" fontId="3" fillId="7" borderId="17" xfId="0" applyNumberFormat="1" applyFont="1" applyFill="1" applyBorder="1" applyAlignment="1">
      <alignment horizontal="center" vertical="top"/>
    </xf>
    <xf numFmtId="0" fontId="3" fillId="7" borderId="36" xfId="0" applyFont="1" applyFill="1" applyBorder="1" applyAlignment="1">
      <alignment horizontal="left" vertical="top" wrapText="1"/>
    </xf>
    <xf numFmtId="166" fontId="17" fillId="7" borderId="52" xfId="0" applyNumberFormat="1" applyFont="1" applyFill="1" applyBorder="1" applyAlignment="1">
      <alignment horizontal="right" vertical="top"/>
    </xf>
    <xf numFmtId="166" fontId="17" fillId="7" borderId="104" xfId="0" applyNumberFormat="1" applyFont="1" applyFill="1" applyBorder="1" applyAlignment="1">
      <alignment horizontal="right" vertical="top"/>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0" fontId="0" fillId="0" borderId="11" xfId="0" applyBorder="1" applyAlignment="1">
      <alignment vertical="top" wrapText="1"/>
    </xf>
    <xf numFmtId="166" fontId="3" fillId="7" borderId="11" xfId="0" applyNumberFormat="1" applyFont="1" applyFill="1" applyBorder="1" applyAlignment="1">
      <alignment horizontal="center" vertical="center" textRotation="90" wrapText="1"/>
    </xf>
    <xf numFmtId="166" fontId="3" fillId="7" borderId="48" xfId="0" applyNumberFormat="1" applyFont="1" applyFill="1" applyBorder="1" applyAlignment="1">
      <alignment horizontal="left" vertical="top" wrapText="1"/>
    </xf>
    <xf numFmtId="166" fontId="3" fillId="8" borderId="69" xfId="0" applyNumberFormat="1" applyFont="1" applyFill="1" applyBorder="1" applyAlignment="1">
      <alignment horizontal="center" vertical="top" wrapText="1"/>
    </xf>
    <xf numFmtId="166" fontId="3" fillId="8" borderId="64" xfId="0" applyNumberFormat="1" applyFont="1" applyFill="1" applyBorder="1" applyAlignment="1">
      <alignment horizontal="center" vertical="top" wrapText="1"/>
    </xf>
    <xf numFmtId="166" fontId="3" fillId="7" borderId="48" xfId="0" applyNumberFormat="1" applyFont="1" applyFill="1" applyBorder="1" applyAlignment="1">
      <alignment horizontal="left" vertical="top" wrapText="1"/>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49" fontId="4" fillId="9" borderId="7" xfId="0" applyNumberFormat="1" applyFont="1" applyFill="1" applyBorder="1" applyAlignment="1">
      <alignment horizontal="center" vertical="top"/>
    </xf>
    <xf numFmtId="49" fontId="4" fillId="2" borderId="11"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166" fontId="3" fillId="7" borderId="7" xfId="0" applyNumberFormat="1" applyFont="1" applyFill="1" applyBorder="1" applyAlignment="1">
      <alignment vertical="top" wrapText="1"/>
    </xf>
    <xf numFmtId="166" fontId="3" fillId="7" borderId="11" xfId="0" applyNumberFormat="1" applyFont="1" applyFill="1" applyBorder="1" applyAlignment="1">
      <alignment horizontal="center" vertical="center" textRotation="90" wrapText="1"/>
    </xf>
    <xf numFmtId="166" fontId="3" fillId="7" borderId="7" xfId="0" applyNumberFormat="1" applyFont="1" applyFill="1" applyBorder="1" applyAlignment="1">
      <alignment horizontal="left" vertical="top" wrapText="1"/>
    </xf>
    <xf numFmtId="166" fontId="8" fillId="3" borderId="25" xfId="0" applyNumberFormat="1" applyFont="1" applyFill="1" applyBorder="1" applyAlignment="1">
      <alignment horizontal="left" vertical="top" wrapText="1"/>
    </xf>
    <xf numFmtId="166" fontId="5" fillId="3" borderId="25" xfId="0" applyNumberFormat="1" applyFont="1" applyFill="1" applyBorder="1" applyAlignment="1">
      <alignment horizontal="center" vertical="center" textRotation="90" wrapText="1"/>
    </xf>
    <xf numFmtId="166" fontId="4" fillId="3" borderId="49" xfId="0" applyNumberFormat="1" applyFont="1" applyFill="1" applyBorder="1" applyAlignment="1">
      <alignment horizontal="center" vertical="top"/>
    </xf>
    <xf numFmtId="166" fontId="4" fillId="9" borderId="34" xfId="0" applyNumberFormat="1" applyFont="1" applyFill="1" applyBorder="1" applyAlignment="1">
      <alignment horizontal="center" vertical="top"/>
    </xf>
    <xf numFmtId="3" fontId="3" fillId="7" borderId="11" xfId="0" applyNumberFormat="1" applyFont="1" applyFill="1" applyBorder="1" applyAlignment="1">
      <alignment horizontal="center" vertical="top" wrapText="1"/>
    </xf>
    <xf numFmtId="49" fontId="17" fillId="7" borderId="84" xfId="0" applyNumberFormat="1" applyFont="1" applyFill="1" applyBorder="1" applyAlignment="1">
      <alignment horizontal="center" vertical="top"/>
    </xf>
    <xf numFmtId="49" fontId="17" fillId="7" borderId="110" xfId="0" applyNumberFormat="1" applyFont="1" applyFill="1" applyBorder="1" applyAlignment="1">
      <alignment horizontal="center" vertical="top"/>
    </xf>
    <xf numFmtId="166" fontId="17" fillId="7" borderId="103" xfId="0" applyNumberFormat="1" applyFont="1" applyFill="1" applyBorder="1" applyAlignment="1">
      <alignment horizontal="left" vertical="top" wrapText="1"/>
    </xf>
    <xf numFmtId="166" fontId="17" fillId="7" borderId="77" xfId="0" applyNumberFormat="1" applyFont="1" applyFill="1" applyBorder="1" applyAlignment="1">
      <alignment vertical="top"/>
    </xf>
    <xf numFmtId="1" fontId="3" fillId="0" borderId="89" xfId="0" applyNumberFormat="1" applyFont="1" applyFill="1" applyBorder="1" applyAlignment="1">
      <alignment horizontal="center" vertical="top"/>
    </xf>
    <xf numFmtId="1" fontId="17" fillId="7" borderId="28" xfId="0" applyNumberFormat="1" applyFont="1" applyFill="1" applyBorder="1" applyAlignment="1">
      <alignment horizontal="center" vertical="top"/>
    </xf>
    <xf numFmtId="1" fontId="3" fillId="7" borderId="54" xfId="0" applyNumberFormat="1" applyFont="1" applyFill="1" applyBorder="1" applyAlignment="1">
      <alignment horizontal="center" vertical="top"/>
    </xf>
    <xf numFmtId="166" fontId="38" fillId="8" borderId="30" xfId="0" applyNumberFormat="1" applyFont="1" applyFill="1" applyBorder="1" applyAlignment="1">
      <alignment horizontal="center" vertical="top"/>
    </xf>
    <xf numFmtId="166" fontId="17" fillId="7" borderId="0" xfId="0" applyNumberFormat="1" applyFont="1" applyFill="1" applyBorder="1" applyAlignment="1">
      <alignment horizontal="center" vertical="top"/>
    </xf>
    <xf numFmtId="166" fontId="17" fillId="7" borderId="77" xfId="0" applyNumberFormat="1" applyFont="1" applyFill="1" applyBorder="1" applyAlignment="1">
      <alignment horizontal="center" vertical="top"/>
    </xf>
    <xf numFmtId="0" fontId="3" fillId="7" borderId="40" xfId="0" applyFont="1" applyFill="1" applyBorder="1" applyAlignment="1">
      <alignment vertical="top" wrapText="1"/>
    </xf>
    <xf numFmtId="0" fontId="0" fillId="0" borderId="6" xfId="0" applyBorder="1" applyAlignment="1">
      <alignment vertical="top" wrapText="1"/>
    </xf>
    <xf numFmtId="166" fontId="3" fillId="3" borderId="29" xfId="0" applyNumberFormat="1" applyFont="1" applyFill="1" applyBorder="1" applyAlignment="1">
      <alignment horizontal="center" vertical="top"/>
    </xf>
    <xf numFmtId="166" fontId="17" fillId="3" borderId="0" xfId="0" applyNumberFormat="1" applyFont="1" applyFill="1" applyBorder="1" applyAlignment="1">
      <alignment horizontal="center" vertical="top"/>
    </xf>
    <xf numFmtId="166" fontId="17" fillId="3" borderId="77" xfId="0" applyNumberFormat="1" applyFont="1" applyFill="1" applyBorder="1" applyAlignment="1">
      <alignment horizontal="center" vertical="top"/>
    </xf>
    <xf numFmtId="166" fontId="17" fillId="7" borderId="0" xfId="0" applyNumberFormat="1" applyFont="1" applyFill="1" applyBorder="1" applyAlignment="1">
      <alignment vertical="top"/>
    </xf>
    <xf numFmtId="166" fontId="17" fillId="7" borderId="52" xfId="0" applyNumberFormat="1" applyFont="1" applyFill="1" applyBorder="1" applyAlignment="1">
      <alignment vertical="top"/>
    </xf>
    <xf numFmtId="166" fontId="4" fillId="8" borderId="34" xfId="0" applyNumberFormat="1" applyFont="1" applyFill="1" applyBorder="1" applyAlignment="1">
      <alignment horizontal="center" vertical="top"/>
    </xf>
    <xf numFmtId="166" fontId="4" fillId="8" borderId="59" xfId="0" applyNumberFormat="1" applyFont="1" applyFill="1" applyBorder="1" applyAlignment="1">
      <alignment vertical="top"/>
    </xf>
    <xf numFmtId="166" fontId="3" fillId="8" borderId="17" xfId="0" applyNumberFormat="1" applyFont="1" applyFill="1" applyBorder="1" applyAlignment="1">
      <alignment horizontal="center" vertical="top" wrapText="1"/>
    </xf>
    <xf numFmtId="166" fontId="3" fillId="0" borderId="0" xfId="0" applyNumberFormat="1" applyFont="1" applyAlignment="1">
      <alignment horizontal="left" vertical="top"/>
    </xf>
    <xf numFmtId="0" fontId="3" fillId="7" borderId="18" xfId="0" applyFont="1" applyFill="1" applyBorder="1" applyAlignment="1">
      <alignment vertical="top"/>
    </xf>
    <xf numFmtId="165" fontId="17" fillId="7" borderId="0" xfId="0" applyNumberFormat="1" applyFont="1" applyFill="1" applyBorder="1" applyAlignment="1">
      <alignment horizontal="center" vertical="top"/>
    </xf>
    <xf numFmtId="165" fontId="17" fillId="7" borderId="77" xfId="0" applyNumberFormat="1" applyFont="1" applyFill="1" applyBorder="1" applyAlignment="1">
      <alignment horizontal="center" vertical="top"/>
    </xf>
    <xf numFmtId="0" fontId="3" fillId="11" borderId="109" xfId="0" applyFont="1" applyFill="1" applyBorder="1" applyAlignment="1">
      <alignment vertical="top" wrapText="1"/>
    </xf>
    <xf numFmtId="166" fontId="17" fillId="7" borderId="52" xfId="0" applyNumberFormat="1" applyFont="1" applyFill="1" applyBorder="1" applyAlignment="1">
      <alignment horizontal="center" vertical="top"/>
    </xf>
    <xf numFmtId="0" fontId="0" fillId="7" borderId="6" xfId="0" applyFill="1" applyBorder="1" applyAlignment="1">
      <alignment vertical="top" wrapText="1"/>
    </xf>
    <xf numFmtId="166" fontId="17" fillId="7" borderId="104" xfId="0" applyNumberFormat="1" applyFont="1" applyFill="1" applyBorder="1" applyAlignment="1">
      <alignment horizontal="center" vertical="top"/>
    </xf>
    <xf numFmtId="166" fontId="4" fillId="2" borderId="4" xfId="0" applyNumberFormat="1" applyFont="1" applyFill="1" applyBorder="1" applyAlignment="1">
      <alignment horizontal="right" vertical="top"/>
    </xf>
    <xf numFmtId="166" fontId="4" fillId="8" borderId="35" xfId="0" applyNumberFormat="1" applyFont="1" applyFill="1" applyBorder="1" applyAlignment="1">
      <alignment horizontal="center" vertical="top"/>
    </xf>
    <xf numFmtId="166" fontId="3" fillId="7" borderId="38" xfId="0" applyNumberFormat="1" applyFont="1" applyFill="1" applyBorder="1" applyAlignment="1">
      <alignment horizontal="center" vertical="top" wrapText="1"/>
    </xf>
    <xf numFmtId="166" fontId="3" fillId="0" borderId="38" xfId="0" applyNumberFormat="1" applyFont="1" applyBorder="1" applyAlignment="1">
      <alignment horizontal="center" vertical="top"/>
    </xf>
    <xf numFmtId="166" fontId="3" fillId="0" borderId="35" xfId="0" applyNumberFormat="1" applyFont="1" applyBorder="1" applyAlignment="1">
      <alignment horizontal="center" vertical="top"/>
    </xf>
    <xf numFmtId="166" fontId="4" fillId="8" borderId="27" xfId="0" applyNumberFormat="1" applyFont="1" applyFill="1" applyBorder="1" applyAlignment="1">
      <alignment horizontal="center" vertical="top" wrapText="1"/>
    </xf>
    <xf numFmtId="166" fontId="4" fillId="5" borderId="13" xfId="0" applyNumberFormat="1" applyFont="1" applyFill="1" applyBorder="1" applyAlignment="1">
      <alignment horizontal="center" vertical="top" wrapText="1"/>
    </xf>
    <xf numFmtId="166" fontId="3" fillId="2" borderId="72" xfId="0" applyNumberFormat="1" applyFont="1" applyFill="1" applyBorder="1" applyAlignment="1">
      <alignment horizontal="center" vertical="top" wrapText="1"/>
    </xf>
    <xf numFmtId="166" fontId="3" fillId="7" borderId="49" xfId="0" applyNumberFormat="1" applyFont="1" applyFill="1" applyBorder="1" applyAlignment="1">
      <alignment vertical="top" wrapText="1"/>
    </xf>
    <xf numFmtId="166" fontId="3" fillId="7" borderId="48" xfId="0" applyNumberFormat="1" applyFont="1" applyFill="1" applyBorder="1" applyAlignment="1">
      <alignment horizontal="left" vertical="top" wrapText="1"/>
    </xf>
    <xf numFmtId="166" fontId="3" fillId="7" borderId="48" xfId="0" applyNumberFormat="1" applyFont="1" applyFill="1" applyBorder="1" applyAlignment="1">
      <alignment vertical="top" wrapText="1"/>
    </xf>
    <xf numFmtId="166" fontId="3" fillId="7" borderId="37" xfId="0" applyNumberFormat="1" applyFont="1" applyFill="1" applyBorder="1" applyAlignment="1">
      <alignment horizontal="left" vertical="top" wrapText="1"/>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3" fillId="7" borderId="20" xfId="0" applyNumberFormat="1" applyFont="1" applyFill="1" applyBorder="1" applyAlignment="1">
      <alignment horizontal="left" vertical="top" wrapText="1"/>
    </xf>
    <xf numFmtId="166" fontId="3" fillId="7" borderId="11" xfId="0" applyNumberFormat="1" applyFont="1" applyFill="1" applyBorder="1" applyAlignment="1">
      <alignment horizontal="left" vertical="top" wrapText="1"/>
    </xf>
    <xf numFmtId="166" fontId="3" fillId="7" borderId="28" xfId="0" applyNumberFormat="1" applyFont="1" applyFill="1" applyBorder="1" applyAlignment="1">
      <alignment horizontal="left" vertical="top" wrapText="1"/>
    </xf>
    <xf numFmtId="0" fontId="0" fillId="0" borderId="30" xfId="0" applyBorder="1" applyAlignment="1"/>
    <xf numFmtId="166" fontId="3" fillId="7" borderId="7" xfId="0" applyNumberFormat="1" applyFont="1" applyFill="1" applyBorder="1" applyAlignment="1">
      <alignment vertical="top" wrapText="1"/>
    </xf>
    <xf numFmtId="166" fontId="4" fillId="9" borderId="5" xfId="0" applyNumberFormat="1" applyFont="1" applyFill="1" applyBorder="1" applyAlignment="1">
      <alignment horizontal="center" vertical="top"/>
    </xf>
    <xf numFmtId="166" fontId="4" fillId="2" borderId="25"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166" fontId="4" fillId="7" borderId="25" xfId="0" applyNumberFormat="1" applyFont="1" applyFill="1" applyBorder="1" applyAlignment="1">
      <alignment horizontal="center" vertical="top"/>
    </xf>
    <xf numFmtId="166" fontId="4" fillId="7" borderId="42" xfId="0" applyNumberFormat="1" applyFont="1" applyFill="1" applyBorder="1" applyAlignment="1">
      <alignment horizontal="center" vertical="top"/>
    </xf>
    <xf numFmtId="166" fontId="4" fillId="7" borderId="57" xfId="0" applyNumberFormat="1" applyFont="1" applyFill="1" applyBorder="1" applyAlignment="1">
      <alignment horizontal="center" vertical="top"/>
    </xf>
    <xf numFmtId="166" fontId="3" fillId="7" borderId="83" xfId="0" applyNumberFormat="1" applyFont="1" applyFill="1" applyBorder="1" applyAlignment="1">
      <alignment horizontal="left" vertical="top" wrapText="1"/>
    </xf>
    <xf numFmtId="166" fontId="3" fillId="7" borderId="11" xfId="0" applyNumberFormat="1" applyFont="1" applyFill="1" applyBorder="1" applyAlignment="1">
      <alignment horizontal="center" vertical="center" textRotation="90" wrapText="1"/>
    </xf>
    <xf numFmtId="166" fontId="9" fillId="7" borderId="11" xfId="0" applyNumberFormat="1" applyFont="1" applyFill="1" applyBorder="1" applyAlignment="1">
      <alignment horizontal="center" vertical="center" textRotation="90" wrapText="1"/>
    </xf>
    <xf numFmtId="3" fontId="3" fillId="7" borderId="20"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49" fontId="4" fillId="2" borderId="30" xfId="0" applyNumberFormat="1" applyFont="1" applyFill="1" applyBorder="1" applyAlignment="1">
      <alignment horizontal="center" vertical="top"/>
    </xf>
    <xf numFmtId="166" fontId="4" fillId="7" borderId="11" xfId="0" applyNumberFormat="1" applyFont="1" applyFill="1" applyBorder="1" applyAlignment="1">
      <alignment horizontal="center" vertical="top" wrapText="1"/>
    </xf>
    <xf numFmtId="166" fontId="4" fillId="7" borderId="18" xfId="0" applyNumberFormat="1" applyFont="1" applyFill="1" applyBorder="1" applyAlignment="1">
      <alignment horizontal="center" vertical="top"/>
    </xf>
    <xf numFmtId="166" fontId="3" fillId="7" borderId="7" xfId="0" applyNumberFormat="1" applyFont="1" applyFill="1" applyBorder="1" applyAlignment="1">
      <alignment horizontal="left" vertical="top" wrapText="1"/>
    </xf>
    <xf numFmtId="49" fontId="4" fillId="7" borderId="42" xfId="0" applyNumberFormat="1" applyFont="1" applyFill="1" applyBorder="1" applyAlignment="1">
      <alignment horizontal="center" vertical="top"/>
    </xf>
    <xf numFmtId="49" fontId="4" fillId="7" borderId="49" xfId="0" applyNumberFormat="1" applyFont="1" applyFill="1" applyBorder="1" applyAlignment="1">
      <alignment horizontal="center" vertical="top"/>
    </xf>
    <xf numFmtId="166" fontId="3" fillId="3" borderId="11" xfId="0" applyNumberFormat="1" applyFont="1" applyFill="1" applyBorder="1" applyAlignment="1">
      <alignment vertical="top" wrapText="1"/>
    </xf>
    <xf numFmtId="166" fontId="3" fillId="7" borderId="35" xfId="0" applyNumberFormat="1" applyFont="1" applyFill="1" applyBorder="1" applyAlignment="1">
      <alignment vertical="top" wrapText="1"/>
    </xf>
    <xf numFmtId="166" fontId="4" fillId="7" borderId="49" xfId="0" applyNumberFormat="1" applyFont="1" applyFill="1" applyBorder="1" applyAlignment="1">
      <alignment horizontal="center" vertical="top" wrapText="1"/>
    </xf>
    <xf numFmtId="166" fontId="3" fillId="7" borderId="47" xfId="0" applyNumberFormat="1" applyFont="1" applyFill="1" applyBorder="1" applyAlignment="1">
      <alignment horizontal="left" vertical="top" wrapText="1"/>
    </xf>
    <xf numFmtId="166" fontId="9" fillId="7" borderId="7" xfId="0" applyNumberFormat="1" applyFont="1" applyFill="1" applyBorder="1" applyAlignment="1">
      <alignment horizontal="left" vertical="top" wrapText="1"/>
    </xf>
    <xf numFmtId="166" fontId="4" fillId="0" borderId="49" xfId="0" applyNumberFormat="1" applyFont="1" applyBorder="1" applyAlignment="1">
      <alignment horizontal="center" vertical="top"/>
    </xf>
    <xf numFmtId="166" fontId="4" fillId="3" borderId="11" xfId="0" applyNumberFormat="1" applyFont="1" applyFill="1" applyBorder="1" applyAlignment="1">
      <alignment horizontal="center" vertical="top" wrapText="1"/>
    </xf>
    <xf numFmtId="166" fontId="4" fillId="9" borderId="34" xfId="0" applyNumberFormat="1" applyFont="1" applyFill="1" applyBorder="1" applyAlignment="1">
      <alignment horizontal="center" vertical="top"/>
    </xf>
    <xf numFmtId="166" fontId="9" fillId="7" borderId="29" xfId="0" applyNumberFormat="1" applyFont="1" applyFill="1" applyBorder="1" applyAlignment="1">
      <alignment horizontal="left" vertical="top" wrapText="1"/>
    </xf>
    <xf numFmtId="166" fontId="3" fillId="0" borderId="48" xfId="0" applyNumberFormat="1" applyFont="1" applyFill="1" applyBorder="1" applyAlignment="1">
      <alignment horizontal="left" vertical="top" wrapText="1"/>
    </xf>
    <xf numFmtId="166" fontId="4" fillId="7" borderId="35" xfId="0" applyNumberFormat="1" applyFont="1" applyFill="1" applyBorder="1" applyAlignment="1">
      <alignment horizontal="center" vertical="top"/>
    </xf>
    <xf numFmtId="0" fontId="3" fillId="7" borderId="41" xfId="0" applyFont="1" applyFill="1" applyBorder="1" applyAlignment="1">
      <alignment vertical="top" wrapText="1"/>
    </xf>
    <xf numFmtId="3" fontId="3" fillId="7" borderId="11" xfId="0" applyNumberFormat="1" applyFont="1" applyFill="1" applyBorder="1" applyAlignment="1">
      <alignment horizontal="center" vertical="top" wrapText="1"/>
    </xf>
    <xf numFmtId="166" fontId="3" fillId="7" borderId="106" xfId="0" applyNumberFormat="1" applyFont="1" applyFill="1" applyBorder="1" applyAlignment="1">
      <alignment horizontal="left" vertical="top" wrapText="1"/>
    </xf>
    <xf numFmtId="166" fontId="3" fillId="0" borderId="7" xfId="0" applyNumberFormat="1" applyFont="1" applyFill="1" applyBorder="1" applyAlignment="1">
      <alignment vertical="top" wrapText="1"/>
    </xf>
    <xf numFmtId="3" fontId="3" fillId="7" borderId="18" xfId="0" applyNumberFormat="1" applyFont="1" applyFill="1" applyBorder="1" applyAlignment="1">
      <alignment horizontal="center" vertical="top" wrapText="1"/>
    </xf>
    <xf numFmtId="3" fontId="3" fillId="0" borderId="20" xfId="0" applyNumberFormat="1" applyFont="1" applyFill="1" applyBorder="1" applyAlignment="1">
      <alignment horizontal="center" vertical="center"/>
    </xf>
    <xf numFmtId="3" fontId="3" fillId="0" borderId="39" xfId="0" applyNumberFormat="1" applyFont="1" applyFill="1" applyBorder="1" applyAlignment="1">
      <alignment horizontal="center" vertical="center"/>
    </xf>
    <xf numFmtId="166" fontId="4" fillId="7" borderId="42" xfId="0" applyNumberFormat="1" applyFont="1" applyFill="1" applyBorder="1" applyAlignment="1">
      <alignment vertical="top"/>
    </xf>
    <xf numFmtId="166" fontId="3" fillId="0" borderId="10" xfId="0" applyNumberFormat="1" applyFont="1" applyFill="1" applyBorder="1" applyAlignment="1">
      <alignment horizontal="center" vertical="top"/>
    </xf>
    <xf numFmtId="166" fontId="3" fillId="0" borderId="75" xfId="0" applyNumberFormat="1" applyFont="1" applyBorder="1" applyAlignment="1">
      <alignment horizontal="center" vertical="top"/>
    </xf>
    <xf numFmtId="166" fontId="3" fillId="0" borderId="70" xfId="0" applyNumberFormat="1" applyFont="1" applyBorder="1" applyAlignment="1">
      <alignment horizontal="center" vertical="top"/>
    </xf>
    <xf numFmtId="166" fontId="3" fillId="0" borderId="71" xfId="0" applyNumberFormat="1" applyFont="1" applyBorder="1" applyAlignment="1">
      <alignment horizontal="center" vertical="top"/>
    </xf>
    <xf numFmtId="0" fontId="3" fillId="7" borderId="44" xfId="0" applyFont="1" applyFill="1" applyBorder="1" applyAlignment="1">
      <alignment vertical="top"/>
    </xf>
    <xf numFmtId="164" fontId="3" fillId="7" borderId="44" xfId="1" applyFont="1" applyFill="1" applyBorder="1" applyAlignment="1">
      <alignment vertical="top"/>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3" fillId="7" borderId="29" xfId="0" applyNumberFormat="1" applyFont="1" applyFill="1" applyBorder="1" applyAlignment="1">
      <alignment horizontal="left" vertical="top" wrapText="1"/>
    </xf>
    <xf numFmtId="166" fontId="4" fillId="7" borderId="49" xfId="0" applyNumberFormat="1" applyFont="1" applyFill="1" applyBorder="1" applyAlignment="1">
      <alignment horizontal="center" vertical="top"/>
    </xf>
    <xf numFmtId="166" fontId="3" fillId="7" borderId="7" xfId="0" applyNumberFormat="1" applyFont="1" applyFill="1" applyBorder="1" applyAlignment="1">
      <alignment horizontal="left" vertical="top" wrapText="1"/>
    </xf>
    <xf numFmtId="166" fontId="4" fillId="7" borderId="42" xfId="0" applyNumberFormat="1" applyFont="1" applyFill="1" applyBorder="1" applyAlignment="1">
      <alignment horizontal="center" vertical="top"/>
    </xf>
    <xf numFmtId="3" fontId="3" fillId="7" borderId="20" xfId="0" applyNumberFormat="1" applyFont="1" applyFill="1" applyBorder="1" applyAlignment="1">
      <alignment horizontal="center" vertical="top" wrapText="1"/>
    </xf>
    <xf numFmtId="166" fontId="3" fillId="7" borderId="11" xfId="0" applyNumberFormat="1" applyFont="1" applyFill="1" applyBorder="1" applyAlignment="1">
      <alignment horizontal="center" vertical="center" textRotation="90" wrapText="1"/>
    </xf>
    <xf numFmtId="166" fontId="4" fillId="9" borderId="5" xfId="0" applyNumberFormat="1" applyFont="1" applyFill="1" applyBorder="1" applyAlignment="1">
      <alignment horizontal="center" vertical="top"/>
    </xf>
    <xf numFmtId="166" fontId="4" fillId="2" borderId="25" xfId="0" applyNumberFormat="1" applyFont="1" applyFill="1" applyBorder="1" applyAlignment="1">
      <alignment horizontal="center" vertical="top"/>
    </xf>
    <xf numFmtId="166" fontId="3" fillId="7" borderId="48" xfId="0" applyNumberFormat="1" applyFont="1" applyFill="1" applyBorder="1" applyAlignment="1">
      <alignment horizontal="left" vertical="top" wrapText="1"/>
    </xf>
    <xf numFmtId="0" fontId="4" fillId="0" borderId="56" xfId="0" applyFont="1" applyBorder="1" applyAlignment="1">
      <alignment horizontal="center" vertical="center" wrapText="1"/>
    </xf>
    <xf numFmtId="166" fontId="4" fillId="7" borderId="35" xfId="0" applyNumberFormat="1" applyFont="1" applyFill="1" applyBorder="1" applyAlignment="1">
      <alignment horizontal="center" vertical="top"/>
    </xf>
    <xf numFmtId="166" fontId="3" fillId="8" borderId="69" xfId="0" applyNumberFormat="1" applyFont="1" applyFill="1" applyBorder="1" applyAlignment="1">
      <alignment horizontal="center" vertical="top" wrapText="1"/>
    </xf>
    <xf numFmtId="166" fontId="3" fillId="8" borderId="43" xfId="0" applyNumberFormat="1" applyFont="1" applyFill="1" applyBorder="1" applyAlignment="1">
      <alignment horizontal="center" vertical="top" wrapText="1"/>
    </xf>
    <xf numFmtId="166" fontId="4" fillId="4" borderId="74" xfId="0" applyNumberFormat="1" applyFont="1" applyFill="1" applyBorder="1" applyAlignment="1">
      <alignment horizontal="center" vertical="top" wrapText="1"/>
    </xf>
    <xf numFmtId="166" fontId="4" fillId="4" borderId="33" xfId="0" applyNumberFormat="1" applyFont="1" applyFill="1" applyBorder="1" applyAlignment="1">
      <alignment horizontal="center" vertical="top" wrapText="1"/>
    </xf>
    <xf numFmtId="3" fontId="4" fillId="0" borderId="70" xfId="0" applyNumberFormat="1" applyFont="1" applyBorder="1" applyAlignment="1">
      <alignment horizontal="center" vertical="center" wrapText="1"/>
    </xf>
    <xf numFmtId="166" fontId="4" fillId="5" borderId="70" xfId="0" applyNumberFormat="1" applyFont="1" applyFill="1" applyBorder="1" applyAlignment="1">
      <alignment horizontal="center" vertical="top" wrapText="1"/>
    </xf>
    <xf numFmtId="166" fontId="4" fillId="5" borderId="75" xfId="0" applyNumberFormat="1" applyFont="1" applyFill="1" applyBorder="1" applyAlignment="1">
      <alignment horizontal="center" vertical="top" wrapText="1"/>
    </xf>
    <xf numFmtId="166" fontId="4" fillId="8" borderId="69" xfId="0" applyNumberFormat="1" applyFont="1" applyFill="1" applyBorder="1" applyAlignment="1">
      <alignment horizontal="center" vertical="top" wrapText="1"/>
    </xf>
    <xf numFmtId="166" fontId="3" fillId="7" borderId="69" xfId="0" applyNumberFormat="1" applyFont="1" applyFill="1" applyBorder="1" applyAlignment="1">
      <alignment horizontal="center" vertical="top" wrapText="1"/>
    </xf>
    <xf numFmtId="166" fontId="3" fillId="7" borderId="64" xfId="0" applyNumberFormat="1" applyFont="1" applyFill="1" applyBorder="1" applyAlignment="1">
      <alignment horizontal="center" vertical="top" wrapText="1"/>
    </xf>
    <xf numFmtId="166" fontId="3" fillId="7" borderId="43" xfId="0" applyNumberFormat="1" applyFont="1" applyFill="1" applyBorder="1" applyAlignment="1">
      <alignment horizontal="center" vertical="top" wrapText="1"/>
    </xf>
    <xf numFmtId="166" fontId="3" fillId="0" borderId="69" xfId="0" applyNumberFormat="1" applyFont="1" applyBorder="1" applyAlignment="1">
      <alignment horizontal="center" vertical="top" wrapText="1"/>
    </xf>
    <xf numFmtId="166" fontId="3" fillId="7" borderId="17" xfId="0" applyNumberFormat="1" applyFont="1" applyFill="1" applyBorder="1" applyAlignment="1">
      <alignment horizontal="center" vertical="top" wrapText="1"/>
    </xf>
    <xf numFmtId="166" fontId="4" fillId="5" borderId="69" xfId="0" applyNumberFormat="1" applyFont="1" applyFill="1" applyBorder="1" applyAlignment="1">
      <alignment horizontal="center" vertical="top" wrapText="1"/>
    </xf>
    <xf numFmtId="166" fontId="4" fillId="5" borderId="64" xfId="0" applyNumberFormat="1" applyFont="1" applyFill="1" applyBorder="1" applyAlignment="1">
      <alignment horizontal="center" vertical="top" wrapText="1"/>
    </xf>
    <xf numFmtId="166" fontId="4" fillId="5" borderId="43" xfId="0" applyNumberFormat="1" applyFont="1" applyFill="1" applyBorder="1" applyAlignment="1">
      <alignment horizontal="center" vertical="top" wrapText="1"/>
    </xf>
    <xf numFmtId="166" fontId="3" fillId="8" borderId="1" xfId="0" applyNumberFormat="1" applyFont="1" applyFill="1" applyBorder="1" applyAlignment="1">
      <alignment horizontal="center" vertical="top"/>
    </xf>
    <xf numFmtId="166" fontId="17" fillId="7" borderId="6" xfId="0" applyNumberFormat="1" applyFont="1" applyFill="1" applyBorder="1" applyAlignment="1">
      <alignment horizontal="center"/>
    </xf>
    <xf numFmtId="166" fontId="3" fillId="7" borderId="6" xfId="0" applyNumberFormat="1" applyFont="1" applyFill="1" applyBorder="1" applyAlignment="1">
      <alignment horizontal="center" vertical="center"/>
    </xf>
    <xf numFmtId="166" fontId="3" fillId="7" borderId="11" xfId="0" applyNumberFormat="1" applyFont="1" applyFill="1" applyBorder="1" applyAlignment="1">
      <alignment horizontal="center" vertical="center"/>
    </xf>
    <xf numFmtId="166" fontId="3" fillId="7" borderId="34" xfId="0" applyNumberFormat="1" applyFont="1" applyFill="1" applyBorder="1" applyAlignment="1">
      <alignment horizontal="center" vertical="center"/>
    </xf>
    <xf numFmtId="0" fontId="4" fillId="0" borderId="73" xfId="0" applyFont="1" applyBorder="1" applyAlignment="1">
      <alignment horizontal="center" vertical="center" textRotation="90" wrapText="1"/>
    </xf>
    <xf numFmtId="166" fontId="3" fillId="7" borderId="66" xfId="0" applyNumberFormat="1" applyFont="1" applyFill="1" applyBorder="1" applyAlignment="1">
      <alignment horizontal="right" vertical="top"/>
    </xf>
    <xf numFmtId="166" fontId="17" fillId="7" borderId="77" xfId="0" applyNumberFormat="1" applyFont="1" applyFill="1" applyBorder="1" applyAlignment="1">
      <alignment horizontal="right" vertical="top"/>
    </xf>
    <xf numFmtId="166" fontId="3" fillId="7" borderId="54" xfId="0" applyNumberFormat="1" applyFont="1" applyFill="1" applyBorder="1" applyAlignment="1">
      <alignment horizontal="right" vertical="top"/>
    </xf>
    <xf numFmtId="0" fontId="5" fillId="0" borderId="11" xfId="0" applyFont="1" applyFill="1" applyBorder="1" applyAlignment="1">
      <alignment horizontal="center" vertical="center" textRotation="90" wrapText="1"/>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3" fillId="7" borderId="49" xfId="0" applyNumberFormat="1" applyFont="1" applyFill="1" applyBorder="1" applyAlignment="1">
      <alignment horizontal="left" vertical="top" wrapText="1"/>
    </xf>
    <xf numFmtId="166" fontId="4" fillId="7" borderId="18" xfId="0" applyNumberFormat="1" applyFont="1" applyFill="1" applyBorder="1" applyAlignment="1">
      <alignment horizontal="center" vertical="top"/>
    </xf>
    <xf numFmtId="166" fontId="3" fillId="7" borderId="37" xfId="0" applyNumberFormat="1" applyFont="1" applyFill="1" applyBorder="1" applyAlignment="1">
      <alignment horizontal="left" vertical="top" wrapText="1"/>
    </xf>
    <xf numFmtId="166" fontId="4" fillId="9" borderId="34" xfId="0" applyNumberFormat="1" applyFont="1" applyFill="1" applyBorder="1" applyAlignment="1">
      <alignment horizontal="center" vertical="top"/>
    </xf>
    <xf numFmtId="166" fontId="3" fillId="7" borderId="49" xfId="0" applyNumberFormat="1" applyFont="1" applyFill="1" applyBorder="1" applyAlignment="1">
      <alignment vertical="top" wrapText="1"/>
    </xf>
    <xf numFmtId="166" fontId="3" fillId="7" borderId="35" xfId="0" applyNumberFormat="1" applyFont="1" applyFill="1" applyBorder="1" applyAlignment="1">
      <alignment vertical="top" wrapText="1"/>
    </xf>
    <xf numFmtId="166" fontId="3" fillId="7" borderId="29" xfId="0" applyNumberFormat="1" applyFont="1" applyFill="1" applyBorder="1" applyAlignment="1">
      <alignment horizontal="left" vertical="top" wrapText="1"/>
    </xf>
    <xf numFmtId="166" fontId="4" fillId="7" borderId="11" xfId="0" applyNumberFormat="1" applyFont="1" applyFill="1" applyBorder="1" applyAlignment="1">
      <alignment horizontal="center" vertical="top" wrapText="1"/>
    </xf>
    <xf numFmtId="166" fontId="4" fillId="3" borderId="47" xfId="0" applyNumberFormat="1" applyFont="1" applyFill="1" applyBorder="1" applyAlignment="1">
      <alignment horizontal="center" vertical="top" wrapText="1"/>
    </xf>
    <xf numFmtId="166" fontId="4" fillId="3" borderId="49" xfId="0" applyNumberFormat="1" applyFont="1" applyFill="1" applyBorder="1" applyAlignment="1">
      <alignment horizontal="center" vertical="top" wrapText="1"/>
    </xf>
    <xf numFmtId="166" fontId="5" fillId="3" borderId="11" xfId="0" applyNumberFormat="1" applyFont="1" applyFill="1" applyBorder="1" applyAlignment="1">
      <alignment horizontal="center" vertical="center" textRotation="90" wrapText="1"/>
    </xf>
    <xf numFmtId="166" fontId="4" fillId="7" borderId="49" xfId="0" applyNumberFormat="1" applyFont="1" applyFill="1" applyBorder="1" applyAlignment="1">
      <alignment horizontal="center" vertical="top"/>
    </xf>
    <xf numFmtId="166" fontId="3" fillId="7" borderId="7" xfId="0" applyNumberFormat="1" applyFont="1" applyFill="1" applyBorder="1" applyAlignment="1">
      <alignment horizontal="left" vertical="top" wrapText="1"/>
    </xf>
    <xf numFmtId="0" fontId="9" fillId="0" borderId="29" xfId="0" applyFont="1" applyBorder="1" applyAlignment="1">
      <alignment horizontal="left" vertical="top" wrapText="1"/>
    </xf>
    <xf numFmtId="166" fontId="3" fillId="7" borderId="20" xfId="0" applyNumberFormat="1" applyFont="1" applyFill="1" applyBorder="1" applyAlignment="1">
      <alignment horizontal="left" vertical="top" wrapText="1"/>
    </xf>
    <xf numFmtId="166" fontId="4" fillId="3" borderId="11" xfId="0" applyNumberFormat="1" applyFont="1" applyFill="1" applyBorder="1" applyAlignment="1">
      <alignment horizontal="center" vertical="top" wrapText="1"/>
    </xf>
    <xf numFmtId="166" fontId="4" fillId="3" borderId="35" xfId="0" applyNumberFormat="1" applyFont="1" applyFill="1" applyBorder="1" applyAlignment="1">
      <alignment horizontal="center" vertical="top" wrapText="1"/>
    </xf>
    <xf numFmtId="166" fontId="4" fillId="0" borderId="11" xfId="0" applyNumberFormat="1" applyFont="1" applyFill="1" applyBorder="1" applyAlignment="1">
      <alignment horizontal="center" vertical="top" wrapText="1"/>
    </xf>
    <xf numFmtId="166" fontId="4" fillId="0" borderId="49" xfId="0" applyNumberFormat="1" applyFont="1" applyBorder="1" applyAlignment="1">
      <alignment horizontal="center" vertical="top"/>
    </xf>
    <xf numFmtId="166" fontId="4" fillId="0" borderId="35" xfId="0" applyNumberFormat="1" applyFont="1" applyBorder="1" applyAlignment="1">
      <alignment horizontal="center" vertical="top"/>
    </xf>
    <xf numFmtId="166" fontId="19" fillId="7" borderId="28" xfId="0" applyNumberFormat="1" applyFont="1" applyFill="1" applyBorder="1" applyAlignment="1">
      <alignment horizontal="center" vertical="center" wrapText="1"/>
    </xf>
    <xf numFmtId="166" fontId="4" fillId="7" borderId="47" xfId="0" applyNumberFormat="1" applyFont="1" applyFill="1" applyBorder="1" applyAlignment="1">
      <alignment horizontal="center" vertical="top" wrapText="1"/>
    </xf>
    <xf numFmtId="166" fontId="4" fillId="7" borderId="49" xfId="0" applyNumberFormat="1" applyFont="1" applyFill="1" applyBorder="1" applyAlignment="1">
      <alignment horizontal="center" vertical="top" wrapText="1"/>
    </xf>
    <xf numFmtId="166" fontId="4" fillId="7" borderId="47" xfId="0" applyNumberFormat="1" applyFont="1" applyFill="1" applyBorder="1" applyAlignment="1">
      <alignment horizontal="center" vertical="top"/>
    </xf>
    <xf numFmtId="166" fontId="3" fillId="7" borderId="7" xfId="0" applyNumberFormat="1" applyFont="1" applyFill="1" applyBorder="1" applyAlignment="1">
      <alignment vertical="top" wrapText="1"/>
    </xf>
    <xf numFmtId="49" fontId="4" fillId="9" borderId="7" xfId="0" applyNumberFormat="1" applyFont="1" applyFill="1" applyBorder="1" applyAlignment="1">
      <alignment horizontal="center" vertical="top"/>
    </xf>
    <xf numFmtId="49" fontId="4" fillId="2" borderId="11"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166" fontId="3" fillId="7" borderId="48" xfId="0" applyNumberFormat="1" applyFont="1" applyFill="1" applyBorder="1" applyAlignment="1">
      <alignment horizontal="left" vertical="top" wrapText="1"/>
    </xf>
    <xf numFmtId="49" fontId="4" fillId="7" borderId="42" xfId="0" applyNumberFormat="1" applyFont="1" applyFill="1" applyBorder="1" applyAlignment="1">
      <alignment horizontal="center" vertical="top"/>
    </xf>
    <xf numFmtId="49" fontId="4" fillId="7" borderId="49" xfId="0" applyNumberFormat="1" applyFont="1" applyFill="1" applyBorder="1" applyAlignment="1">
      <alignment horizontal="center" vertical="top"/>
    </xf>
    <xf numFmtId="166" fontId="4" fillId="7" borderId="25" xfId="0" applyNumberFormat="1" applyFont="1" applyFill="1" applyBorder="1" applyAlignment="1">
      <alignment horizontal="center" vertical="top" wrapText="1"/>
    </xf>
    <xf numFmtId="166" fontId="4" fillId="7" borderId="42" xfId="0" applyNumberFormat="1" applyFont="1" applyFill="1" applyBorder="1" applyAlignment="1">
      <alignment horizontal="center" vertical="top"/>
    </xf>
    <xf numFmtId="166" fontId="3" fillId="7" borderId="20" xfId="0" applyNumberFormat="1" applyFont="1" applyFill="1" applyBorder="1" applyAlignment="1">
      <alignment horizontal="center" vertical="center" textRotation="90" wrapText="1"/>
    </xf>
    <xf numFmtId="166" fontId="3" fillId="7" borderId="11" xfId="0" applyNumberFormat="1" applyFont="1" applyFill="1" applyBorder="1" applyAlignment="1">
      <alignment horizontal="center" vertical="center" textRotation="90" wrapText="1"/>
    </xf>
    <xf numFmtId="166" fontId="9" fillId="7" borderId="11" xfId="0" applyNumberFormat="1" applyFont="1" applyFill="1" applyBorder="1" applyAlignment="1">
      <alignment horizontal="center" vertical="center" textRotation="90" wrapText="1"/>
    </xf>
    <xf numFmtId="0" fontId="3" fillId="7" borderId="20" xfId="0" applyFont="1" applyFill="1" applyBorder="1" applyAlignment="1">
      <alignment horizontal="left" vertical="top" wrapText="1"/>
    </xf>
    <xf numFmtId="166" fontId="3" fillId="7" borderId="37" xfId="0" applyNumberFormat="1" applyFont="1" applyFill="1" applyBorder="1" applyAlignment="1">
      <alignment vertical="top" wrapText="1"/>
    </xf>
    <xf numFmtId="3" fontId="3" fillId="7" borderId="21" xfId="0" applyNumberFormat="1" applyFont="1" applyFill="1" applyBorder="1" applyAlignment="1">
      <alignment horizontal="center" vertical="top" wrapText="1"/>
    </xf>
    <xf numFmtId="166" fontId="4" fillId="9" borderId="5" xfId="0" applyNumberFormat="1" applyFont="1" applyFill="1" applyBorder="1" applyAlignment="1">
      <alignment horizontal="center" vertical="top"/>
    </xf>
    <xf numFmtId="166" fontId="4" fillId="9" borderId="9" xfId="0" applyNumberFormat="1" applyFont="1" applyFill="1" applyBorder="1" applyAlignment="1">
      <alignment horizontal="center" vertical="top"/>
    </xf>
    <xf numFmtId="166" fontId="4" fillId="2" borderId="25"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166" fontId="4" fillId="7" borderId="25" xfId="0" applyNumberFormat="1" applyFont="1" applyFill="1" applyBorder="1" applyAlignment="1">
      <alignment horizontal="center" vertical="top"/>
    </xf>
    <xf numFmtId="166" fontId="4" fillId="7" borderId="30" xfId="0" applyNumberFormat="1" applyFont="1" applyFill="1" applyBorder="1" applyAlignment="1">
      <alignment horizontal="center" vertical="top"/>
    </xf>
    <xf numFmtId="166" fontId="4" fillId="7" borderId="57" xfId="0" applyNumberFormat="1" applyFont="1" applyFill="1" applyBorder="1" applyAlignment="1">
      <alignment horizontal="center" vertical="top"/>
    </xf>
    <xf numFmtId="166" fontId="3" fillId="7" borderId="28" xfId="0" applyNumberFormat="1" applyFont="1" applyFill="1" applyBorder="1" applyAlignment="1">
      <alignment horizontal="left" vertical="top" wrapText="1"/>
    </xf>
    <xf numFmtId="0" fontId="3" fillId="7" borderId="111" xfId="0" applyFont="1" applyFill="1" applyBorder="1" applyAlignment="1">
      <alignment vertical="top" wrapText="1"/>
    </xf>
    <xf numFmtId="0" fontId="9" fillId="0" borderId="30" xfId="0" applyFont="1" applyBorder="1" applyAlignment="1">
      <alignment horizontal="center" textRotation="90" wrapText="1"/>
    </xf>
    <xf numFmtId="166" fontId="9" fillId="7" borderId="19" xfId="0" applyNumberFormat="1" applyFont="1" applyFill="1" applyBorder="1" applyAlignment="1">
      <alignment horizontal="left" vertical="top" wrapText="1"/>
    </xf>
    <xf numFmtId="0" fontId="0" fillId="0" borderId="53" xfId="0" applyBorder="1" applyAlignment="1">
      <alignment vertical="top" wrapText="1"/>
    </xf>
    <xf numFmtId="0" fontId="16" fillId="7" borderId="7" xfId="0" applyFont="1" applyFill="1" applyBorder="1" applyAlignment="1">
      <alignment vertical="top" wrapText="1"/>
    </xf>
    <xf numFmtId="3" fontId="3" fillId="7" borderId="18" xfId="0" applyNumberFormat="1" applyFont="1" applyFill="1" applyBorder="1" applyAlignment="1">
      <alignment horizontal="center" vertical="top" wrapText="1"/>
    </xf>
    <xf numFmtId="166" fontId="3" fillId="7" borderId="18" xfId="0" applyNumberFormat="1" applyFont="1" applyFill="1" applyBorder="1" applyAlignment="1">
      <alignment horizontal="center" vertical="top" wrapText="1"/>
    </xf>
    <xf numFmtId="166" fontId="4" fillId="10" borderId="11" xfId="0" applyNumberFormat="1" applyFont="1" applyFill="1" applyBorder="1" applyAlignment="1">
      <alignment horizontal="center" vertical="top"/>
    </xf>
    <xf numFmtId="49" fontId="4" fillId="7" borderId="20" xfId="0" applyNumberFormat="1" applyFont="1" applyFill="1" applyBorder="1" applyAlignment="1">
      <alignment horizontal="center" vertical="top"/>
    </xf>
    <xf numFmtId="49" fontId="4" fillId="7" borderId="28" xfId="0" applyNumberFormat="1" applyFont="1" applyFill="1" applyBorder="1" applyAlignment="1">
      <alignment horizontal="center" vertical="top"/>
    </xf>
    <xf numFmtId="166" fontId="3" fillId="7" borderId="21" xfId="0" applyNumberFormat="1" applyFont="1" applyFill="1" applyBorder="1" applyAlignment="1">
      <alignment horizontal="center" vertical="top" wrapText="1"/>
    </xf>
    <xf numFmtId="166" fontId="3" fillId="7" borderId="27" xfId="0" applyNumberFormat="1" applyFont="1" applyFill="1" applyBorder="1" applyAlignment="1">
      <alignment horizontal="center" vertical="top" wrapText="1"/>
    </xf>
    <xf numFmtId="166" fontId="4" fillId="2" borderId="49" xfId="0" applyNumberFormat="1" applyFont="1" applyFill="1" applyBorder="1" applyAlignment="1">
      <alignment horizontal="center" vertical="top"/>
    </xf>
    <xf numFmtId="166" fontId="4" fillId="7" borderId="20" xfId="0" applyNumberFormat="1" applyFont="1" applyFill="1" applyBorder="1" applyAlignment="1">
      <alignment horizontal="center" vertical="top"/>
    </xf>
    <xf numFmtId="166" fontId="9" fillId="7" borderId="18" xfId="0" applyNumberFormat="1" applyFont="1" applyFill="1" applyBorder="1" applyAlignment="1">
      <alignment horizontal="center" vertical="center" wrapText="1"/>
    </xf>
    <xf numFmtId="166" fontId="4" fillId="7" borderId="28" xfId="0" applyNumberFormat="1" applyFont="1" applyFill="1" applyBorder="1" applyAlignment="1">
      <alignment horizontal="center" vertical="top"/>
    </xf>
    <xf numFmtId="166" fontId="4" fillId="7" borderId="28" xfId="0" applyNumberFormat="1" applyFont="1" applyFill="1" applyBorder="1" applyAlignment="1">
      <alignment horizontal="center" vertical="top" wrapText="1"/>
    </xf>
    <xf numFmtId="166" fontId="4" fillId="7" borderId="35" xfId="0" applyNumberFormat="1" applyFont="1" applyFill="1" applyBorder="1" applyAlignment="1">
      <alignment horizontal="center" vertical="top" wrapText="1"/>
    </xf>
    <xf numFmtId="166" fontId="9" fillId="7" borderId="27" xfId="0" applyNumberFormat="1" applyFont="1" applyFill="1" applyBorder="1" applyAlignment="1">
      <alignment horizontal="center" vertical="center" wrapText="1"/>
    </xf>
    <xf numFmtId="166" fontId="9" fillId="7" borderId="18" xfId="0" applyNumberFormat="1" applyFont="1" applyFill="1" applyBorder="1" applyAlignment="1">
      <alignment horizontal="center" vertical="top" wrapText="1"/>
    </xf>
    <xf numFmtId="166" fontId="9" fillId="7" borderId="27" xfId="0" applyNumberFormat="1" applyFont="1" applyFill="1" applyBorder="1" applyAlignment="1">
      <alignment horizontal="center" vertical="top" wrapText="1"/>
    </xf>
    <xf numFmtId="166" fontId="3" fillId="7" borderId="26" xfId="0" applyNumberFormat="1" applyFont="1" applyFill="1" applyBorder="1" applyAlignment="1">
      <alignment horizontal="center" vertical="top" wrapText="1"/>
    </xf>
    <xf numFmtId="166" fontId="3" fillId="0" borderId="18" xfId="0" applyNumberFormat="1" applyFont="1" applyBorder="1" applyAlignment="1">
      <alignment horizontal="center" vertical="top" wrapText="1"/>
    </xf>
    <xf numFmtId="166" fontId="9" fillId="0" borderId="18" xfId="0" applyNumberFormat="1" applyFont="1" applyBorder="1" applyAlignment="1">
      <alignment horizontal="center" vertical="center" wrapText="1"/>
    </xf>
    <xf numFmtId="166" fontId="9" fillId="7" borderId="49" xfId="0" applyNumberFormat="1" applyFont="1" applyFill="1" applyBorder="1" applyAlignment="1">
      <alignment vertical="top" wrapText="1"/>
    </xf>
    <xf numFmtId="166" fontId="4" fillId="0" borderId="30" xfId="0" applyNumberFormat="1" applyFont="1" applyBorder="1" applyAlignment="1">
      <alignment horizontal="center" vertical="top"/>
    </xf>
    <xf numFmtId="166" fontId="3" fillId="7" borderId="46" xfId="0" applyNumberFormat="1" applyFont="1" applyFill="1" applyBorder="1" applyAlignment="1">
      <alignment horizontal="left" vertical="top" wrapText="1"/>
    </xf>
    <xf numFmtId="166" fontId="4" fillId="10" borderId="49" xfId="0" applyNumberFormat="1" applyFont="1" applyFill="1" applyBorder="1" applyAlignment="1">
      <alignment horizontal="center" vertical="top"/>
    </xf>
    <xf numFmtId="166" fontId="4" fillId="7" borderId="35" xfId="0" applyNumberFormat="1" applyFont="1" applyFill="1" applyBorder="1" applyAlignment="1">
      <alignment horizontal="center" vertical="top"/>
    </xf>
    <xf numFmtId="166" fontId="4" fillId="7" borderId="20" xfId="0" applyNumberFormat="1" applyFont="1" applyFill="1" applyBorder="1" applyAlignment="1">
      <alignment horizontal="center" vertical="top" wrapText="1"/>
    </xf>
    <xf numFmtId="166" fontId="3" fillId="7" borderId="31" xfId="0" applyNumberFormat="1" applyFont="1" applyFill="1" applyBorder="1" applyAlignment="1">
      <alignment horizontal="center" vertical="top" wrapText="1"/>
    </xf>
    <xf numFmtId="166" fontId="3" fillId="0" borderId="29" xfId="0" applyNumberFormat="1" applyFont="1" applyFill="1" applyBorder="1" applyAlignment="1">
      <alignment horizontal="left" vertical="top" wrapText="1"/>
    </xf>
    <xf numFmtId="166" fontId="3" fillId="7" borderId="8" xfId="0" applyNumberFormat="1" applyFont="1" applyFill="1" applyBorder="1" applyAlignment="1">
      <alignment horizontal="center" vertical="top" wrapText="1"/>
    </xf>
    <xf numFmtId="49" fontId="2" fillId="7" borderId="20" xfId="0" applyNumberFormat="1" applyFont="1" applyFill="1" applyBorder="1" applyAlignment="1">
      <alignment horizontal="center" vertical="center" textRotation="90"/>
    </xf>
    <xf numFmtId="49" fontId="2" fillId="7" borderId="11" xfId="0" applyNumberFormat="1" applyFont="1" applyFill="1" applyBorder="1" applyAlignment="1">
      <alignment horizontal="center" vertical="center" textRotation="90"/>
    </xf>
    <xf numFmtId="166" fontId="4" fillId="0" borderId="35" xfId="0" applyNumberFormat="1" applyFont="1" applyFill="1" applyBorder="1" applyAlignment="1">
      <alignment horizontal="center" vertical="top" wrapText="1"/>
    </xf>
    <xf numFmtId="166" fontId="3" fillId="7" borderId="106" xfId="0" applyNumberFormat="1" applyFont="1" applyFill="1" applyBorder="1" applyAlignment="1">
      <alignment horizontal="left" vertical="top" wrapText="1"/>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166" fontId="3" fillId="7" borderId="7" xfId="0" applyNumberFormat="1" applyFont="1" applyFill="1" applyBorder="1" applyAlignment="1">
      <alignment horizontal="left" vertical="top" wrapText="1"/>
    </xf>
    <xf numFmtId="49" fontId="4" fillId="7" borderId="28" xfId="0" applyNumberFormat="1" applyFont="1" applyFill="1" applyBorder="1" applyAlignment="1">
      <alignment horizontal="center" vertical="top"/>
    </xf>
    <xf numFmtId="0" fontId="0" fillId="7" borderId="18" xfId="0" applyFont="1" applyFill="1" applyBorder="1" applyAlignment="1">
      <alignment horizontal="center" wrapText="1"/>
    </xf>
    <xf numFmtId="0" fontId="3" fillId="0" borderId="27" xfId="0" applyFont="1" applyBorder="1" applyAlignment="1">
      <alignment vertical="top"/>
    </xf>
    <xf numFmtId="49" fontId="3" fillId="3" borderId="90" xfId="0" applyNumberFormat="1" applyFont="1" applyFill="1" applyBorder="1" applyAlignment="1">
      <alignment horizontal="center" vertical="top"/>
    </xf>
    <xf numFmtId="0" fontId="16" fillId="7" borderId="18" xfId="0" applyFont="1" applyFill="1" applyBorder="1" applyAlignment="1">
      <alignment horizontal="center" vertical="top" wrapText="1"/>
    </xf>
    <xf numFmtId="3" fontId="7" fillId="7" borderId="107" xfId="0" applyNumberFormat="1" applyFont="1" applyFill="1" applyBorder="1" applyAlignment="1">
      <alignment horizontal="center" vertical="center" wrapText="1"/>
    </xf>
    <xf numFmtId="3" fontId="7" fillId="7" borderId="27" xfId="0" applyNumberFormat="1" applyFont="1" applyFill="1" applyBorder="1" applyAlignment="1">
      <alignment horizontal="center" vertical="center" wrapText="1"/>
    </xf>
    <xf numFmtId="3" fontId="3" fillId="0" borderId="15" xfId="0" applyNumberFormat="1" applyFont="1" applyFill="1" applyBorder="1" applyAlignment="1">
      <alignment horizontal="center" vertical="top"/>
    </xf>
    <xf numFmtId="0" fontId="16" fillId="7" borderId="21" xfId="0" applyFont="1" applyFill="1" applyBorder="1" applyAlignment="1">
      <alignment horizontal="center" vertical="top" wrapText="1"/>
    </xf>
    <xf numFmtId="0" fontId="16" fillId="7" borderId="27" xfId="0" applyFont="1" applyFill="1" applyBorder="1" applyAlignment="1">
      <alignment horizontal="center" vertical="top" wrapText="1"/>
    </xf>
    <xf numFmtId="3" fontId="3" fillId="0" borderId="27" xfId="0" applyNumberFormat="1" applyFont="1" applyFill="1" applyBorder="1" applyAlignment="1">
      <alignment horizontal="center" vertical="top" wrapText="1"/>
    </xf>
    <xf numFmtId="3" fontId="3" fillId="0" borderId="18" xfId="0" applyNumberFormat="1" applyFont="1" applyFill="1" applyBorder="1" applyAlignment="1">
      <alignment horizontal="center" vertical="top"/>
    </xf>
    <xf numFmtId="3" fontId="3" fillId="0" borderId="27" xfId="0" applyNumberFormat="1" applyFont="1" applyFill="1" applyBorder="1" applyAlignment="1">
      <alignment horizontal="center" vertical="top"/>
    </xf>
    <xf numFmtId="3" fontId="3" fillId="7" borderId="21" xfId="0" applyNumberFormat="1" applyFont="1" applyFill="1" applyBorder="1" applyAlignment="1">
      <alignment horizontal="center" vertical="top"/>
    </xf>
    <xf numFmtId="3" fontId="3" fillId="10" borderId="63" xfId="0" applyNumberFormat="1" applyFont="1" applyFill="1" applyBorder="1" applyAlignment="1">
      <alignment horizontal="center" vertical="top"/>
    </xf>
    <xf numFmtId="3" fontId="3" fillId="7" borderId="82" xfId="0" applyNumberFormat="1" applyFont="1" applyFill="1" applyBorder="1" applyAlignment="1">
      <alignment horizontal="center" vertical="top"/>
    </xf>
    <xf numFmtId="3" fontId="3" fillId="0" borderId="15" xfId="0" applyNumberFormat="1" applyFont="1" applyFill="1" applyBorder="1" applyAlignment="1">
      <alignment horizontal="center" vertical="top" wrapText="1"/>
    </xf>
    <xf numFmtId="3" fontId="3" fillId="3" borderId="21" xfId="0" applyNumberFormat="1" applyFont="1" applyFill="1" applyBorder="1" applyAlignment="1">
      <alignment horizontal="center" vertical="top" wrapText="1"/>
    </xf>
    <xf numFmtId="3" fontId="3" fillId="0" borderId="17" xfId="0" applyNumberFormat="1" applyFont="1" applyFill="1" applyBorder="1" applyAlignment="1">
      <alignment horizontal="center" vertical="top"/>
    </xf>
    <xf numFmtId="3" fontId="3" fillId="7" borderId="18" xfId="1" applyNumberFormat="1" applyFont="1" applyFill="1" applyBorder="1" applyAlignment="1">
      <alignment horizontal="center" vertical="top" wrapText="1"/>
    </xf>
    <xf numFmtId="166" fontId="3" fillId="0" borderId="15" xfId="0" applyNumberFormat="1" applyFont="1" applyBorder="1" applyAlignment="1">
      <alignment vertical="top"/>
    </xf>
    <xf numFmtId="166" fontId="3" fillId="7" borderId="21" xfId="0" applyNumberFormat="1" applyFont="1" applyFill="1" applyBorder="1" applyAlignment="1">
      <alignment vertical="top"/>
    </xf>
    <xf numFmtId="49" fontId="3" fillId="7" borderId="85" xfId="0" applyNumberFormat="1" applyFont="1" applyFill="1" applyBorder="1" applyAlignment="1">
      <alignment horizontal="center" vertical="top"/>
    </xf>
    <xf numFmtId="3" fontId="3" fillId="7" borderId="107" xfId="0" applyNumberFormat="1" applyFont="1" applyFill="1" applyBorder="1" applyAlignment="1">
      <alignment horizontal="center" vertical="top"/>
    </xf>
    <xf numFmtId="166" fontId="3" fillId="10" borderId="31" xfId="0" applyNumberFormat="1" applyFont="1" applyFill="1" applyBorder="1" applyAlignment="1">
      <alignment horizontal="center" vertical="top"/>
    </xf>
    <xf numFmtId="166" fontId="3" fillId="0" borderId="31" xfId="0" applyNumberFormat="1" applyFont="1" applyFill="1" applyBorder="1" applyAlignment="1">
      <alignment horizontal="center" vertical="top" wrapText="1"/>
    </xf>
    <xf numFmtId="166" fontId="3" fillId="7" borderId="15" xfId="0" applyNumberFormat="1" applyFont="1" applyFill="1" applyBorder="1" applyAlignment="1">
      <alignment horizontal="center" vertical="top"/>
    </xf>
    <xf numFmtId="3" fontId="7" fillId="0" borderId="90" xfId="0" applyNumberFormat="1" applyFont="1" applyFill="1" applyBorder="1" applyAlignment="1">
      <alignment horizontal="center" vertical="center"/>
    </xf>
    <xf numFmtId="3" fontId="7" fillId="7" borderId="90" xfId="0" applyNumberFormat="1" applyFont="1" applyFill="1" applyBorder="1" applyAlignment="1">
      <alignment horizontal="center" vertical="center"/>
    </xf>
    <xf numFmtId="166" fontId="7" fillId="0" borderId="90" xfId="0" applyNumberFormat="1" applyFont="1" applyFill="1" applyBorder="1" applyAlignment="1">
      <alignment horizontal="center" vertical="center"/>
    </xf>
    <xf numFmtId="3" fontId="7" fillId="0" borderId="85" xfId="0" applyNumberFormat="1" applyFont="1" applyFill="1" applyBorder="1" applyAlignment="1">
      <alignment horizontal="center" vertical="center"/>
    </xf>
    <xf numFmtId="3" fontId="3" fillId="7" borderId="107" xfId="0" applyNumberFormat="1" applyFont="1" applyFill="1" applyBorder="1" applyAlignment="1">
      <alignment horizontal="center" vertical="center"/>
    </xf>
    <xf numFmtId="49" fontId="3" fillId="7" borderId="115" xfId="0" applyNumberFormat="1" applyFont="1" applyFill="1" applyBorder="1" applyAlignment="1">
      <alignment horizontal="center" vertical="top"/>
    </xf>
    <xf numFmtId="3" fontId="3" fillId="0" borderId="21" xfId="0" applyNumberFormat="1" applyFont="1" applyFill="1" applyBorder="1" applyAlignment="1">
      <alignment horizontal="center" vertical="top"/>
    </xf>
    <xf numFmtId="3" fontId="7" fillId="10" borderId="63" xfId="0" applyNumberFormat="1" applyFont="1" applyFill="1" applyBorder="1" applyAlignment="1">
      <alignment horizontal="center" vertical="top" wrapText="1"/>
    </xf>
    <xf numFmtId="166" fontId="3" fillId="7" borderId="31" xfId="0" applyNumberFormat="1" applyFont="1" applyFill="1" applyBorder="1" applyAlignment="1">
      <alignment horizontal="center" vertical="top"/>
    </xf>
    <xf numFmtId="3" fontId="3" fillId="0" borderId="115" xfId="0" applyNumberFormat="1" applyFont="1" applyFill="1" applyBorder="1" applyAlignment="1">
      <alignment horizontal="center" vertical="top"/>
    </xf>
    <xf numFmtId="3" fontId="3" fillId="7" borderId="31" xfId="0" applyNumberFormat="1" applyFont="1" applyFill="1" applyBorder="1" applyAlignment="1">
      <alignment horizontal="center" vertical="top"/>
    </xf>
    <xf numFmtId="166" fontId="3" fillId="0" borderId="26" xfId="0" applyNumberFormat="1" applyFont="1" applyFill="1" applyBorder="1" applyAlignment="1">
      <alignment horizontal="center" vertical="top"/>
    </xf>
    <xf numFmtId="166" fontId="3" fillId="7" borderId="21" xfId="0" applyNumberFormat="1" applyFont="1" applyFill="1" applyBorder="1" applyAlignment="1">
      <alignment horizontal="center" vertical="top"/>
    </xf>
    <xf numFmtId="166" fontId="3" fillId="0" borderId="21" xfId="0" applyNumberFormat="1" applyFont="1" applyFill="1" applyBorder="1" applyAlignment="1">
      <alignment horizontal="center" vertical="top"/>
    </xf>
    <xf numFmtId="1" fontId="3" fillId="7" borderId="90" xfId="0" applyNumberFormat="1" applyFont="1" applyFill="1" applyBorder="1" applyAlignment="1">
      <alignment horizontal="center" vertical="top"/>
    </xf>
    <xf numFmtId="166" fontId="3" fillId="0" borderId="90" xfId="0" applyNumberFormat="1" applyFont="1" applyFill="1" applyBorder="1" applyAlignment="1">
      <alignment horizontal="center" vertical="top"/>
    </xf>
    <xf numFmtId="49" fontId="3" fillId="7" borderId="18" xfId="0" applyNumberFormat="1" applyFont="1" applyFill="1" applyBorder="1" applyAlignment="1">
      <alignment horizontal="center" vertical="top"/>
    </xf>
    <xf numFmtId="1" fontId="3" fillId="7" borderId="27" xfId="0" applyNumberFormat="1" applyFont="1" applyFill="1" applyBorder="1" applyAlignment="1">
      <alignment horizontal="center" vertical="top"/>
    </xf>
    <xf numFmtId="3" fontId="3" fillId="7" borderId="124" xfId="0" applyNumberFormat="1" applyFont="1" applyFill="1" applyBorder="1" applyAlignment="1">
      <alignment horizontal="center" vertical="top"/>
    </xf>
    <xf numFmtId="166" fontId="7" fillId="7" borderId="31" xfId="0" applyNumberFormat="1" applyFont="1" applyFill="1" applyBorder="1" applyAlignment="1">
      <alignment horizontal="center" vertical="top" wrapText="1"/>
    </xf>
    <xf numFmtId="0" fontId="0" fillId="7" borderId="27" xfId="0" applyFont="1" applyFill="1" applyBorder="1" applyAlignment="1">
      <alignment horizontal="center" wrapText="1"/>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3" fillId="7" borderId="35" xfId="0" applyNumberFormat="1" applyFont="1" applyFill="1" applyBorder="1" applyAlignment="1">
      <alignment vertical="top" wrapText="1"/>
    </xf>
    <xf numFmtId="166" fontId="4" fillId="0" borderId="49" xfId="0" applyNumberFormat="1" applyFont="1" applyFill="1" applyBorder="1" applyAlignment="1">
      <alignment horizontal="center" vertical="top" wrapText="1"/>
    </xf>
    <xf numFmtId="0" fontId="3" fillId="0" borderId="32" xfId="0" applyFont="1" applyBorder="1" applyAlignment="1">
      <alignment horizontal="right" vertical="top"/>
    </xf>
    <xf numFmtId="0" fontId="5" fillId="0" borderId="11" xfId="0" applyFont="1" applyFill="1" applyBorder="1" applyAlignment="1">
      <alignment horizontal="center" vertical="center" textRotation="90" wrapText="1"/>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3" fillId="7" borderId="49" xfId="0" applyNumberFormat="1" applyFont="1" applyFill="1" applyBorder="1" applyAlignment="1">
      <alignment horizontal="left" vertical="top" wrapText="1"/>
    </xf>
    <xf numFmtId="166" fontId="4" fillId="7" borderId="18" xfId="0" applyNumberFormat="1" applyFont="1" applyFill="1" applyBorder="1" applyAlignment="1">
      <alignment horizontal="center" vertical="top"/>
    </xf>
    <xf numFmtId="166" fontId="3" fillId="7" borderId="37" xfId="0" applyNumberFormat="1" applyFont="1" applyFill="1" applyBorder="1" applyAlignment="1">
      <alignment horizontal="left" vertical="top" wrapText="1"/>
    </xf>
    <xf numFmtId="166" fontId="4" fillId="9" borderId="34" xfId="0" applyNumberFormat="1" applyFont="1" applyFill="1" applyBorder="1" applyAlignment="1">
      <alignment horizontal="center" vertical="top"/>
    </xf>
    <xf numFmtId="166" fontId="3" fillId="7" borderId="49" xfId="0" applyNumberFormat="1" applyFont="1" applyFill="1" applyBorder="1" applyAlignment="1">
      <alignment vertical="top" wrapText="1"/>
    </xf>
    <xf numFmtId="166" fontId="3" fillId="7" borderId="35" xfId="0" applyNumberFormat="1" applyFont="1" applyFill="1" applyBorder="1" applyAlignment="1">
      <alignment vertical="top" wrapText="1"/>
    </xf>
    <xf numFmtId="166" fontId="3" fillId="7" borderId="29" xfId="0" applyNumberFormat="1" applyFont="1" applyFill="1" applyBorder="1" applyAlignment="1">
      <alignment horizontal="left" vertical="top" wrapText="1"/>
    </xf>
    <xf numFmtId="166" fontId="4" fillId="7" borderId="11" xfId="0" applyNumberFormat="1" applyFont="1" applyFill="1" applyBorder="1" applyAlignment="1">
      <alignment horizontal="center" vertical="top" wrapText="1"/>
    </xf>
    <xf numFmtId="166" fontId="4" fillId="3" borderId="47" xfId="0" applyNumberFormat="1" applyFont="1" applyFill="1" applyBorder="1" applyAlignment="1">
      <alignment horizontal="center" vertical="top" wrapText="1"/>
    </xf>
    <xf numFmtId="166" fontId="4" fillId="3" borderId="49" xfId="0" applyNumberFormat="1" applyFont="1" applyFill="1" applyBorder="1" applyAlignment="1">
      <alignment horizontal="center" vertical="top" wrapText="1"/>
    </xf>
    <xf numFmtId="166" fontId="5" fillId="3" borderId="11" xfId="0" applyNumberFormat="1" applyFont="1" applyFill="1" applyBorder="1" applyAlignment="1">
      <alignment horizontal="center" vertical="center" textRotation="90" wrapText="1"/>
    </xf>
    <xf numFmtId="166" fontId="4" fillId="7" borderId="49" xfId="0" applyNumberFormat="1" applyFont="1" applyFill="1" applyBorder="1" applyAlignment="1">
      <alignment horizontal="center" vertical="top"/>
    </xf>
    <xf numFmtId="166" fontId="3" fillId="7" borderId="7" xfId="0" applyNumberFormat="1" applyFont="1" applyFill="1" applyBorder="1" applyAlignment="1">
      <alignment horizontal="left" vertical="top" wrapText="1"/>
    </xf>
    <xf numFmtId="0" fontId="9" fillId="0" borderId="29" xfId="0" applyFont="1" applyBorder="1" applyAlignment="1">
      <alignment horizontal="left" vertical="top" wrapText="1"/>
    </xf>
    <xf numFmtId="166" fontId="3" fillId="7" borderId="20" xfId="0" applyNumberFormat="1" applyFont="1" applyFill="1" applyBorder="1" applyAlignment="1">
      <alignment horizontal="left" vertical="top" wrapText="1"/>
    </xf>
    <xf numFmtId="166" fontId="4" fillId="3" borderId="11" xfId="0" applyNumberFormat="1" applyFont="1" applyFill="1" applyBorder="1" applyAlignment="1">
      <alignment horizontal="center" vertical="top" wrapText="1"/>
    </xf>
    <xf numFmtId="166" fontId="4" fillId="3" borderId="35" xfId="0" applyNumberFormat="1" applyFont="1" applyFill="1" applyBorder="1" applyAlignment="1">
      <alignment horizontal="center" vertical="top" wrapText="1"/>
    </xf>
    <xf numFmtId="166" fontId="4" fillId="0" borderId="11" xfId="0" applyNumberFormat="1" applyFont="1" applyFill="1" applyBorder="1" applyAlignment="1">
      <alignment horizontal="center" vertical="top" wrapText="1"/>
    </xf>
    <xf numFmtId="166" fontId="4" fillId="0" borderId="49" xfId="0" applyNumberFormat="1" applyFont="1" applyBorder="1" applyAlignment="1">
      <alignment horizontal="center" vertical="top"/>
    </xf>
    <xf numFmtId="166" fontId="4" fillId="0" borderId="35" xfId="0" applyNumberFormat="1" applyFont="1" applyBorder="1" applyAlignment="1">
      <alignment horizontal="center" vertical="top"/>
    </xf>
    <xf numFmtId="166" fontId="19" fillId="7" borderId="28" xfId="0" applyNumberFormat="1" applyFont="1" applyFill="1" applyBorder="1" applyAlignment="1">
      <alignment horizontal="center" vertical="center" wrapText="1"/>
    </xf>
    <xf numFmtId="166" fontId="4" fillId="7" borderId="47" xfId="0" applyNumberFormat="1" applyFont="1" applyFill="1" applyBorder="1" applyAlignment="1">
      <alignment horizontal="center" vertical="top" wrapText="1"/>
    </xf>
    <xf numFmtId="166" fontId="4" fillId="7" borderId="49" xfId="0" applyNumberFormat="1" applyFont="1" applyFill="1" applyBorder="1" applyAlignment="1">
      <alignment horizontal="center" vertical="top" wrapText="1"/>
    </xf>
    <xf numFmtId="166" fontId="4" fillId="7" borderId="47" xfId="0" applyNumberFormat="1" applyFont="1" applyFill="1" applyBorder="1" applyAlignment="1">
      <alignment horizontal="center" vertical="top"/>
    </xf>
    <xf numFmtId="166" fontId="3" fillId="7" borderId="7" xfId="0" applyNumberFormat="1" applyFont="1" applyFill="1" applyBorder="1" applyAlignment="1">
      <alignment vertical="top" wrapText="1"/>
    </xf>
    <xf numFmtId="49" fontId="4" fillId="9" borderId="7" xfId="0" applyNumberFormat="1" applyFont="1" applyFill="1" applyBorder="1" applyAlignment="1">
      <alignment horizontal="center" vertical="top"/>
    </xf>
    <xf numFmtId="49" fontId="4" fillId="2" borderId="11"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166" fontId="3" fillId="7" borderId="48" xfId="0" applyNumberFormat="1" applyFont="1" applyFill="1" applyBorder="1" applyAlignment="1">
      <alignment horizontal="left" vertical="top" wrapText="1"/>
    </xf>
    <xf numFmtId="49" fontId="4" fillId="7" borderId="42" xfId="0" applyNumberFormat="1" applyFont="1" applyFill="1" applyBorder="1" applyAlignment="1">
      <alignment horizontal="center" vertical="top"/>
    </xf>
    <xf numFmtId="49" fontId="4" fillId="7" borderId="49" xfId="0" applyNumberFormat="1" applyFont="1" applyFill="1" applyBorder="1" applyAlignment="1">
      <alignment horizontal="center" vertical="top"/>
    </xf>
    <xf numFmtId="166" fontId="4" fillId="7" borderId="25" xfId="0" applyNumberFormat="1" applyFont="1" applyFill="1" applyBorder="1" applyAlignment="1">
      <alignment horizontal="center" vertical="top" wrapText="1"/>
    </xf>
    <xf numFmtId="166" fontId="4" fillId="7" borderId="42" xfId="0" applyNumberFormat="1" applyFont="1" applyFill="1" applyBorder="1" applyAlignment="1">
      <alignment horizontal="center" vertical="top"/>
    </xf>
    <xf numFmtId="166" fontId="3" fillId="7" borderId="20" xfId="0" applyNumberFormat="1" applyFont="1" applyFill="1" applyBorder="1" applyAlignment="1">
      <alignment horizontal="center" vertical="center" textRotation="90" wrapText="1"/>
    </xf>
    <xf numFmtId="166" fontId="3" fillId="7" borderId="11" xfId="0" applyNumberFormat="1" applyFont="1" applyFill="1" applyBorder="1" applyAlignment="1">
      <alignment horizontal="center" vertical="center" textRotation="90" wrapText="1"/>
    </xf>
    <xf numFmtId="166" fontId="9" fillId="7" borderId="11" xfId="0" applyNumberFormat="1" applyFont="1" applyFill="1" applyBorder="1" applyAlignment="1">
      <alignment horizontal="center" vertical="center" textRotation="90" wrapText="1"/>
    </xf>
    <xf numFmtId="0" fontId="3" fillId="7" borderId="20" xfId="0" applyFont="1" applyFill="1" applyBorder="1" applyAlignment="1">
      <alignment horizontal="left" vertical="top" wrapText="1"/>
    </xf>
    <xf numFmtId="166" fontId="3" fillId="7" borderId="37" xfId="0" applyNumberFormat="1" applyFont="1" applyFill="1" applyBorder="1" applyAlignment="1">
      <alignment vertical="top" wrapText="1"/>
    </xf>
    <xf numFmtId="3" fontId="3" fillId="7" borderId="21" xfId="0" applyNumberFormat="1" applyFont="1" applyFill="1" applyBorder="1" applyAlignment="1">
      <alignment horizontal="center" vertical="top" wrapText="1"/>
    </xf>
    <xf numFmtId="166" fontId="4" fillId="9" borderId="5" xfId="0" applyNumberFormat="1" applyFont="1" applyFill="1" applyBorder="1" applyAlignment="1">
      <alignment horizontal="center" vertical="top"/>
    </xf>
    <xf numFmtId="166" fontId="4" fillId="9" borderId="9" xfId="0" applyNumberFormat="1" applyFont="1" applyFill="1" applyBorder="1" applyAlignment="1">
      <alignment horizontal="center" vertical="top"/>
    </xf>
    <xf numFmtId="166" fontId="4" fillId="2" borderId="25"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166" fontId="4" fillId="7" borderId="25" xfId="0" applyNumberFormat="1" applyFont="1" applyFill="1" applyBorder="1" applyAlignment="1">
      <alignment horizontal="center" vertical="top"/>
    </xf>
    <xf numFmtId="166" fontId="4" fillId="7" borderId="30" xfId="0" applyNumberFormat="1" applyFont="1" applyFill="1" applyBorder="1" applyAlignment="1">
      <alignment horizontal="center" vertical="top"/>
    </xf>
    <xf numFmtId="166" fontId="4" fillId="7" borderId="57" xfId="0" applyNumberFormat="1" applyFont="1" applyFill="1" applyBorder="1" applyAlignment="1">
      <alignment horizontal="center" vertical="top"/>
    </xf>
    <xf numFmtId="166" fontId="3" fillId="7" borderId="28" xfId="0" applyNumberFormat="1" applyFont="1" applyFill="1" applyBorder="1" applyAlignment="1">
      <alignment horizontal="left" vertical="top" wrapText="1"/>
    </xf>
    <xf numFmtId="0" fontId="9" fillId="0" borderId="30" xfId="0" applyFont="1" applyBorder="1" applyAlignment="1">
      <alignment horizontal="center" textRotation="90" wrapText="1"/>
    </xf>
    <xf numFmtId="166" fontId="9" fillId="7" borderId="19" xfId="0" applyNumberFormat="1" applyFont="1" applyFill="1" applyBorder="1" applyAlignment="1">
      <alignment horizontal="left" vertical="top" wrapText="1"/>
    </xf>
    <xf numFmtId="166" fontId="3" fillId="7" borderId="48" xfId="0" applyNumberFormat="1" applyFont="1" applyFill="1" applyBorder="1" applyAlignment="1">
      <alignment vertical="top" wrapText="1"/>
    </xf>
    <xf numFmtId="0" fontId="0" fillId="0" borderId="53" xfId="0" applyBorder="1" applyAlignment="1">
      <alignment vertical="top" wrapText="1"/>
    </xf>
    <xf numFmtId="0" fontId="7" fillId="0" borderId="0" xfId="0" applyNumberFormat="1" applyFont="1" applyFill="1" applyBorder="1" applyAlignment="1">
      <alignment horizontal="left" vertical="top" wrapText="1"/>
    </xf>
    <xf numFmtId="0" fontId="16" fillId="7" borderId="7" xfId="0" applyFont="1" applyFill="1" applyBorder="1" applyAlignment="1">
      <alignment vertical="top" wrapText="1"/>
    </xf>
    <xf numFmtId="3" fontId="3" fillId="7" borderId="18" xfId="0" applyNumberFormat="1" applyFont="1" applyFill="1" applyBorder="1" applyAlignment="1">
      <alignment horizontal="center" vertical="top" wrapText="1"/>
    </xf>
    <xf numFmtId="166" fontId="4" fillId="10" borderId="11" xfId="0" applyNumberFormat="1" applyFont="1" applyFill="1" applyBorder="1" applyAlignment="1">
      <alignment horizontal="center" vertical="top"/>
    </xf>
    <xf numFmtId="49" fontId="4" fillId="7" borderId="20" xfId="0" applyNumberFormat="1" applyFont="1" applyFill="1" applyBorder="1" applyAlignment="1">
      <alignment horizontal="center" vertical="top"/>
    </xf>
    <xf numFmtId="49" fontId="4" fillId="7" borderId="28" xfId="0" applyNumberFormat="1" applyFont="1" applyFill="1" applyBorder="1" applyAlignment="1">
      <alignment horizontal="center" vertical="top"/>
    </xf>
    <xf numFmtId="166" fontId="3" fillId="7" borderId="18" xfId="0" applyNumberFormat="1" applyFont="1" applyFill="1" applyBorder="1" applyAlignment="1">
      <alignment horizontal="center" vertical="top" wrapText="1"/>
    </xf>
    <xf numFmtId="0" fontId="0" fillId="7" borderId="18" xfId="0" applyFont="1" applyFill="1" applyBorder="1" applyAlignment="1">
      <alignment horizontal="center" wrapText="1"/>
    </xf>
    <xf numFmtId="166" fontId="3" fillId="7" borderId="21" xfId="0" applyNumberFormat="1" applyFont="1" applyFill="1" applyBorder="1" applyAlignment="1">
      <alignment horizontal="center" vertical="top" wrapText="1"/>
    </xf>
    <xf numFmtId="166" fontId="3" fillId="7" borderId="27" xfId="0" applyNumberFormat="1" applyFont="1" applyFill="1" applyBorder="1" applyAlignment="1">
      <alignment horizontal="center" vertical="top" wrapText="1"/>
    </xf>
    <xf numFmtId="166" fontId="4" fillId="2" borderId="49" xfId="0" applyNumberFormat="1" applyFont="1" applyFill="1" applyBorder="1" applyAlignment="1">
      <alignment horizontal="center" vertical="top"/>
    </xf>
    <xf numFmtId="166" fontId="4" fillId="7" borderId="20" xfId="0" applyNumberFormat="1" applyFont="1" applyFill="1" applyBorder="1" applyAlignment="1">
      <alignment horizontal="center" vertical="top"/>
    </xf>
    <xf numFmtId="166" fontId="3" fillId="7" borderId="18" xfId="0" applyNumberFormat="1" applyFont="1" applyFill="1" applyBorder="1" applyAlignment="1">
      <alignment horizontal="center" vertical="center" wrapText="1"/>
    </xf>
    <xf numFmtId="166" fontId="9" fillId="7" borderId="18" xfId="0" applyNumberFormat="1" applyFont="1" applyFill="1" applyBorder="1" applyAlignment="1">
      <alignment horizontal="center" vertical="center" wrapText="1"/>
    </xf>
    <xf numFmtId="166" fontId="9" fillId="7" borderId="27" xfId="0" applyNumberFormat="1" applyFont="1" applyFill="1" applyBorder="1" applyAlignment="1">
      <alignment horizontal="center" vertical="center" wrapText="1"/>
    </xf>
    <xf numFmtId="166" fontId="4" fillId="7" borderId="28" xfId="0" applyNumberFormat="1" applyFont="1" applyFill="1" applyBorder="1" applyAlignment="1">
      <alignment horizontal="center" vertical="top"/>
    </xf>
    <xf numFmtId="166" fontId="4" fillId="7" borderId="28" xfId="0" applyNumberFormat="1" applyFont="1" applyFill="1" applyBorder="1" applyAlignment="1">
      <alignment horizontal="center" vertical="top" wrapText="1"/>
    </xf>
    <xf numFmtId="166" fontId="4" fillId="7" borderId="35" xfId="0" applyNumberFormat="1" applyFont="1" applyFill="1" applyBorder="1" applyAlignment="1">
      <alignment horizontal="center" vertical="top" wrapText="1"/>
    </xf>
    <xf numFmtId="166" fontId="9" fillId="7" borderId="18" xfId="0" applyNumberFormat="1" applyFont="1" applyFill="1" applyBorder="1" applyAlignment="1">
      <alignment horizontal="center" vertical="top" wrapText="1"/>
    </xf>
    <xf numFmtId="166" fontId="9" fillId="7" borderId="27" xfId="0" applyNumberFormat="1" applyFont="1" applyFill="1" applyBorder="1" applyAlignment="1">
      <alignment horizontal="center" vertical="top" wrapText="1"/>
    </xf>
    <xf numFmtId="166" fontId="3" fillId="7" borderId="26" xfId="0" applyNumberFormat="1" applyFont="1" applyFill="1" applyBorder="1" applyAlignment="1">
      <alignment horizontal="center" vertical="top" wrapText="1"/>
    </xf>
    <xf numFmtId="166" fontId="3" fillId="0" borderId="18" xfId="0" applyNumberFormat="1" applyFont="1" applyBorder="1" applyAlignment="1">
      <alignment horizontal="center" vertical="top" wrapText="1"/>
    </xf>
    <xf numFmtId="3" fontId="3" fillId="7" borderId="21" xfId="0" applyNumberFormat="1" applyFont="1" applyFill="1" applyBorder="1" applyAlignment="1">
      <alignment horizontal="center" vertical="top"/>
    </xf>
    <xf numFmtId="166" fontId="9" fillId="0" borderId="18" xfId="0" applyNumberFormat="1" applyFont="1" applyBorder="1" applyAlignment="1">
      <alignment horizontal="center" vertical="center" wrapText="1"/>
    </xf>
    <xf numFmtId="166" fontId="9" fillId="7" borderId="49" xfId="0" applyNumberFormat="1" applyFont="1" applyFill="1" applyBorder="1" applyAlignment="1">
      <alignment vertical="top" wrapText="1"/>
    </xf>
    <xf numFmtId="3" fontId="3" fillId="7" borderId="85" xfId="0" applyNumberFormat="1" applyFont="1" applyFill="1" applyBorder="1" applyAlignment="1">
      <alignment horizontal="center" vertical="top" wrapText="1"/>
    </xf>
    <xf numFmtId="166" fontId="4" fillId="0" borderId="30" xfId="0" applyNumberFormat="1" applyFont="1" applyBorder="1" applyAlignment="1">
      <alignment horizontal="center" vertical="top"/>
    </xf>
    <xf numFmtId="166" fontId="3" fillId="7" borderId="46" xfId="0" applyNumberFormat="1" applyFont="1" applyFill="1" applyBorder="1" applyAlignment="1">
      <alignment horizontal="left" vertical="top" wrapText="1"/>
    </xf>
    <xf numFmtId="166" fontId="4" fillId="10" borderId="49" xfId="0" applyNumberFormat="1" applyFont="1" applyFill="1" applyBorder="1" applyAlignment="1">
      <alignment horizontal="center" vertical="top"/>
    </xf>
    <xf numFmtId="166" fontId="4" fillId="7" borderId="20" xfId="0" applyNumberFormat="1" applyFont="1" applyFill="1" applyBorder="1" applyAlignment="1">
      <alignment horizontal="center" vertical="top" wrapText="1"/>
    </xf>
    <xf numFmtId="3" fontId="3" fillId="0" borderId="18" xfId="0" applyNumberFormat="1" applyFont="1" applyFill="1" applyBorder="1" applyAlignment="1">
      <alignment horizontal="center" vertical="top"/>
    </xf>
    <xf numFmtId="3" fontId="3" fillId="0" borderId="27" xfId="0" applyNumberFormat="1" applyFont="1" applyFill="1" applyBorder="1" applyAlignment="1">
      <alignment horizontal="center" vertical="top"/>
    </xf>
    <xf numFmtId="49" fontId="4" fillId="0" borderId="0" xfId="0" applyNumberFormat="1" applyFont="1" applyFill="1" applyBorder="1" applyAlignment="1">
      <alignment horizontal="center" vertical="top" wrapText="1"/>
    </xf>
    <xf numFmtId="0" fontId="0" fillId="0" borderId="0" xfId="0" applyAlignment="1">
      <alignment vertical="top"/>
    </xf>
    <xf numFmtId="0" fontId="24" fillId="0" borderId="0" xfId="0" applyFont="1" applyAlignment="1">
      <alignment horizontal="center" vertical="top" wrapText="1"/>
    </xf>
    <xf numFmtId="166" fontId="4" fillId="7" borderId="35" xfId="0" applyNumberFormat="1" applyFont="1" applyFill="1" applyBorder="1" applyAlignment="1">
      <alignment horizontal="center" vertical="top"/>
    </xf>
    <xf numFmtId="166" fontId="3" fillId="7" borderId="31" xfId="0" applyNumberFormat="1" applyFont="1" applyFill="1" applyBorder="1" applyAlignment="1">
      <alignment horizontal="center" vertical="top" wrapText="1"/>
    </xf>
    <xf numFmtId="166" fontId="3" fillId="0" borderId="29" xfId="0" applyNumberFormat="1" applyFont="1" applyFill="1" applyBorder="1" applyAlignment="1">
      <alignment horizontal="left" vertical="top" wrapText="1"/>
    </xf>
    <xf numFmtId="166" fontId="3" fillId="7" borderId="8" xfId="0" applyNumberFormat="1" applyFont="1" applyFill="1" applyBorder="1" applyAlignment="1">
      <alignment horizontal="center" vertical="top" wrapText="1"/>
    </xf>
    <xf numFmtId="49" fontId="2" fillId="7" borderId="20" xfId="0" applyNumberFormat="1" applyFont="1" applyFill="1" applyBorder="1" applyAlignment="1">
      <alignment horizontal="center" vertical="center" textRotation="90"/>
    </xf>
    <xf numFmtId="49" fontId="2" fillId="7" borderId="11" xfId="0" applyNumberFormat="1" applyFont="1" applyFill="1" applyBorder="1" applyAlignment="1">
      <alignment horizontal="center" vertical="center" textRotation="90"/>
    </xf>
    <xf numFmtId="166" fontId="4" fillId="0" borderId="35" xfId="0" applyNumberFormat="1" applyFont="1" applyFill="1" applyBorder="1" applyAlignment="1">
      <alignment horizontal="center" vertical="top" wrapText="1"/>
    </xf>
    <xf numFmtId="166" fontId="9" fillId="7" borderId="18" xfId="0" applyNumberFormat="1" applyFont="1" applyFill="1" applyBorder="1" applyAlignment="1">
      <alignment horizontal="center" wrapText="1"/>
    </xf>
    <xf numFmtId="166" fontId="3" fillId="7" borderId="106" xfId="0" applyNumberFormat="1" applyFont="1" applyFill="1" applyBorder="1" applyAlignment="1">
      <alignment horizontal="left" vertical="top" wrapText="1"/>
    </xf>
    <xf numFmtId="165" fontId="3" fillId="0" borderId="66" xfId="0" applyNumberFormat="1" applyFont="1" applyBorder="1" applyAlignment="1">
      <alignment horizontal="center" vertical="top"/>
    </xf>
    <xf numFmtId="166" fontId="3" fillId="7" borderId="120" xfId="0" applyNumberFormat="1" applyFont="1" applyFill="1" applyBorder="1" applyAlignment="1">
      <alignment horizontal="center" vertical="top"/>
    </xf>
    <xf numFmtId="166" fontId="3" fillId="7" borderId="48" xfId="0" applyNumberFormat="1" applyFont="1" applyFill="1" applyBorder="1" applyAlignment="1">
      <alignment horizontal="center" vertical="top" wrapText="1"/>
    </xf>
    <xf numFmtId="166" fontId="3" fillId="7" borderId="61" xfId="0" applyNumberFormat="1" applyFont="1" applyFill="1" applyBorder="1" applyAlignment="1">
      <alignment horizontal="center" vertical="top" wrapText="1"/>
    </xf>
    <xf numFmtId="166" fontId="3" fillId="3" borderId="23" xfId="0" applyNumberFormat="1" applyFont="1" applyFill="1" applyBorder="1" applyAlignment="1">
      <alignment horizontal="center" vertical="top" wrapText="1"/>
    </xf>
    <xf numFmtId="166" fontId="3" fillId="7" borderId="41" xfId="0" applyNumberFormat="1" applyFont="1" applyFill="1" applyBorder="1" applyAlignment="1">
      <alignment vertical="top" wrapText="1"/>
    </xf>
    <xf numFmtId="166" fontId="3" fillId="7" borderId="71" xfId="0" applyNumberFormat="1" applyFont="1" applyFill="1" applyBorder="1" applyAlignment="1">
      <alignment vertical="top"/>
    </xf>
    <xf numFmtId="0" fontId="3" fillId="7" borderId="118" xfId="0" applyFont="1" applyFill="1" applyBorder="1" applyAlignment="1">
      <alignment vertical="top" wrapText="1"/>
    </xf>
    <xf numFmtId="1" fontId="17" fillId="7" borderId="89" xfId="0" applyNumberFormat="1" applyFont="1" applyFill="1" applyBorder="1" applyAlignment="1">
      <alignment horizontal="center" vertical="top" wrapText="1"/>
    </xf>
    <xf numFmtId="0" fontId="3" fillId="7" borderId="44" xfId="0" applyFont="1" applyFill="1" applyBorder="1" applyAlignment="1">
      <alignment vertical="top" wrapText="1"/>
    </xf>
    <xf numFmtId="166" fontId="3" fillId="7" borderId="49" xfId="0" applyNumberFormat="1" applyFont="1" applyFill="1" applyBorder="1" applyAlignment="1">
      <alignment horizontal="left" vertical="top" wrapText="1"/>
    </xf>
    <xf numFmtId="166" fontId="4" fillId="7" borderId="49" xfId="0" applyNumberFormat="1" applyFont="1" applyFill="1" applyBorder="1" applyAlignment="1">
      <alignment horizontal="center" vertical="top"/>
    </xf>
    <xf numFmtId="166" fontId="4" fillId="7" borderId="47" xfId="0" applyNumberFormat="1" applyFont="1" applyFill="1" applyBorder="1" applyAlignment="1">
      <alignment horizontal="center" vertical="top"/>
    </xf>
    <xf numFmtId="166" fontId="3" fillId="0" borderId="19" xfId="0" applyNumberFormat="1" applyFont="1" applyFill="1" applyBorder="1" applyAlignment="1">
      <alignment horizontal="left" vertical="top" wrapText="1"/>
    </xf>
    <xf numFmtId="49" fontId="4" fillId="7" borderId="11" xfId="0" applyNumberFormat="1" applyFont="1" applyFill="1" applyBorder="1" applyAlignment="1">
      <alignment horizontal="center" vertical="top"/>
    </xf>
    <xf numFmtId="166" fontId="3" fillId="7" borderId="20" xfId="0" applyNumberFormat="1" applyFont="1" applyFill="1" applyBorder="1" applyAlignment="1">
      <alignment horizontal="center" vertical="center" textRotation="90" wrapText="1"/>
    </xf>
    <xf numFmtId="166" fontId="3" fillId="7" borderId="11" xfId="0" applyNumberFormat="1" applyFont="1" applyFill="1" applyBorder="1" applyAlignment="1">
      <alignment horizontal="center" vertical="center" textRotation="90" wrapText="1"/>
    </xf>
    <xf numFmtId="49" fontId="4" fillId="7" borderId="28" xfId="0" applyNumberFormat="1" applyFont="1" applyFill="1" applyBorder="1" applyAlignment="1">
      <alignment horizontal="center" vertical="top"/>
    </xf>
    <xf numFmtId="166" fontId="3" fillId="7" borderId="18" xfId="0" applyNumberFormat="1" applyFont="1" applyFill="1" applyBorder="1" applyAlignment="1">
      <alignment horizontal="center" vertical="top" wrapText="1"/>
    </xf>
    <xf numFmtId="166" fontId="4" fillId="7" borderId="20" xfId="0" applyNumberFormat="1" applyFont="1" applyFill="1" applyBorder="1" applyAlignment="1">
      <alignment horizontal="center" vertical="top"/>
    </xf>
    <xf numFmtId="166" fontId="3" fillId="7" borderId="18" xfId="0" applyNumberFormat="1" applyFont="1" applyFill="1" applyBorder="1" applyAlignment="1">
      <alignment horizontal="center" vertical="center" wrapText="1"/>
    </xf>
    <xf numFmtId="166" fontId="9" fillId="7" borderId="18" xfId="0" applyNumberFormat="1" applyFont="1" applyFill="1" applyBorder="1" applyAlignment="1">
      <alignment horizontal="center" vertical="center" wrapText="1"/>
    </xf>
    <xf numFmtId="166" fontId="4" fillId="7" borderId="28" xfId="0" applyNumberFormat="1" applyFont="1" applyFill="1" applyBorder="1" applyAlignment="1">
      <alignment horizontal="center" vertical="top"/>
    </xf>
    <xf numFmtId="166" fontId="9" fillId="7" borderId="18" xfId="0" applyNumberFormat="1" applyFont="1" applyFill="1" applyBorder="1" applyAlignment="1">
      <alignment horizontal="center" vertical="top" wrapText="1"/>
    </xf>
    <xf numFmtId="0" fontId="1" fillId="7" borderId="11" xfId="0" applyFont="1" applyFill="1" applyBorder="1" applyAlignment="1">
      <alignment horizontal="center" vertical="center" textRotation="90" wrapText="1"/>
    </xf>
    <xf numFmtId="166" fontId="4" fillId="7" borderId="35" xfId="0" applyNumberFormat="1" applyFont="1" applyFill="1" applyBorder="1" applyAlignment="1">
      <alignment horizontal="center" vertical="top"/>
    </xf>
    <xf numFmtId="166" fontId="9" fillId="7" borderId="18" xfId="0" applyNumberFormat="1" applyFont="1" applyFill="1" applyBorder="1" applyAlignment="1">
      <alignment horizontal="center" wrapText="1"/>
    </xf>
    <xf numFmtId="49" fontId="4" fillId="7" borderId="20" xfId="0" applyNumberFormat="1" applyFont="1" applyFill="1" applyBorder="1" applyAlignment="1">
      <alignment vertical="top"/>
    </xf>
    <xf numFmtId="49" fontId="4" fillId="7" borderId="28" xfId="0" applyNumberFormat="1" applyFont="1" applyFill="1" applyBorder="1" applyAlignment="1">
      <alignment vertical="top"/>
    </xf>
    <xf numFmtId="166" fontId="3" fillId="0" borderId="27" xfId="0" applyNumberFormat="1" applyFont="1" applyFill="1" applyBorder="1" applyAlignment="1">
      <alignment horizontal="center" vertical="top"/>
    </xf>
    <xf numFmtId="166" fontId="3" fillId="7" borderId="18" xfId="0" applyNumberFormat="1" applyFont="1" applyFill="1" applyBorder="1" applyAlignment="1">
      <alignment horizontal="center" vertical="top" wrapText="1"/>
    </xf>
    <xf numFmtId="166" fontId="3" fillId="7" borderId="18" xfId="0" applyNumberFormat="1" applyFont="1" applyFill="1" applyBorder="1" applyAlignment="1">
      <alignment horizontal="center" vertical="center" wrapText="1"/>
    </xf>
    <xf numFmtId="166" fontId="9" fillId="7" borderId="18" xfId="0" applyNumberFormat="1" applyFont="1" applyFill="1" applyBorder="1" applyAlignment="1">
      <alignment horizontal="center" vertical="top" wrapText="1"/>
    </xf>
    <xf numFmtId="166" fontId="9" fillId="7" borderId="18" xfId="0" applyNumberFormat="1" applyFont="1" applyFill="1" applyBorder="1" applyAlignment="1">
      <alignment horizontal="center" wrapText="1"/>
    </xf>
    <xf numFmtId="166" fontId="4" fillId="7" borderId="49" xfId="0" applyNumberFormat="1" applyFont="1" applyFill="1" applyBorder="1" applyAlignment="1">
      <alignment horizontal="center" vertical="top"/>
    </xf>
    <xf numFmtId="49" fontId="4" fillId="7" borderId="42"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166" fontId="4" fillId="7" borderId="57"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0" fontId="3" fillId="0" borderId="68" xfId="0" applyFont="1" applyBorder="1" applyAlignment="1">
      <alignment vertical="top"/>
    </xf>
    <xf numFmtId="166" fontId="4" fillId="7" borderId="11" xfId="0" applyNumberFormat="1" applyFont="1" applyFill="1" applyBorder="1" applyAlignment="1">
      <alignment horizontal="center" vertical="top" wrapText="1"/>
    </xf>
    <xf numFmtId="166" fontId="4" fillId="7" borderId="49" xfId="0" applyNumberFormat="1" applyFont="1" applyFill="1" applyBorder="1" applyAlignment="1">
      <alignment horizontal="center" vertical="top"/>
    </xf>
    <xf numFmtId="166" fontId="4" fillId="7" borderId="18" xfId="0" applyNumberFormat="1" applyFont="1" applyFill="1" applyBorder="1" applyAlignment="1">
      <alignment horizontal="center" vertical="top" wrapText="1"/>
    </xf>
    <xf numFmtId="49" fontId="4" fillId="7" borderId="42" xfId="0" applyNumberFormat="1" applyFont="1" applyFill="1" applyBorder="1" applyAlignment="1">
      <alignment horizontal="center" vertical="top"/>
    </xf>
    <xf numFmtId="3" fontId="3" fillId="7" borderId="84" xfId="0" applyNumberFormat="1" applyFont="1" applyFill="1" applyBorder="1" applyAlignment="1">
      <alignment horizontal="center" vertical="top" wrapText="1"/>
    </xf>
    <xf numFmtId="166" fontId="3" fillId="7" borderId="11" xfId="0" applyNumberFormat="1" applyFont="1" applyFill="1" applyBorder="1" applyAlignment="1">
      <alignment horizontal="center" vertical="center" textRotation="90" wrapText="1"/>
    </xf>
    <xf numFmtId="3" fontId="3" fillId="7" borderId="106" xfId="0" applyNumberFormat="1" applyFont="1" applyFill="1" applyBorder="1" applyAlignment="1">
      <alignment horizontal="center" vertical="top" wrapText="1"/>
    </xf>
    <xf numFmtId="166" fontId="4" fillId="2" borderId="30" xfId="0" applyNumberFormat="1" applyFont="1" applyFill="1" applyBorder="1" applyAlignment="1">
      <alignment horizontal="center" vertical="top"/>
    </xf>
    <xf numFmtId="166" fontId="4" fillId="7" borderId="57" xfId="0" applyNumberFormat="1" applyFont="1" applyFill="1" applyBorder="1" applyAlignment="1">
      <alignment horizontal="center" vertical="top"/>
    </xf>
    <xf numFmtId="3" fontId="3" fillId="7" borderId="18" xfId="0" applyNumberFormat="1" applyFont="1" applyFill="1" applyBorder="1" applyAlignment="1">
      <alignment horizontal="center" vertical="top" wrapText="1"/>
    </xf>
    <xf numFmtId="3" fontId="3" fillId="7" borderId="11" xfId="0" applyNumberFormat="1" applyFont="1" applyFill="1" applyBorder="1" applyAlignment="1">
      <alignment horizontal="center" vertical="top" wrapText="1"/>
    </xf>
    <xf numFmtId="3" fontId="3" fillId="7" borderId="49" xfId="0" applyNumberFormat="1" applyFont="1" applyFill="1" applyBorder="1" applyAlignment="1">
      <alignment horizontal="center" vertical="top" wrapText="1"/>
    </xf>
    <xf numFmtId="3" fontId="3" fillId="7" borderId="85" xfId="0" applyNumberFormat="1" applyFont="1" applyFill="1" applyBorder="1" applyAlignment="1">
      <alignment horizontal="center" vertical="top" wrapText="1"/>
    </xf>
    <xf numFmtId="0" fontId="17" fillId="7" borderId="88" xfId="0" applyFont="1" applyFill="1" applyBorder="1" applyAlignment="1">
      <alignment vertical="top" wrapText="1"/>
    </xf>
    <xf numFmtId="166" fontId="17" fillId="0" borderId="25" xfId="0" applyNumberFormat="1" applyFont="1" applyBorder="1" applyAlignment="1">
      <alignment horizontal="center" vertical="top"/>
    </xf>
    <xf numFmtId="166" fontId="17" fillId="0" borderId="51" xfId="0" applyNumberFormat="1" applyFont="1" applyBorder="1" applyAlignment="1">
      <alignment horizontal="center" vertical="top"/>
    </xf>
    <xf numFmtId="166" fontId="17" fillId="7" borderId="28" xfId="0" applyNumberFormat="1" applyFont="1" applyFill="1" applyBorder="1" applyAlignment="1">
      <alignment horizontal="center" vertical="top"/>
    </xf>
    <xf numFmtId="166" fontId="17" fillId="7" borderId="54" xfId="0" applyNumberFormat="1" applyFont="1" applyFill="1" applyBorder="1" applyAlignment="1">
      <alignment horizontal="center" vertical="top"/>
    </xf>
    <xf numFmtId="0" fontId="17" fillId="7" borderId="7" xfId="0" applyFont="1" applyFill="1" applyBorder="1" applyAlignment="1">
      <alignment vertical="top" wrapText="1"/>
    </xf>
    <xf numFmtId="3" fontId="17" fillId="7" borderId="11" xfId="0" applyNumberFormat="1" applyFont="1" applyFill="1" applyBorder="1" applyAlignment="1">
      <alignment horizontal="center" vertical="top" wrapText="1"/>
    </xf>
    <xf numFmtId="3" fontId="17" fillId="7" borderId="49" xfId="0" applyNumberFormat="1" applyFont="1" applyFill="1" applyBorder="1" applyAlignment="1">
      <alignment horizontal="center" vertical="top" wrapText="1"/>
    </xf>
    <xf numFmtId="3" fontId="17" fillId="7" borderId="18" xfId="0" applyNumberFormat="1" applyFont="1" applyFill="1" applyBorder="1" applyAlignment="1">
      <alignment horizontal="center" vertical="top" wrapText="1"/>
    </xf>
    <xf numFmtId="3" fontId="17" fillId="0" borderId="18" xfId="0" applyNumberFormat="1" applyFont="1" applyFill="1" applyBorder="1" applyAlignment="1">
      <alignment horizontal="center" vertical="top" wrapText="1"/>
    </xf>
    <xf numFmtId="3" fontId="3" fillId="0" borderId="18" xfId="0" applyNumberFormat="1" applyFont="1" applyFill="1" applyBorder="1" applyAlignment="1">
      <alignment horizontal="center" vertical="top" wrapText="1"/>
    </xf>
    <xf numFmtId="1" fontId="3" fillId="7" borderId="107" xfId="0" applyNumberFormat="1" applyFont="1" applyFill="1" applyBorder="1" applyAlignment="1">
      <alignment horizontal="center" vertical="top"/>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3" borderId="47" xfId="0" applyNumberFormat="1" applyFont="1" applyFill="1" applyBorder="1" applyAlignment="1">
      <alignment horizontal="center" vertical="top" wrapText="1"/>
    </xf>
    <xf numFmtId="166" fontId="4" fillId="3" borderId="35" xfId="0" applyNumberFormat="1" applyFont="1" applyFill="1" applyBorder="1" applyAlignment="1">
      <alignment horizontal="center" vertical="top" wrapText="1"/>
    </xf>
    <xf numFmtId="166" fontId="4" fillId="7" borderId="47" xfId="0" applyNumberFormat="1" applyFont="1" applyFill="1" applyBorder="1" applyAlignment="1">
      <alignment horizontal="center" vertical="top"/>
    </xf>
    <xf numFmtId="3" fontId="3" fillId="7" borderId="20"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166" fontId="4" fillId="10" borderId="11" xfId="0" applyNumberFormat="1" applyFont="1" applyFill="1" applyBorder="1" applyAlignment="1">
      <alignment horizontal="center" vertical="top"/>
    </xf>
    <xf numFmtId="166" fontId="3" fillId="7" borderId="21" xfId="0" applyNumberFormat="1" applyFont="1" applyFill="1" applyBorder="1" applyAlignment="1">
      <alignment horizontal="center" vertical="top" wrapText="1"/>
    </xf>
    <xf numFmtId="166" fontId="4" fillId="2" borderId="49" xfId="0" applyNumberFormat="1" applyFont="1" applyFill="1" applyBorder="1" applyAlignment="1">
      <alignment horizontal="center" vertical="top"/>
    </xf>
    <xf numFmtId="166" fontId="4" fillId="7" borderId="28" xfId="0" applyNumberFormat="1" applyFont="1" applyFill="1" applyBorder="1" applyAlignment="1">
      <alignment horizontal="center" vertical="top" wrapText="1"/>
    </xf>
    <xf numFmtId="166" fontId="4" fillId="7" borderId="35" xfId="0" applyNumberFormat="1" applyFont="1" applyFill="1" applyBorder="1" applyAlignment="1">
      <alignment horizontal="center" vertical="top"/>
    </xf>
    <xf numFmtId="166" fontId="4" fillId="7" borderId="20" xfId="0" applyNumberFormat="1" applyFont="1" applyFill="1" applyBorder="1" applyAlignment="1">
      <alignment horizontal="center" vertical="top" wrapText="1"/>
    </xf>
    <xf numFmtId="166" fontId="3" fillId="7" borderId="8" xfId="0" applyNumberFormat="1" applyFont="1" applyFill="1" applyBorder="1" applyAlignment="1">
      <alignment horizontal="center" vertical="top" wrapText="1"/>
    </xf>
    <xf numFmtId="3" fontId="17" fillId="7" borderId="44" xfId="0" applyNumberFormat="1" applyFont="1" applyFill="1" applyBorder="1" applyAlignment="1">
      <alignment horizontal="center" vertical="top"/>
    </xf>
    <xf numFmtId="166" fontId="17" fillId="7" borderId="11" xfId="0" applyNumberFormat="1" applyFont="1" applyFill="1" applyBorder="1" applyAlignment="1">
      <alignment horizontal="center" vertical="top"/>
    </xf>
    <xf numFmtId="166" fontId="4" fillId="7" borderId="21" xfId="0" applyNumberFormat="1" applyFont="1" applyFill="1" applyBorder="1" applyAlignment="1">
      <alignment horizontal="center" vertical="top"/>
    </xf>
    <xf numFmtId="166" fontId="4" fillId="7" borderId="27" xfId="0" applyNumberFormat="1" applyFont="1" applyFill="1" applyBorder="1" applyAlignment="1">
      <alignment horizontal="center" vertical="top"/>
    </xf>
    <xf numFmtId="0" fontId="3" fillId="0" borderId="37" xfId="0" applyFont="1" applyBorder="1" applyAlignment="1">
      <alignment vertical="top" wrapText="1"/>
    </xf>
    <xf numFmtId="166" fontId="38" fillId="3" borderId="35" xfId="0" applyNumberFormat="1" applyFont="1" applyFill="1" applyBorder="1" applyAlignment="1">
      <alignment horizontal="center" vertical="top" wrapText="1"/>
    </xf>
    <xf numFmtId="166" fontId="38" fillId="7" borderId="27" xfId="0" applyNumberFormat="1" applyFont="1" applyFill="1" applyBorder="1" applyAlignment="1">
      <alignment horizontal="center" vertical="top"/>
    </xf>
    <xf numFmtId="166" fontId="17" fillId="7" borderId="23" xfId="0" applyNumberFormat="1" applyFont="1" applyFill="1" applyBorder="1" applyAlignment="1">
      <alignment horizontal="center" vertical="top" wrapText="1"/>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3" fillId="7" borderId="49" xfId="0" applyNumberFormat="1" applyFont="1" applyFill="1" applyBorder="1" applyAlignment="1">
      <alignment horizontal="left" vertical="top" wrapText="1"/>
    </xf>
    <xf numFmtId="166" fontId="3" fillId="0" borderId="34" xfId="0" applyNumberFormat="1" applyFont="1" applyFill="1" applyBorder="1" applyAlignment="1">
      <alignment horizontal="left" vertical="top" wrapText="1"/>
    </xf>
    <xf numFmtId="166" fontId="4" fillId="0" borderId="11" xfId="0" applyNumberFormat="1" applyFont="1" applyFill="1" applyBorder="1" applyAlignment="1">
      <alignment horizontal="center" vertical="top" wrapText="1"/>
    </xf>
    <xf numFmtId="0" fontId="3" fillId="11" borderId="79" xfId="0" applyFont="1" applyFill="1" applyBorder="1" applyAlignment="1">
      <alignment vertical="top" wrapText="1"/>
    </xf>
    <xf numFmtId="166" fontId="3" fillId="7" borderId="49" xfId="0" applyNumberFormat="1" applyFont="1" applyFill="1" applyBorder="1" applyAlignment="1">
      <alignment vertical="top" wrapText="1"/>
    </xf>
    <xf numFmtId="166" fontId="3" fillId="7" borderId="48" xfId="0" applyNumberFormat="1" applyFont="1" applyFill="1" applyBorder="1" applyAlignment="1">
      <alignment horizontal="left" vertical="top" wrapText="1"/>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3" fillId="7" borderId="83" xfId="0" applyNumberFormat="1" applyFont="1" applyFill="1" applyBorder="1" applyAlignment="1">
      <alignment horizontal="left" vertical="top" wrapText="1"/>
    </xf>
    <xf numFmtId="3" fontId="3" fillId="7" borderId="20"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166" fontId="4" fillId="0" borderId="49" xfId="0" applyNumberFormat="1" applyFont="1" applyFill="1" applyBorder="1" applyAlignment="1">
      <alignment horizontal="center" vertical="top" wrapText="1"/>
    </xf>
    <xf numFmtId="166" fontId="4" fillId="7" borderId="49" xfId="0" applyNumberFormat="1" applyFont="1" applyFill="1" applyBorder="1" applyAlignment="1">
      <alignment horizontal="center" vertical="top" wrapText="1"/>
    </xf>
    <xf numFmtId="0" fontId="3" fillId="7" borderId="6" xfId="0" applyFont="1" applyFill="1" applyBorder="1" applyAlignment="1">
      <alignment horizontal="left" vertical="top" wrapText="1"/>
    </xf>
    <xf numFmtId="166" fontId="17" fillId="7" borderId="88" xfId="0" applyNumberFormat="1" applyFont="1" applyFill="1" applyBorder="1" applyAlignment="1">
      <alignment horizontal="left" vertical="top" wrapText="1"/>
    </xf>
    <xf numFmtId="166" fontId="4" fillId="9" borderId="83" xfId="0" applyNumberFormat="1" applyFont="1" applyFill="1" applyBorder="1" applyAlignment="1">
      <alignment horizontal="center" vertical="top"/>
    </xf>
    <xf numFmtId="166" fontId="4" fillId="2" borderId="84" xfId="0" applyNumberFormat="1" applyFont="1" applyFill="1" applyBorder="1" applyAlignment="1">
      <alignment horizontal="center" vertical="top"/>
    </xf>
    <xf numFmtId="166" fontId="4" fillId="7" borderId="84" xfId="0" applyNumberFormat="1" applyFont="1" applyFill="1" applyBorder="1" applyAlignment="1">
      <alignment horizontal="center" vertical="top"/>
    </xf>
    <xf numFmtId="166" fontId="4" fillId="7" borderId="106" xfId="0" applyNumberFormat="1" applyFont="1" applyFill="1" applyBorder="1" applyAlignment="1">
      <alignment horizontal="center" vertical="top" wrapText="1"/>
    </xf>
    <xf numFmtId="166" fontId="4" fillId="7" borderId="106" xfId="0" applyNumberFormat="1" applyFont="1" applyFill="1" applyBorder="1" applyAlignment="1">
      <alignment horizontal="center" vertical="top"/>
    </xf>
    <xf numFmtId="0" fontId="3" fillId="7" borderId="110" xfId="0" applyFont="1" applyFill="1" applyBorder="1" applyAlignment="1">
      <alignment vertical="top"/>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4" fillId="7" borderId="18" xfId="0" applyNumberFormat="1" applyFont="1" applyFill="1" applyBorder="1" applyAlignment="1">
      <alignment horizontal="center" vertical="top" wrapText="1"/>
    </xf>
    <xf numFmtId="49" fontId="4" fillId="7" borderId="42" xfId="0" applyNumberFormat="1" applyFont="1" applyFill="1" applyBorder="1" applyAlignment="1">
      <alignment horizontal="center" vertical="top"/>
    </xf>
    <xf numFmtId="3" fontId="3" fillId="7" borderId="84" xfId="0" applyNumberFormat="1" applyFont="1" applyFill="1" applyBorder="1" applyAlignment="1">
      <alignment horizontal="center" vertical="top" wrapText="1"/>
    </xf>
    <xf numFmtId="166" fontId="3" fillId="7" borderId="20" xfId="0" applyNumberFormat="1" applyFont="1" applyFill="1" applyBorder="1" applyAlignment="1">
      <alignment horizontal="center" vertical="center" textRotation="90" wrapText="1"/>
    </xf>
    <xf numFmtId="166" fontId="3" fillId="7" borderId="11" xfId="0" applyNumberFormat="1" applyFont="1" applyFill="1" applyBorder="1" applyAlignment="1">
      <alignment horizontal="center" vertical="center" textRotation="90" wrapText="1"/>
    </xf>
    <xf numFmtId="166" fontId="4" fillId="2" borderId="30" xfId="0" applyNumberFormat="1" applyFont="1" applyFill="1" applyBorder="1" applyAlignment="1">
      <alignment horizontal="center" vertical="top"/>
    </xf>
    <xf numFmtId="166" fontId="4" fillId="7" borderId="57" xfId="0" applyNumberFormat="1" applyFont="1" applyFill="1" applyBorder="1" applyAlignment="1">
      <alignment horizontal="center" vertical="top"/>
    </xf>
    <xf numFmtId="166" fontId="4" fillId="7" borderId="85" xfId="0" applyNumberFormat="1" applyFont="1" applyFill="1" applyBorder="1" applyAlignment="1">
      <alignment horizontal="center" vertical="top" wrapText="1"/>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3" fillId="7" borderId="49" xfId="0" applyNumberFormat="1" applyFont="1" applyFill="1" applyBorder="1" applyAlignment="1">
      <alignment horizontal="left" vertical="top" wrapText="1"/>
    </xf>
    <xf numFmtId="166" fontId="3" fillId="7" borderId="37" xfId="0" applyNumberFormat="1" applyFont="1" applyFill="1" applyBorder="1" applyAlignment="1">
      <alignment horizontal="left" vertical="top" wrapText="1"/>
    </xf>
    <xf numFmtId="166" fontId="3" fillId="7" borderId="29" xfId="0" applyNumberFormat="1" applyFont="1" applyFill="1" applyBorder="1" applyAlignment="1">
      <alignment horizontal="left" vertical="top" wrapText="1"/>
    </xf>
    <xf numFmtId="166" fontId="4" fillId="3" borderId="49" xfId="0" applyNumberFormat="1" applyFont="1" applyFill="1" applyBorder="1" applyAlignment="1">
      <alignment horizontal="center" vertical="top" wrapText="1"/>
    </xf>
    <xf numFmtId="166" fontId="4" fillId="7" borderId="49" xfId="0" applyNumberFormat="1" applyFont="1" applyFill="1" applyBorder="1" applyAlignment="1">
      <alignment horizontal="center" vertical="top"/>
    </xf>
    <xf numFmtId="166" fontId="3" fillId="7" borderId="7" xfId="0" applyNumberFormat="1" applyFont="1" applyFill="1" applyBorder="1" applyAlignment="1">
      <alignment horizontal="left" vertical="top" wrapText="1"/>
    </xf>
    <xf numFmtId="0" fontId="0" fillId="7" borderId="7" xfId="0" applyFill="1" applyBorder="1" applyAlignment="1">
      <alignment horizontal="left" vertical="top" wrapText="1"/>
    </xf>
    <xf numFmtId="166" fontId="4" fillId="3" borderId="35" xfId="0" applyNumberFormat="1" applyFont="1" applyFill="1" applyBorder="1" applyAlignment="1">
      <alignment horizontal="center" vertical="top" wrapText="1"/>
    </xf>
    <xf numFmtId="166" fontId="3" fillId="7" borderId="7" xfId="0" applyNumberFormat="1" applyFont="1" applyFill="1" applyBorder="1" applyAlignment="1">
      <alignment vertical="top" wrapText="1"/>
    </xf>
    <xf numFmtId="166" fontId="4" fillId="7" borderId="42" xfId="0" applyNumberFormat="1" applyFont="1" applyFill="1" applyBorder="1" applyAlignment="1">
      <alignment horizontal="center" vertical="top"/>
    </xf>
    <xf numFmtId="166" fontId="3" fillId="7" borderId="11" xfId="0" applyNumberFormat="1" applyFont="1" applyFill="1" applyBorder="1" applyAlignment="1">
      <alignment horizontal="center" vertical="center" textRotation="90" wrapText="1"/>
    </xf>
    <xf numFmtId="166" fontId="3" fillId="7" borderId="37" xfId="0" applyNumberFormat="1" applyFont="1" applyFill="1" applyBorder="1" applyAlignment="1">
      <alignment vertical="top" wrapText="1"/>
    </xf>
    <xf numFmtId="3" fontId="3" fillId="7" borderId="20"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166" fontId="4" fillId="9" borderId="5" xfId="0" applyNumberFormat="1" applyFont="1" applyFill="1" applyBorder="1" applyAlignment="1">
      <alignment horizontal="center" vertical="top"/>
    </xf>
    <xf numFmtId="166" fontId="4" fillId="2" borderId="25"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166" fontId="4" fillId="7" borderId="25" xfId="0" applyNumberFormat="1" applyFont="1" applyFill="1" applyBorder="1" applyAlignment="1">
      <alignment horizontal="center" vertical="top"/>
    </xf>
    <xf numFmtId="166" fontId="4" fillId="7" borderId="57" xfId="0" applyNumberFormat="1" applyFont="1" applyFill="1" applyBorder="1" applyAlignment="1">
      <alignment horizontal="center" vertical="top"/>
    </xf>
    <xf numFmtId="166" fontId="3" fillId="7" borderId="28" xfId="0" applyNumberFormat="1" applyFont="1" applyFill="1" applyBorder="1" applyAlignment="1">
      <alignment horizontal="left" vertical="top" wrapText="1"/>
    </xf>
    <xf numFmtId="0" fontId="3" fillId="7" borderId="23" xfId="0" applyFont="1" applyFill="1" applyBorder="1" applyAlignment="1">
      <alignment horizontal="left" vertical="top" wrapText="1"/>
    </xf>
    <xf numFmtId="0" fontId="0" fillId="7" borderId="29" xfId="0" applyFill="1" applyBorder="1" applyAlignment="1">
      <alignment horizontal="left" vertical="top" wrapText="1"/>
    </xf>
    <xf numFmtId="3" fontId="3" fillId="7" borderId="11" xfId="0" applyNumberFormat="1" applyFont="1" applyFill="1" applyBorder="1" applyAlignment="1">
      <alignment horizontal="center" vertical="top" wrapText="1"/>
    </xf>
    <xf numFmtId="166" fontId="3" fillId="0" borderId="7" xfId="0" applyNumberFormat="1" applyFont="1" applyFill="1" applyBorder="1" applyAlignment="1">
      <alignment horizontal="left" vertical="top" wrapText="1"/>
    </xf>
    <xf numFmtId="166" fontId="4" fillId="7" borderId="28" xfId="0" applyNumberFormat="1" applyFont="1" applyFill="1" applyBorder="1" applyAlignment="1">
      <alignment horizontal="center" vertical="top"/>
    </xf>
    <xf numFmtId="166" fontId="4" fillId="7" borderId="35" xfId="0" applyNumberFormat="1" applyFont="1" applyFill="1" applyBorder="1" applyAlignment="1">
      <alignment horizontal="center" vertical="top"/>
    </xf>
    <xf numFmtId="166" fontId="38" fillId="3" borderId="49" xfId="0" applyNumberFormat="1" applyFont="1" applyFill="1" applyBorder="1" applyAlignment="1">
      <alignment horizontal="center" vertical="top" wrapText="1"/>
    </xf>
    <xf numFmtId="166" fontId="38" fillId="7" borderId="18" xfId="0" applyNumberFormat="1" applyFont="1" applyFill="1" applyBorder="1" applyAlignment="1">
      <alignment horizontal="center" vertical="top"/>
    </xf>
    <xf numFmtId="166" fontId="17" fillId="7" borderId="6" xfId="0" applyNumberFormat="1" applyFont="1" applyFill="1" applyBorder="1" applyAlignment="1">
      <alignment horizontal="center" vertical="top" wrapText="1"/>
    </xf>
    <xf numFmtId="0" fontId="3" fillId="0" borderId="7" xfId="0" applyFont="1" applyBorder="1" applyAlignment="1">
      <alignment vertical="top" wrapText="1"/>
    </xf>
    <xf numFmtId="0" fontId="3" fillId="7" borderId="23" xfId="0" applyFont="1" applyFill="1" applyBorder="1" applyAlignment="1">
      <alignment vertical="top"/>
    </xf>
    <xf numFmtId="166" fontId="4" fillId="9" borderId="7" xfId="0" applyNumberFormat="1" applyFont="1" applyFill="1" applyBorder="1" applyAlignment="1">
      <alignment vertical="top"/>
    </xf>
    <xf numFmtId="166" fontId="4" fillId="2" borderId="11" xfId="0" applyNumberFormat="1" applyFont="1" applyFill="1" applyBorder="1" applyAlignment="1">
      <alignment vertical="top"/>
    </xf>
    <xf numFmtId="166" fontId="4" fillId="9" borderId="29" xfId="0" applyNumberFormat="1" applyFont="1" applyFill="1" applyBorder="1" applyAlignment="1">
      <alignment vertical="top"/>
    </xf>
    <xf numFmtId="166" fontId="4" fillId="2" borderId="28" xfId="0" applyNumberFormat="1" applyFont="1" applyFill="1" applyBorder="1" applyAlignment="1">
      <alignment vertical="top"/>
    </xf>
    <xf numFmtId="166" fontId="17" fillId="0" borderId="29" xfId="0" applyNumberFormat="1" applyFont="1" applyFill="1" applyBorder="1" applyAlignment="1">
      <alignment horizontal="left" vertical="top" wrapText="1"/>
    </xf>
    <xf numFmtId="1" fontId="17" fillId="0" borderId="28" xfId="0" applyNumberFormat="1" applyFont="1" applyFill="1" applyBorder="1" applyAlignment="1">
      <alignment horizontal="center" vertical="top"/>
    </xf>
    <xf numFmtId="166" fontId="3" fillId="7" borderId="25" xfId="0" applyNumberFormat="1" applyFont="1" applyFill="1" applyBorder="1" applyAlignment="1">
      <alignment vertical="top" wrapText="1"/>
    </xf>
    <xf numFmtId="0" fontId="9" fillId="7" borderId="11" xfId="0" applyFont="1" applyFill="1" applyBorder="1" applyAlignment="1">
      <alignment vertical="top" wrapText="1"/>
    </xf>
    <xf numFmtId="0" fontId="0" fillId="7" borderId="30" xfId="0" applyFill="1" applyBorder="1" applyAlignment="1">
      <alignment vertical="top" wrapText="1"/>
    </xf>
    <xf numFmtId="166" fontId="3" fillId="7" borderId="20" xfId="0" applyNumberFormat="1" applyFont="1" applyFill="1" applyBorder="1" applyAlignment="1">
      <alignment horizontal="center" textRotation="90" wrapText="1"/>
    </xf>
    <xf numFmtId="0" fontId="0" fillId="0" borderId="30" xfId="0" applyBorder="1" applyAlignment="1">
      <alignment horizontal="center" textRotation="90" wrapText="1"/>
    </xf>
    <xf numFmtId="3" fontId="3" fillId="0" borderId="0" xfId="0" applyNumberFormat="1" applyFont="1" applyAlignment="1">
      <alignment horizontal="left" vertical="top" wrapText="1"/>
    </xf>
    <xf numFmtId="3" fontId="24" fillId="0" borderId="0" xfId="0" applyNumberFormat="1" applyFont="1" applyAlignment="1">
      <alignment horizontal="center" vertical="top" wrapText="1"/>
    </xf>
    <xf numFmtId="0" fontId="25" fillId="0" borderId="0" xfId="0" applyFont="1" applyBorder="1" applyAlignment="1">
      <alignment horizontal="center" vertical="top" wrapText="1"/>
    </xf>
    <xf numFmtId="0" fontId="24" fillId="0" borderId="0" xfId="0" applyFont="1" applyBorder="1" applyAlignment="1">
      <alignment horizontal="center" vertical="top"/>
    </xf>
    <xf numFmtId="0" fontId="3" fillId="0" borderId="32" xfId="0" applyFont="1" applyBorder="1" applyAlignment="1">
      <alignment horizontal="right" vertical="top"/>
    </xf>
    <xf numFmtId="0" fontId="0" fillId="0" borderId="32" xfId="0" applyBorder="1" applyAlignment="1">
      <alignment vertical="top"/>
    </xf>
    <xf numFmtId="3" fontId="3" fillId="0" borderId="5" xfId="0" applyNumberFormat="1" applyFont="1" applyBorder="1" applyAlignment="1">
      <alignment horizontal="center" vertical="center" textRotation="90" shrinkToFit="1"/>
    </xf>
    <xf numFmtId="3" fontId="3" fillId="0" borderId="7" xfId="0" applyNumberFormat="1" applyFont="1" applyBorder="1" applyAlignment="1">
      <alignment horizontal="center" vertical="center" textRotation="90" shrinkToFit="1"/>
    </xf>
    <xf numFmtId="3" fontId="3" fillId="0" borderId="9" xfId="0" applyNumberFormat="1" applyFont="1" applyBorder="1" applyAlignment="1">
      <alignment horizontal="center" vertical="center" textRotation="90" shrinkToFit="1"/>
    </xf>
    <xf numFmtId="3" fontId="3" fillId="0" borderId="25" xfId="0" applyNumberFormat="1" applyFont="1" applyBorder="1" applyAlignment="1">
      <alignment horizontal="center" vertical="center" textRotation="90" shrinkToFit="1"/>
    </xf>
    <xf numFmtId="3" fontId="3" fillId="0" borderId="11" xfId="0" applyNumberFormat="1" applyFont="1" applyBorder="1" applyAlignment="1">
      <alignment horizontal="center" vertical="center" textRotation="90" shrinkToFit="1"/>
    </xf>
    <xf numFmtId="3" fontId="3" fillId="0" borderId="30" xfId="0" applyNumberFormat="1" applyFont="1" applyBorder="1" applyAlignment="1">
      <alignment horizontal="center" vertical="center" textRotation="90" shrinkToFit="1"/>
    </xf>
    <xf numFmtId="3" fontId="3" fillId="0" borderId="42" xfId="0" applyNumberFormat="1" applyFont="1" applyBorder="1" applyAlignment="1">
      <alignment horizontal="center" vertical="center" shrinkToFit="1"/>
    </xf>
    <xf numFmtId="3" fontId="3" fillId="0" borderId="49" xfId="0" applyNumberFormat="1" applyFont="1" applyBorder="1" applyAlignment="1">
      <alignment horizontal="center" vertical="center" shrinkToFit="1"/>
    </xf>
    <xf numFmtId="3" fontId="3" fillId="0" borderId="57" xfId="0" applyNumberFormat="1" applyFont="1" applyBorder="1" applyAlignment="1">
      <alignment horizontal="center" vertical="center" shrinkToFit="1"/>
    </xf>
    <xf numFmtId="3" fontId="3" fillId="0" borderId="45" xfId="0" applyNumberFormat="1" applyFont="1" applyBorder="1" applyAlignment="1">
      <alignment horizontal="center" vertical="center" textRotation="90" shrinkToFit="1"/>
    </xf>
    <xf numFmtId="3" fontId="3" fillId="0" borderId="34" xfId="0" applyNumberFormat="1" applyFont="1" applyBorder="1" applyAlignment="1">
      <alignment horizontal="center" vertical="center" textRotation="90" shrinkToFit="1"/>
    </xf>
    <xf numFmtId="3" fontId="3" fillId="0" borderId="74" xfId="0" applyNumberFormat="1" applyFont="1" applyBorder="1" applyAlignment="1">
      <alignment horizontal="center" vertical="center" textRotation="90" shrinkToFit="1"/>
    </xf>
    <xf numFmtId="3" fontId="3" fillId="0" borderId="26" xfId="0" applyNumberFormat="1" applyFont="1" applyBorder="1" applyAlignment="1">
      <alignment horizontal="center" vertical="center" textRotation="90" wrapText="1"/>
    </xf>
    <xf numFmtId="3" fontId="3" fillId="0" borderId="18" xfId="0" applyNumberFormat="1" applyFont="1" applyBorder="1" applyAlignment="1">
      <alignment horizontal="center" vertical="center" textRotation="90" wrapText="1"/>
    </xf>
    <xf numFmtId="3" fontId="3" fillId="0" borderId="31" xfId="0" applyNumberFormat="1" applyFont="1" applyBorder="1" applyAlignment="1">
      <alignment horizontal="center" vertical="center" textRotation="90" wrapText="1"/>
    </xf>
    <xf numFmtId="49" fontId="6" fillId="6" borderId="70" xfId="0" applyNumberFormat="1" applyFont="1" applyFill="1" applyBorder="1" applyAlignment="1">
      <alignment horizontal="left" vertical="top" wrapText="1"/>
    </xf>
    <xf numFmtId="49" fontId="6" fillId="6" borderId="75" xfId="0" applyNumberFormat="1" applyFont="1" applyFill="1" applyBorder="1" applyAlignment="1">
      <alignment horizontal="left" vertical="top" wrapText="1"/>
    </xf>
    <xf numFmtId="49" fontId="6" fillId="6" borderId="71" xfId="0" applyNumberFormat="1" applyFont="1" applyFill="1" applyBorder="1" applyAlignment="1">
      <alignment horizontal="left" vertical="top" wrapText="1"/>
    </xf>
    <xf numFmtId="0" fontId="6" fillId="5" borderId="69" xfId="0" applyFont="1" applyFill="1" applyBorder="1" applyAlignment="1">
      <alignment horizontal="left" vertical="top" wrapText="1"/>
    </xf>
    <xf numFmtId="0" fontId="6" fillId="5" borderId="64" xfId="0" applyFont="1" applyFill="1" applyBorder="1" applyAlignment="1">
      <alignment horizontal="left" vertical="top" wrapText="1"/>
    </xf>
    <xf numFmtId="0" fontId="6" fillId="5" borderId="43" xfId="0" applyFont="1" applyFill="1" applyBorder="1" applyAlignment="1">
      <alignment horizontal="left" vertical="top" wrapText="1"/>
    </xf>
    <xf numFmtId="0" fontId="4" fillId="9" borderId="38" xfId="0" applyFont="1" applyFill="1" applyBorder="1" applyAlignment="1">
      <alignment horizontal="left" vertical="top"/>
    </xf>
    <xf numFmtId="0" fontId="4" fillId="9" borderId="64" xfId="0" applyFont="1" applyFill="1" applyBorder="1" applyAlignment="1">
      <alignment horizontal="left" vertical="top"/>
    </xf>
    <xf numFmtId="0" fontId="4" fillId="9" borderId="43" xfId="0" applyFont="1" applyFill="1" applyBorder="1" applyAlignment="1">
      <alignment horizontal="left" vertical="top"/>
    </xf>
    <xf numFmtId="0" fontId="4" fillId="2" borderId="38" xfId="0" applyFont="1" applyFill="1" applyBorder="1" applyAlignment="1">
      <alignment horizontal="left" vertical="top" wrapText="1"/>
    </xf>
    <xf numFmtId="0" fontId="4" fillId="2" borderId="64" xfId="0" applyFont="1" applyFill="1" applyBorder="1" applyAlignment="1">
      <alignment horizontal="left" vertical="top" wrapText="1"/>
    </xf>
    <xf numFmtId="0" fontId="4" fillId="2" borderId="43" xfId="0" applyFont="1" applyFill="1" applyBorder="1" applyAlignment="1">
      <alignment horizontal="left" vertical="top" wrapText="1"/>
    </xf>
    <xf numFmtId="0" fontId="8" fillId="7" borderId="20" xfId="0" applyFont="1" applyFill="1" applyBorder="1" applyAlignment="1">
      <alignment vertical="top" wrapText="1"/>
    </xf>
    <xf numFmtId="0" fontId="8" fillId="7" borderId="11" xfId="0" applyFont="1" applyFill="1" applyBorder="1" applyAlignment="1">
      <alignment vertical="top" wrapText="1"/>
    </xf>
    <xf numFmtId="0" fontId="0" fillId="0" borderId="28" xfId="0" applyBorder="1" applyAlignment="1">
      <alignment vertical="top" wrapText="1"/>
    </xf>
    <xf numFmtId="0" fontId="5" fillId="0" borderId="20" xfId="0" applyFont="1" applyFill="1" applyBorder="1" applyAlignment="1">
      <alignment horizontal="center" vertical="center" textRotation="90" wrapText="1"/>
    </xf>
    <xf numFmtId="0" fontId="5" fillId="0" borderId="11" xfId="0" applyFont="1" applyFill="1" applyBorder="1" applyAlignment="1">
      <alignment horizontal="center" vertical="center" textRotation="90" wrapText="1"/>
    </xf>
    <xf numFmtId="0" fontId="0" fillId="0" borderId="28" xfId="0" applyBorder="1" applyAlignment="1">
      <alignment horizontal="center" vertical="center" textRotation="90" wrapText="1"/>
    </xf>
    <xf numFmtId="3" fontId="3" fillId="0" borderId="40" xfId="0" applyNumberFormat="1" applyFont="1" applyBorder="1" applyAlignment="1">
      <alignment horizontal="center" vertical="center" textRotation="90" wrapText="1" shrinkToFit="1"/>
    </xf>
    <xf numFmtId="3" fontId="3" fillId="0" borderId="6" xfId="0" applyNumberFormat="1" applyFont="1" applyBorder="1" applyAlignment="1">
      <alignment horizontal="center" vertical="center" textRotation="90" wrapText="1" shrinkToFit="1"/>
    </xf>
    <xf numFmtId="3" fontId="3" fillId="0" borderId="68" xfId="0" applyNumberFormat="1" applyFont="1" applyBorder="1" applyAlignment="1">
      <alignment horizontal="center" vertical="center" textRotation="90" wrapText="1" shrinkToFit="1"/>
    </xf>
    <xf numFmtId="0" fontId="3" fillId="0" borderId="40" xfId="0" applyFont="1" applyBorder="1" applyAlignment="1">
      <alignment horizontal="center" vertical="center" textRotation="90" wrapText="1"/>
    </xf>
    <xf numFmtId="0" fontId="9" fillId="0" borderId="6" xfId="0" applyFont="1" applyBorder="1" applyAlignment="1">
      <alignment horizontal="center" vertical="center" textRotation="90" wrapText="1"/>
    </xf>
    <xf numFmtId="0" fontId="9" fillId="0" borderId="68" xfId="0" applyFont="1" applyBorder="1" applyAlignment="1">
      <alignment horizontal="center" vertical="center" textRotation="90" wrapText="1"/>
    </xf>
    <xf numFmtId="0" fontId="3" fillId="0" borderId="6" xfId="0" applyFont="1" applyBorder="1" applyAlignment="1">
      <alignment horizontal="center" vertical="center" textRotation="90" wrapText="1"/>
    </xf>
    <xf numFmtId="0" fontId="3" fillId="0" borderId="68" xfId="0" applyFont="1" applyBorder="1" applyAlignment="1">
      <alignment horizontal="center" vertical="center" textRotation="90" wrapText="1"/>
    </xf>
    <xf numFmtId="0" fontId="4" fillId="0" borderId="70" xfId="0" applyFont="1" applyBorder="1" applyAlignment="1">
      <alignment horizontal="center" vertical="center"/>
    </xf>
    <xf numFmtId="0" fontId="4" fillId="0" borderId="75" xfId="0" applyFont="1" applyBorder="1" applyAlignment="1">
      <alignment horizontal="center" vertical="center"/>
    </xf>
    <xf numFmtId="0" fontId="4" fillId="0" borderId="71" xfId="0" applyFont="1" applyBorder="1" applyAlignment="1">
      <alignment horizontal="center" vertical="center"/>
    </xf>
    <xf numFmtId="0" fontId="3" fillId="0" borderId="37" xfId="0" applyFont="1" applyBorder="1" applyAlignment="1">
      <alignment horizontal="center" vertical="center" wrapText="1"/>
    </xf>
    <xf numFmtId="0" fontId="3" fillId="0" borderId="9" xfId="0" applyFont="1" applyBorder="1" applyAlignment="1">
      <alignment horizontal="center" vertical="center" wrapText="1"/>
    </xf>
    <xf numFmtId="0" fontId="3" fillId="0" borderId="64" xfId="0" applyFont="1" applyBorder="1" applyAlignment="1">
      <alignment horizontal="center" vertical="center"/>
    </xf>
    <xf numFmtId="0" fontId="3" fillId="0" borderId="43" xfId="0" applyFont="1" applyBorder="1" applyAlignment="1">
      <alignment horizontal="center" vertical="center"/>
    </xf>
    <xf numFmtId="0" fontId="3" fillId="3" borderId="111" xfId="0" applyFont="1" applyFill="1" applyBorder="1" applyAlignment="1">
      <alignment horizontal="left" vertical="top" wrapText="1"/>
    </xf>
    <xf numFmtId="0" fontId="9" fillId="0" borderId="83" xfId="0" applyFont="1" applyBorder="1" applyAlignment="1">
      <alignment horizontal="left" vertical="top" wrapText="1"/>
    </xf>
    <xf numFmtId="166" fontId="4" fillId="9" borderId="7" xfId="0" applyNumberFormat="1" applyFont="1" applyFill="1" applyBorder="1" applyAlignment="1">
      <alignment horizontal="center" vertical="top"/>
    </xf>
    <xf numFmtId="166" fontId="4" fillId="2"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3" fillId="7" borderId="47" xfId="0" applyNumberFormat="1" applyFont="1" applyFill="1" applyBorder="1" applyAlignment="1">
      <alignment horizontal="left" vertical="top" wrapText="1"/>
    </xf>
    <xf numFmtId="166" fontId="3" fillId="7" borderId="49" xfId="0" applyNumberFormat="1" applyFont="1" applyFill="1" applyBorder="1" applyAlignment="1">
      <alignment horizontal="left" vertical="top" wrapText="1"/>
    </xf>
    <xf numFmtId="166" fontId="3" fillId="7" borderId="35" xfId="0" applyNumberFormat="1" applyFont="1" applyFill="1" applyBorder="1" applyAlignment="1">
      <alignment horizontal="left" vertical="top" wrapText="1"/>
    </xf>
    <xf numFmtId="166" fontId="4" fillId="7" borderId="18" xfId="0" applyNumberFormat="1" applyFont="1" applyFill="1" applyBorder="1" applyAlignment="1">
      <alignment horizontal="center" vertical="top"/>
    </xf>
    <xf numFmtId="166" fontId="4" fillId="0" borderId="20" xfId="0" applyNumberFormat="1" applyFont="1" applyFill="1" applyBorder="1" applyAlignment="1">
      <alignment horizontal="center" vertical="top" textRotation="90" wrapText="1"/>
    </xf>
    <xf numFmtId="0" fontId="0" fillId="0" borderId="28" xfId="0" applyBorder="1" applyAlignment="1">
      <alignment horizontal="center" vertical="top" textRotation="90" wrapText="1"/>
    </xf>
    <xf numFmtId="0" fontId="3" fillId="7" borderId="11" xfId="0" applyFont="1" applyFill="1" applyBorder="1" applyAlignment="1">
      <alignment horizontal="left" vertical="top" wrapText="1"/>
    </xf>
    <xf numFmtId="0" fontId="0" fillId="0" borderId="11" xfId="0" applyBorder="1" applyAlignment="1">
      <alignment horizontal="left" vertical="top" wrapText="1"/>
    </xf>
    <xf numFmtId="0" fontId="0" fillId="0" borderId="28" xfId="0" applyBorder="1" applyAlignment="1">
      <alignment horizontal="left" vertical="top" wrapText="1"/>
    </xf>
    <xf numFmtId="166" fontId="4" fillId="0" borderId="11" xfId="0" applyNumberFormat="1" applyFont="1" applyFill="1" applyBorder="1" applyAlignment="1">
      <alignment horizontal="center" vertical="center" textRotation="90" wrapText="1"/>
    </xf>
    <xf numFmtId="166" fontId="9" fillId="0" borderId="11" xfId="0" applyNumberFormat="1" applyFont="1" applyBorder="1" applyAlignment="1">
      <alignment horizontal="center" vertical="center" textRotation="90" wrapText="1"/>
    </xf>
    <xf numFmtId="0" fontId="3" fillId="7" borderId="7" xfId="0" applyFont="1" applyFill="1" applyBorder="1" applyAlignment="1">
      <alignment horizontal="left" vertical="top" wrapText="1"/>
    </xf>
    <xf numFmtId="0" fontId="9" fillId="0" borderId="7" xfId="0" applyFont="1" applyBorder="1" applyAlignment="1">
      <alignment horizontal="left" vertical="top" wrapText="1"/>
    </xf>
    <xf numFmtId="166" fontId="4" fillId="7" borderId="20" xfId="0" applyNumberFormat="1" applyFont="1" applyFill="1" applyBorder="1" applyAlignment="1">
      <alignment horizontal="center" vertical="top" textRotation="90" wrapText="1"/>
    </xf>
    <xf numFmtId="0" fontId="0" fillId="0" borderId="11" xfId="0" applyBorder="1" applyAlignment="1">
      <alignment horizontal="center" vertical="top" textRotation="90" wrapText="1"/>
    </xf>
    <xf numFmtId="166" fontId="3" fillId="7" borderId="37" xfId="0" applyNumberFormat="1" applyFont="1" applyFill="1" applyBorder="1" applyAlignment="1">
      <alignment horizontal="left" vertical="top" wrapText="1"/>
    </xf>
    <xf numFmtId="166" fontId="9" fillId="7" borderId="29" xfId="0" applyNumberFormat="1" applyFont="1" applyFill="1" applyBorder="1" applyAlignment="1">
      <alignment horizontal="left" vertical="top" wrapText="1"/>
    </xf>
    <xf numFmtId="166" fontId="8" fillId="3" borderId="25" xfId="0" applyNumberFormat="1" applyFont="1" applyFill="1" applyBorder="1" applyAlignment="1">
      <alignment horizontal="left" vertical="top" wrapText="1"/>
    </xf>
    <xf numFmtId="166" fontId="8" fillId="3" borderId="11" xfId="0" applyNumberFormat="1" applyFont="1" applyFill="1" applyBorder="1" applyAlignment="1">
      <alignment horizontal="left" vertical="top" wrapText="1"/>
    </xf>
    <xf numFmtId="0" fontId="0" fillId="0" borderId="28" xfId="0" applyBorder="1" applyAlignment="1"/>
    <xf numFmtId="166" fontId="13" fillId="0" borderId="25" xfId="0" applyNumberFormat="1" applyFont="1" applyFill="1" applyBorder="1" applyAlignment="1">
      <alignment horizontal="center" vertical="center" textRotation="90" shrinkToFit="1"/>
    </xf>
    <xf numFmtId="166" fontId="13" fillId="0" borderId="11" xfId="0" applyNumberFormat="1" applyFont="1" applyFill="1" applyBorder="1" applyAlignment="1">
      <alignment horizontal="center" vertical="center" textRotation="90" shrinkToFit="1"/>
    </xf>
    <xf numFmtId="166" fontId="4" fillId="9" borderId="34" xfId="0" applyNumberFormat="1" applyFont="1" applyFill="1" applyBorder="1" applyAlignment="1">
      <alignment horizontal="center" vertical="top"/>
    </xf>
    <xf numFmtId="166" fontId="3" fillId="7" borderId="49" xfId="0" applyNumberFormat="1" applyFont="1" applyFill="1" applyBorder="1" applyAlignment="1">
      <alignment vertical="top" wrapText="1"/>
    </xf>
    <xf numFmtId="166" fontId="3" fillId="7" borderId="35" xfId="0" applyNumberFormat="1" applyFont="1" applyFill="1" applyBorder="1" applyAlignment="1">
      <alignment vertical="top" wrapText="1"/>
    </xf>
    <xf numFmtId="166" fontId="4" fillId="0" borderId="11" xfId="0" applyNumberFormat="1" applyFont="1" applyBorder="1" applyAlignment="1">
      <alignment horizontal="center" vertical="center" wrapText="1"/>
    </xf>
    <xf numFmtId="166" fontId="4" fillId="0" borderId="28" xfId="0" applyNumberFormat="1" applyFont="1" applyBorder="1" applyAlignment="1">
      <alignment horizontal="center" vertical="center" wrapText="1"/>
    </xf>
    <xf numFmtId="166" fontId="3" fillId="7" borderId="29" xfId="0" applyNumberFormat="1" applyFont="1" applyFill="1" applyBorder="1" applyAlignment="1">
      <alignment horizontal="left" vertical="top" wrapText="1"/>
    </xf>
    <xf numFmtId="0" fontId="9" fillId="7" borderId="57" xfId="0" applyFont="1" applyFill="1" applyBorder="1" applyAlignment="1">
      <alignment vertical="top"/>
    </xf>
    <xf numFmtId="166" fontId="4" fillId="7" borderId="11" xfId="0" applyNumberFormat="1" applyFont="1" applyFill="1" applyBorder="1" applyAlignment="1">
      <alignment horizontal="center" vertical="top" wrapText="1"/>
    </xf>
    <xf numFmtId="0" fontId="0" fillId="0" borderId="30" xfId="0" applyBorder="1" applyAlignment="1">
      <alignment vertical="top"/>
    </xf>
    <xf numFmtId="0" fontId="0" fillId="0" borderId="31" xfId="0" applyBorder="1" applyAlignment="1">
      <alignment vertical="top"/>
    </xf>
    <xf numFmtId="166" fontId="3" fillId="7" borderId="34" xfId="0" applyNumberFormat="1" applyFont="1" applyFill="1" applyBorder="1" applyAlignment="1">
      <alignment horizontal="left" vertical="top" wrapText="1"/>
    </xf>
    <xf numFmtId="0" fontId="9" fillId="0" borderId="74" xfId="0" applyFont="1" applyBorder="1" applyAlignment="1">
      <alignment vertical="top"/>
    </xf>
    <xf numFmtId="166" fontId="3" fillId="0" borderId="37" xfId="0" applyNumberFormat="1" applyFont="1" applyFill="1" applyBorder="1" applyAlignment="1">
      <alignment horizontal="left" vertical="top" wrapText="1"/>
    </xf>
    <xf numFmtId="0" fontId="0" fillId="0" borderId="29" xfId="0" applyBorder="1" applyAlignment="1">
      <alignment horizontal="left" vertical="top" wrapText="1"/>
    </xf>
    <xf numFmtId="0" fontId="0" fillId="0" borderId="57" xfId="0" applyBorder="1" applyAlignment="1">
      <alignment vertical="top"/>
    </xf>
    <xf numFmtId="166" fontId="4" fillId="3" borderId="47" xfId="0" applyNumberFormat="1" applyFont="1" applyFill="1" applyBorder="1" applyAlignment="1">
      <alignment horizontal="center" vertical="top" wrapText="1"/>
    </xf>
    <xf numFmtId="166" fontId="4" fillId="3" borderId="49" xfId="0" applyNumberFormat="1" applyFont="1" applyFill="1" applyBorder="1" applyAlignment="1">
      <alignment horizontal="center" vertical="top" wrapText="1"/>
    </xf>
    <xf numFmtId="166" fontId="4" fillId="3" borderId="18" xfId="0" applyNumberFormat="1" applyFont="1" applyFill="1" applyBorder="1" applyAlignment="1">
      <alignment horizontal="center" vertical="top"/>
    </xf>
    <xf numFmtId="166" fontId="8" fillId="0" borderId="11" xfId="0" applyNumberFormat="1" applyFont="1" applyFill="1" applyBorder="1" applyAlignment="1">
      <alignment horizontal="left" vertical="top" wrapText="1"/>
    </xf>
    <xf numFmtId="166" fontId="5" fillId="3" borderId="11" xfId="0" applyNumberFormat="1" applyFont="1" applyFill="1" applyBorder="1" applyAlignment="1">
      <alignment horizontal="center" vertical="center" textRotation="90" wrapText="1"/>
    </xf>
    <xf numFmtId="166" fontId="4" fillId="7" borderId="49" xfId="0" applyNumberFormat="1" applyFont="1" applyFill="1" applyBorder="1" applyAlignment="1">
      <alignment horizontal="center" vertical="top"/>
    </xf>
    <xf numFmtId="166" fontId="3" fillId="7" borderId="7" xfId="0" applyNumberFormat="1" applyFont="1" applyFill="1" applyBorder="1" applyAlignment="1">
      <alignment horizontal="left" vertical="top" wrapText="1"/>
    </xf>
    <xf numFmtId="0" fontId="0" fillId="7" borderId="7" xfId="0" applyFill="1" applyBorder="1" applyAlignment="1">
      <alignment horizontal="left" vertical="top" wrapText="1"/>
    </xf>
    <xf numFmtId="166" fontId="4" fillId="3" borderId="20" xfId="0" applyNumberFormat="1" applyFont="1" applyFill="1" applyBorder="1" applyAlignment="1">
      <alignment horizontal="center" vertical="top" wrapText="1"/>
    </xf>
    <xf numFmtId="166" fontId="4" fillId="3" borderId="28" xfId="0" applyNumberFormat="1" applyFont="1" applyFill="1" applyBorder="1" applyAlignment="1">
      <alignment horizontal="center" vertical="top" wrapText="1"/>
    </xf>
    <xf numFmtId="166" fontId="4" fillId="3" borderId="49" xfId="0" applyNumberFormat="1" applyFont="1" applyFill="1" applyBorder="1" applyAlignment="1">
      <alignment horizontal="center" vertical="top"/>
    </xf>
    <xf numFmtId="0" fontId="9" fillId="0" borderId="29" xfId="0" applyFont="1" applyBorder="1" applyAlignment="1">
      <alignment horizontal="left" vertical="top" wrapText="1"/>
    </xf>
    <xf numFmtId="166" fontId="3" fillId="7" borderId="20" xfId="0" applyNumberFormat="1" applyFont="1" applyFill="1" applyBorder="1" applyAlignment="1">
      <alignment horizontal="left" vertical="top" wrapText="1"/>
    </xf>
    <xf numFmtId="0" fontId="0" fillId="7" borderId="11" xfId="0" applyFill="1" applyBorder="1" applyAlignment="1">
      <alignment horizontal="left" vertical="top" wrapText="1"/>
    </xf>
    <xf numFmtId="166" fontId="4" fillId="3" borderId="11" xfId="0" applyNumberFormat="1" applyFont="1" applyFill="1" applyBorder="1" applyAlignment="1">
      <alignment horizontal="center" vertical="top" wrapText="1"/>
    </xf>
    <xf numFmtId="0" fontId="0" fillId="0" borderId="9" xfId="0" applyBorder="1" applyAlignment="1">
      <alignment vertical="top"/>
    </xf>
    <xf numFmtId="166" fontId="5" fillId="3" borderId="25" xfId="0" applyNumberFormat="1" applyFont="1" applyFill="1" applyBorder="1" applyAlignment="1">
      <alignment horizontal="center" vertical="center" textRotation="90" wrapText="1"/>
    </xf>
    <xf numFmtId="166" fontId="4" fillId="7" borderId="18" xfId="0" applyNumberFormat="1" applyFont="1" applyFill="1" applyBorder="1" applyAlignment="1">
      <alignment horizontal="center" vertical="top" wrapText="1"/>
    </xf>
    <xf numFmtId="0" fontId="3" fillId="11" borderId="34" xfId="0" applyFont="1" applyFill="1" applyBorder="1" applyAlignment="1">
      <alignment vertical="center" wrapText="1"/>
    </xf>
    <xf numFmtId="0" fontId="3" fillId="11" borderId="66" xfId="0" applyFont="1" applyFill="1" applyBorder="1" applyAlignment="1">
      <alignment vertical="center" wrapText="1"/>
    </xf>
    <xf numFmtId="166" fontId="4" fillId="3" borderId="35" xfId="0" applyNumberFormat="1" applyFont="1" applyFill="1" applyBorder="1" applyAlignment="1">
      <alignment horizontal="center" vertical="top" wrapText="1"/>
    </xf>
    <xf numFmtId="166" fontId="3" fillId="0" borderId="34" xfId="0" applyNumberFormat="1" applyFont="1" applyFill="1" applyBorder="1" applyAlignment="1">
      <alignment horizontal="left" vertical="top" wrapText="1"/>
    </xf>
    <xf numFmtId="166" fontId="9" fillId="0" borderId="66" xfId="0" applyNumberFormat="1" applyFont="1" applyBorder="1" applyAlignment="1">
      <alignment horizontal="left" vertical="top" wrapText="1"/>
    </xf>
    <xf numFmtId="166" fontId="4" fillId="0" borderId="20" xfId="0" applyNumberFormat="1" applyFont="1" applyFill="1" applyBorder="1" applyAlignment="1">
      <alignment horizontal="center" vertical="top" wrapText="1"/>
    </xf>
    <xf numFmtId="166" fontId="4" fillId="0" borderId="11" xfId="0" applyNumberFormat="1" applyFont="1" applyFill="1" applyBorder="1" applyAlignment="1">
      <alignment horizontal="center" vertical="top" wrapText="1"/>
    </xf>
    <xf numFmtId="166" fontId="3" fillId="3" borderId="50" xfId="0" applyNumberFormat="1" applyFont="1" applyFill="1" applyBorder="1" applyAlignment="1">
      <alignment horizontal="left" vertical="top" wrapText="1"/>
    </xf>
    <xf numFmtId="166" fontId="4" fillId="0" borderId="28" xfId="0" applyNumberFormat="1" applyFont="1" applyFill="1" applyBorder="1" applyAlignment="1">
      <alignment horizontal="center" vertical="top" wrapText="1"/>
    </xf>
    <xf numFmtId="166" fontId="4" fillId="0" borderId="49" xfId="0" applyNumberFormat="1" applyFont="1" applyBorder="1" applyAlignment="1">
      <alignment horizontal="center" vertical="top"/>
    </xf>
    <xf numFmtId="166" fontId="4" fillId="0" borderId="35" xfId="0" applyNumberFormat="1" applyFont="1" applyBorder="1" applyAlignment="1">
      <alignment horizontal="center" vertical="top"/>
    </xf>
    <xf numFmtId="49" fontId="3" fillId="7" borderId="7" xfId="0" applyNumberFormat="1" applyFont="1" applyFill="1" applyBorder="1" applyAlignment="1">
      <alignment horizontal="left" vertical="top" wrapText="1"/>
    </xf>
    <xf numFmtId="0" fontId="9" fillId="7" borderId="29" xfId="0" applyFont="1" applyFill="1" applyBorder="1" applyAlignment="1">
      <alignment horizontal="left" vertical="top" wrapText="1"/>
    </xf>
    <xf numFmtId="0" fontId="0" fillId="0" borderId="7" xfId="0" applyBorder="1" applyAlignment="1">
      <alignment horizontal="left" vertical="top" wrapText="1"/>
    </xf>
    <xf numFmtId="166" fontId="9" fillId="7" borderId="35" xfId="0" applyNumberFormat="1" applyFont="1" applyFill="1" applyBorder="1" applyAlignment="1">
      <alignment horizontal="left" vertical="top" wrapText="1"/>
    </xf>
    <xf numFmtId="166" fontId="18" fillId="7" borderId="11" xfId="0" applyNumberFormat="1" applyFont="1" applyFill="1" applyBorder="1" applyAlignment="1">
      <alignment horizontal="center" vertical="center" textRotation="90" wrapText="1"/>
    </xf>
    <xf numFmtId="166" fontId="19" fillId="7" borderId="28" xfId="0" applyNumberFormat="1" applyFont="1" applyFill="1" applyBorder="1" applyAlignment="1">
      <alignment horizontal="center" vertical="center" wrapText="1"/>
    </xf>
    <xf numFmtId="166" fontId="3" fillId="3" borderId="7" xfId="0" applyNumberFormat="1" applyFont="1" applyFill="1" applyBorder="1" applyAlignment="1">
      <alignment horizontal="left" vertical="top" wrapText="1"/>
    </xf>
    <xf numFmtId="166" fontId="4" fillId="7" borderId="47" xfId="0" applyNumberFormat="1" applyFont="1" applyFill="1" applyBorder="1" applyAlignment="1">
      <alignment horizontal="center" vertical="top" wrapText="1"/>
    </xf>
    <xf numFmtId="166" fontId="4" fillId="7" borderId="49" xfId="0" applyNumberFormat="1" applyFont="1" applyFill="1" applyBorder="1" applyAlignment="1">
      <alignment horizontal="center" vertical="top" wrapText="1"/>
    </xf>
    <xf numFmtId="166" fontId="4" fillId="7" borderId="47" xfId="0" applyNumberFormat="1" applyFont="1" applyFill="1" applyBorder="1" applyAlignment="1">
      <alignment horizontal="center" vertical="top"/>
    </xf>
    <xf numFmtId="166" fontId="9" fillId="0" borderId="35" xfId="0" applyNumberFormat="1" applyFont="1" applyBorder="1" applyAlignment="1">
      <alignment horizontal="left" vertical="top" wrapText="1"/>
    </xf>
    <xf numFmtId="166" fontId="9" fillId="0" borderId="49" xfId="0" applyNumberFormat="1" applyFont="1" applyBorder="1" applyAlignment="1">
      <alignment horizontal="left" vertical="top" wrapText="1"/>
    </xf>
    <xf numFmtId="166" fontId="9" fillId="7" borderId="7" xfId="0" applyNumberFormat="1" applyFont="1" applyFill="1" applyBorder="1" applyAlignment="1">
      <alignment horizontal="left" vertical="top" wrapText="1"/>
    </xf>
    <xf numFmtId="166" fontId="3" fillId="3" borderId="20" xfId="0" applyNumberFormat="1" applyFont="1" applyFill="1" applyBorder="1" applyAlignment="1">
      <alignment horizontal="left" vertical="top" wrapText="1"/>
    </xf>
    <xf numFmtId="0" fontId="0" fillId="0" borderId="30" xfId="0" applyBorder="1" applyAlignment="1">
      <alignment horizontal="left" vertical="top" wrapText="1"/>
    </xf>
    <xf numFmtId="166" fontId="4" fillId="2" borderId="72" xfId="0" applyNumberFormat="1" applyFont="1" applyFill="1" applyBorder="1" applyAlignment="1">
      <alignment horizontal="right" vertical="top"/>
    </xf>
    <xf numFmtId="166" fontId="4" fillId="2" borderId="73" xfId="0" applyNumberFormat="1" applyFont="1" applyFill="1" applyBorder="1" applyAlignment="1">
      <alignment horizontal="right" vertical="top"/>
    </xf>
    <xf numFmtId="166" fontId="4" fillId="2" borderId="4" xfId="0" applyNumberFormat="1" applyFont="1" applyFill="1" applyBorder="1" applyAlignment="1">
      <alignment horizontal="left" vertical="top"/>
    </xf>
    <xf numFmtId="166" fontId="4" fillId="2" borderId="25" xfId="0" applyNumberFormat="1" applyFont="1" applyFill="1" applyBorder="1" applyAlignment="1">
      <alignment horizontal="left" vertical="top"/>
    </xf>
    <xf numFmtId="166" fontId="4" fillId="2" borderId="76" xfId="0" applyNumberFormat="1" applyFont="1" applyFill="1" applyBorder="1" applyAlignment="1">
      <alignment horizontal="left" vertical="top"/>
    </xf>
    <xf numFmtId="166" fontId="4" fillId="2" borderId="78" xfId="0" applyNumberFormat="1" applyFont="1" applyFill="1" applyBorder="1" applyAlignment="1">
      <alignment horizontal="left" vertical="top"/>
    </xf>
    <xf numFmtId="166" fontId="9" fillId="7" borderId="106" xfId="0" applyNumberFormat="1" applyFont="1" applyFill="1" applyBorder="1" applyAlignment="1">
      <alignment horizontal="left" vertical="top" wrapText="1"/>
    </xf>
    <xf numFmtId="166" fontId="3" fillId="7" borderId="111" xfId="0" applyNumberFormat="1" applyFont="1" applyFill="1" applyBorder="1" applyAlignment="1">
      <alignment horizontal="left" vertical="top" wrapText="1"/>
    </xf>
    <xf numFmtId="166" fontId="9" fillId="7" borderId="49" xfId="0" applyNumberFormat="1" applyFont="1" applyFill="1" applyBorder="1" applyAlignment="1">
      <alignment horizontal="left" vertical="top" wrapText="1"/>
    </xf>
    <xf numFmtId="166" fontId="19" fillId="7" borderId="11" xfId="0" applyNumberFormat="1" applyFont="1" applyFill="1" applyBorder="1" applyAlignment="1">
      <alignment horizontal="center" vertical="center" wrapText="1"/>
    </xf>
    <xf numFmtId="166" fontId="7" fillId="7" borderId="25" xfId="0" applyNumberFormat="1" applyFont="1" applyFill="1" applyBorder="1" applyAlignment="1">
      <alignment horizontal="center" vertical="center" textRotation="90" wrapText="1"/>
    </xf>
    <xf numFmtId="166" fontId="7" fillId="7" borderId="11" xfId="0" applyNumberFormat="1" applyFont="1" applyFill="1" applyBorder="1" applyAlignment="1">
      <alignment horizontal="center" vertical="center" textRotation="90" wrapText="1"/>
    </xf>
    <xf numFmtId="0" fontId="0" fillId="7" borderId="11" xfId="0" applyFill="1" applyBorder="1" applyAlignment="1">
      <alignment horizontal="center" vertical="center" textRotation="90" wrapText="1"/>
    </xf>
    <xf numFmtId="0" fontId="0" fillId="7" borderId="28" xfId="0" applyFill="1" applyBorder="1" applyAlignment="1">
      <alignment horizontal="center" vertical="center" textRotation="90" wrapText="1"/>
    </xf>
    <xf numFmtId="166" fontId="3" fillId="7" borderId="100" xfId="0" applyNumberFormat="1" applyFont="1" applyFill="1" applyBorder="1" applyAlignment="1">
      <alignment horizontal="left" vertical="top" wrapText="1"/>
    </xf>
    <xf numFmtId="166" fontId="3" fillId="0" borderId="48" xfId="0" applyNumberFormat="1" applyFont="1" applyFill="1" applyBorder="1" applyAlignment="1">
      <alignment horizontal="left" vertical="top" wrapText="1"/>
    </xf>
    <xf numFmtId="166" fontId="3" fillId="0" borderId="19" xfId="0" applyNumberFormat="1" applyFont="1" applyFill="1" applyBorder="1" applyAlignment="1">
      <alignment horizontal="left" vertical="top" wrapText="1"/>
    </xf>
    <xf numFmtId="3" fontId="3" fillId="0" borderId="11" xfId="0" applyNumberFormat="1" applyFont="1" applyFill="1" applyBorder="1" applyAlignment="1">
      <alignment horizontal="center" vertical="center"/>
    </xf>
    <xf numFmtId="3" fontId="3" fillId="0" borderId="44" xfId="0" applyNumberFormat="1" applyFont="1" applyFill="1" applyBorder="1" applyAlignment="1">
      <alignment horizontal="center" vertical="center"/>
    </xf>
    <xf numFmtId="166" fontId="3" fillId="7" borderId="47" xfId="0" applyNumberFormat="1" applyFont="1" applyFill="1" applyBorder="1" applyAlignment="1">
      <alignment vertical="top" wrapText="1"/>
    </xf>
    <xf numFmtId="166" fontId="4" fillId="0" borderId="49" xfId="0" applyNumberFormat="1" applyFont="1" applyFill="1" applyBorder="1" applyAlignment="1">
      <alignment horizontal="center" vertical="top" wrapText="1"/>
    </xf>
    <xf numFmtId="166" fontId="3" fillId="7" borderId="7" xfId="0" applyNumberFormat="1" applyFont="1" applyFill="1" applyBorder="1" applyAlignment="1">
      <alignment vertical="top" wrapText="1"/>
    </xf>
    <xf numFmtId="0" fontId="9" fillId="0" borderId="7" xfId="0" applyFont="1" applyBorder="1" applyAlignment="1">
      <alignment vertical="top" wrapText="1"/>
    </xf>
    <xf numFmtId="0" fontId="0" fillId="0" borderId="9" xfId="0" applyBorder="1" applyAlignment="1">
      <alignment vertical="top" wrapText="1"/>
    </xf>
    <xf numFmtId="49" fontId="4" fillId="9" borderId="5" xfId="0" applyNumberFormat="1" applyFont="1" applyFill="1" applyBorder="1" applyAlignment="1">
      <alignment horizontal="center" vertical="top"/>
    </xf>
    <xf numFmtId="49" fontId="4" fillId="9" borderId="7" xfId="0" applyNumberFormat="1" applyFont="1" applyFill="1" applyBorder="1" applyAlignment="1">
      <alignment horizontal="center" vertical="top"/>
    </xf>
    <xf numFmtId="49" fontId="4" fillId="9" borderId="9" xfId="0" applyNumberFormat="1" applyFont="1" applyFill="1" applyBorder="1" applyAlignment="1">
      <alignment horizontal="center" vertical="top"/>
    </xf>
    <xf numFmtId="49" fontId="4" fillId="2" borderId="25" xfId="0" applyNumberFormat="1" applyFont="1" applyFill="1" applyBorder="1" applyAlignment="1">
      <alignment horizontal="center" vertical="top"/>
    </xf>
    <xf numFmtId="49" fontId="4" fillId="2" borderId="11" xfId="0" applyNumberFormat="1" applyFont="1" applyFill="1" applyBorder="1" applyAlignment="1">
      <alignment horizontal="center" vertical="top"/>
    </xf>
    <xf numFmtId="49" fontId="4" fillId="2" borderId="30" xfId="0" applyNumberFormat="1" applyFont="1" applyFill="1" applyBorder="1" applyAlignment="1">
      <alignment horizontal="center" vertical="top"/>
    </xf>
    <xf numFmtId="49" fontId="4" fillId="7" borderId="25"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49" fontId="4" fillId="7" borderId="30" xfId="0" applyNumberFormat="1" applyFont="1" applyFill="1" applyBorder="1" applyAlignment="1">
      <alignment horizontal="center" vertical="top"/>
    </xf>
    <xf numFmtId="0" fontId="0" fillId="0" borderId="11" xfId="0" applyBorder="1" applyAlignment="1">
      <alignment vertical="top" wrapText="1"/>
    </xf>
    <xf numFmtId="166" fontId="5" fillId="0" borderId="25" xfId="0" applyNumberFormat="1" applyFont="1" applyFill="1" applyBorder="1" applyAlignment="1">
      <alignment horizontal="center" vertical="top" wrapText="1"/>
    </xf>
    <xf numFmtId="166" fontId="5" fillId="0" borderId="11" xfId="0" applyNumberFormat="1" applyFont="1" applyFill="1" applyBorder="1" applyAlignment="1">
      <alignment horizontal="center" vertical="top" wrapText="1"/>
    </xf>
    <xf numFmtId="166" fontId="5" fillId="0" borderId="30" xfId="0" applyNumberFormat="1" applyFont="1" applyFill="1" applyBorder="1" applyAlignment="1">
      <alignment horizontal="center" vertical="top" wrapText="1"/>
    </xf>
    <xf numFmtId="166" fontId="3" fillId="7" borderId="20" xfId="0" applyNumberFormat="1" applyFont="1" applyFill="1" applyBorder="1" applyAlignment="1">
      <alignment vertical="top" wrapText="1"/>
    </xf>
    <xf numFmtId="0" fontId="0" fillId="0" borderId="11" xfId="0" applyBorder="1" applyAlignment="1">
      <alignment vertical="top"/>
    </xf>
    <xf numFmtId="0" fontId="0" fillId="0" borderId="18" xfId="0" applyBorder="1" applyAlignment="1">
      <alignment vertical="top"/>
    </xf>
    <xf numFmtId="166" fontId="3" fillId="7" borderId="48" xfId="0" applyNumberFormat="1" applyFont="1" applyFill="1" applyBorder="1" applyAlignment="1">
      <alignment horizontal="left" vertical="top" wrapText="1"/>
    </xf>
    <xf numFmtId="0" fontId="0" fillId="0" borderId="48" xfId="0" applyBorder="1" applyAlignment="1">
      <alignment vertical="top"/>
    </xf>
    <xf numFmtId="49" fontId="4" fillId="7" borderId="42" xfId="0" applyNumberFormat="1" applyFont="1" applyFill="1" applyBorder="1" applyAlignment="1">
      <alignment horizontal="center" vertical="top"/>
    </xf>
    <xf numFmtId="49" fontId="4" fillId="7" borderId="49" xfId="0" applyNumberFormat="1" applyFont="1" applyFill="1" applyBorder="1" applyAlignment="1">
      <alignment horizontal="center" vertical="top"/>
    </xf>
    <xf numFmtId="166" fontId="3" fillId="3" borderId="25" xfId="0" applyNumberFormat="1" applyFont="1" applyFill="1" applyBorder="1" applyAlignment="1">
      <alignment vertical="top" wrapText="1"/>
    </xf>
    <xf numFmtId="166" fontId="3" fillId="3" borderId="11" xfId="0" applyNumberFormat="1" applyFont="1" applyFill="1" applyBorder="1" applyAlignment="1">
      <alignment vertical="top" wrapText="1"/>
    </xf>
    <xf numFmtId="166" fontId="9" fillId="0" borderId="30" xfId="0" applyNumberFormat="1" applyFont="1" applyBorder="1" applyAlignment="1">
      <alignment vertical="top" wrapText="1"/>
    </xf>
    <xf numFmtId="166" fontId="4" fillId="7" borderId="25" xfId="0" applyNumberFormat="1" applyFont="1" applyFill="1" applyBorder="1" applyAlignment="1">
      <alignment horizontal="center" vertical="top" wrapText="1"/>
    </xf>
    <xf numFmtId="166" fontId="4" fillId="7" borderId="42" xfId="0" applyNumberFormat="1" applyFont="1" applyFill="1" applyBorder="1" applyAlignment="1">
      <alignment horizontal="center" vertical="top"/>
    </xf>
    <xf numFmtId="0" fontId="17" fillId="7" borderId="47" xfId="0" applyFont="1" applyFill="1" applyBorder="1" applyAlignment="1">
      <alignment vertical="top" wrapText="1"/>
    </xf>
    <xf numFmtId="0" fontId="17" fillId="7" borderId="49" xfId="0" applyFont="1" applyFill="1" applyBorder="1" applyAlignment="1">
      <alignment vertical="top" wrapText="1"/>
    </xf>
    <xf numFmtId="0" fontId="0" fillId="7" borderId="35" xfId="0" applyFill="1" applyBorder="1" applyAlignment="1">
      <alignment vertical="top" wrapText="1"/>
    </xf>
    <xf numFmtId="166" fontId="3" fillId="0" borderId="111" xfId="0" applyNumberFormat="1" applyFont="1" applyBorder="1" applyAlignment="1">
      <alignment horizontal="left" vertical="top" wrapText="1"/>
    </xf>
    <xf numFmtId="166" fontId="3" fillId="0" borderId="29" xfId="0" applyNumberFormat="1" applyFont="1" applyBorder="1" applyAlignment="1">
      <alignment horizontal="left" vertical="top" wrapText="1"/>
    </xf>
    <xf numFmtId="0" fontId="3" fillId="7" borderId="11" xfId="0" applyFont="1" applyFill="1" applyBorder="1" applyAlignment="1">
      <alignment vertical="top" wrapText="1"/>
    </xf>
    <xf numFmtId="0" fontId="9" fillId="0" borderId="11" xfId="0" applyFont="1" applyBorder="1" applyAlignment="1">
      <alignment vertical="top" wrapText="1"/>
    </xf>
    <xf numFmtId="0" fontId="9" fillId="0" borderId="28" xfId="0" applyFont="1" applyBorder="1" applyAlignment="1">
      <alignment vertical="top" wrapText="1"/>
    </xf>
    <xf numFmtId="166" fontId="9" fillId="7" borderId="11" xfId="0" applyNumberFormat="1" applyFont="1" applyFill="1" applyBorder="1" applyAlignment="1">
      <alignment vertical="top" wrapText="1"/>
    </xf>
    <xf numFmtId="166" fontId="3" fillId="7" borderId="83" xfId="0" applyNumberFormat="1" applyFont="1" applyFill="1" applyBorder="1" applyAlignment="1">
      <alignment horizontal="left" vertical="top" wrapText="1"/>
    </xf>
    <xf numFmtId="3" fontId="3" fillId="7" borderId="20" xfId="0" applyNumberFormat="1" applyFont="1" applyFill="1" applyBorder="1" applyAlignment="1">
      <alignment horizontal="center" vertical="top" wrapText="1"/>
    </xf>
    <xf numFmtId="3" fontId="3" fillId="7" borderId="84" xfId="0" applyNumberFormat="1" applyFont="1" applyFill="1" applyBorder="1" applyAlignment="1">
      <alignment horizontal="center" vertical="top" wrapText="1"/>
    </xf>
    <xf numFmtId="166" fontId="3" fillId="2" borderId="72" xfId="0" applyNumberFormat="1" applyFont="1" applyFill="1" applyBorder="1" applyAlignment="1">
      <alignment horizontal="center" vertical="top" wrapText="1"/>
    </xf>
    <xf numFmtId="166" fontId="3" fillId="2" borderId="73" xfId="0" applyNumberFormat="1" applyFont="1" applyFill="1" applyBorder="1" applyAlignment="1">
      <alignment horizontal="center" vertical="top" wrapText="1"/>
    </xf>
    <xf numFmtId="166" fontId="4" fillId="2" borderId="72" xfId="0" applyNumberFormat="1" applyFont="1" applyFill="1" applyBorder="1" applyAlignment="1">
      <alignment horizontal="left" vertical="top"/>
    </xf>
    <xf numFmtId="166" fontId="4" fillId="2" borderId="73" xfId="0" applyNumberFormat="1" applyFont="1" applyFill="1" applyBorder="1" applyAlignment="1">
      <alignment horizontal="left" vertical="top"/>
    </xf>
    <xf numFmtId="166" fontId="4" fillId="7" borderId="25" xfId="0" applyNumberFormat="1" applyFont="1" applyFill="1" applyBorder="1" applyAlignment="1">
      <alignment vertical="top" wrapText="1"/>
    </xf>
    <xf numFmtId="166" fontId="3" fillId="7" borderId="20" xfId="0" applyNumberFormat="1" applyFont="1" applyFill="1" applyBorder="1" applyAlignment="1">
      <alignment horizontal="center" vertical="center" textRotation="90" wrapText="1"/>
    </xf>
    <xf numFmtId="166" fontId="3" fillId="7" borderId="11" xfId="0" applyNumberFormat="1" applyFont="1" applyFill="1" applyBorder="1" applyAlignment="1">
      <alignment horizontal="center" vertical="center" textRotation="90" wrapText="1"/>
    </xf>
    <xf numFmtId="166" fontId="9" fillId="7" borderId="11" xfId="0" applyNumberFormat="1" applyFont="1" applyFill="1" applyBorder="1" applyAlignment="1">
      <alignment horizontal="center" vertical="center" textRotation="90" wrapText="1"/>
    </xf>
    <xf numFmtId="0" fontId="3" fillId="7" borderId="20" xfId="0" applyFont="1" applyFill="1" applyBorder="1" applyAlignment="1">
      <alignment horizontal="left" vertical="top" wrapText="1"/>
    </xf>
    <xf numFmtId="0" fontId="3" fillId="7" borderId="28" xfId="0" applyFont="1" applyFill="1" applyBorder="1" applyAlignment="1">
      <alignment horizontal="left" vertical="top" wrapText="1"/>
    </xf>
    <xf numFmtId="166" fontId="3" fillId="7" borderId="37" xfId="0" applyNumberFormat="1" applyFont="1" applyFill="1" applyBorder="1" applyAlignment="1">
      <alignment vertical="top" wrapText="1"/>
    </xf>
    <xf numFmtId="166" fontId="9" fillId="7" borderId="83" xfId="0" applyNumberFormat="1" applyFont="1" applyFill="1" applyBorder="1" applyAlignment="1">
      <alignment vertical="top"/>
    </xf>
    <xf numFmtId="3" fontId="3" fillId="7" borderId="47" xfId="0" applyNumberFormat="1" applyFont="1" applyFill="1" applyBorder="1" applyAlignment="1">
      <alignment horizontal="center" vertical="top"/>
    </xf>
    <xf numFmtId="3" fontId="9" fillId="0" borderId="106" xfId="0" applyNumberFormat="1" applyFont="1" applyBorder="1" applyAlignment="1">
      <alignment vertical="top"/>
    </xf>
    <xf numFmtId="3" fontId="3" fillId="7" borderId="20" xfId="0" applyNumberFormat="1" applyFont="1" applyFill="1" applyBorder="1" applyAlignment="1">
      <alignment horizontal="center" vertical="top"/>
    </xf>
    <xf numFmtId="3" fontId="9" fillId="0" borderId="84" xfId="0" applyNumberFormat="1" applyFont="1" applyBorder="1" applyAlignment="1">
      <alignment vertical="top"/>
    </xf>
    <xf numFmtId="3" fontId="3" fillId="7" borderId="39" xfId="0" applyNumberFormat="1" applyFont="1" applyFill="1" applyBorder="1" applyAlignment="1">
      <alignment horizontal="center" vertical="top"/>
    </xf>
    <xf numFmtId="3" fontId="9" fillId="0" borderId="110" xfId="0" applyNumberFormat="1" applyFont="1" applyBorder="1" applyAlignment="1">
      <alignment vertical="top"/>
    </xf>
    <xf numFmtId="3" fontId="3" fillId="7" borderId="47" xfId="0" applyNumberFormat="1" applyFont="1" applyFill="1" applyBorder="1" applyAlignment="1">
      <alignment horizontal="center" vertical="top" wrapText="1"/>
    </xf>
    <xf numFmtId="3" fontId="3" fillId="7" borderId="106" xfId="0" applyNumberFormat="1" applyFont="1" applyFill="1" applyBorder="1" applyAlignment="1">
      <alignment horizontal="center" vertical="top" wrapText="1"/>
    </xf>
    <xf numFmtId="3" fontId="3" fillId="7" borderId="21" xfId="0" applyNumberFormat="1" applyFont="1" applyFill="1" applyBorder="1" applyAlignment="1">
      <alignment horizontal="center" vertical="top" wrapText="1"/>
    </xf>
    <xf numFmtId="3" fontId="9" fillId="7" borderId="85" xfId="0" applyNumberFormat="1" applyFont="1" applyFill="1" applyBorder="1" applyAlignment="1">
      <alignment horizontal="center" vertical="top" wrapText="1"/>
    </xf>
    <xf numFmtId="0" fontId="0" fillId="0" borderId="30" xfId="0" applyBorder="1" applyAlignment="1"/>
    <xf numFmtId="166" fontId="9" fillId="0" borderId="49" xfId="0" applyNumberFormat="1" applyFont="1" applyBorder="1" applyAlignment="1">
      <alignment vertical="top" wrapText="1"/>
    </xf>
    <xf numFmtId="166" fontId="9" fillId="7" borderId="9" xfId="0" applyNumberFormat="1" applyFont="1" applyFill="1" applyBorder="1" applyAlignment="1">
      <alignment vertical="top" wrapText="1"/>
    </xf>
    <xf numFmtId="0" fontId="3" fillId="7" borderId="42" xfId="0" applyFont="1" applyFill="1" applyBorder="1" applyAlignment="1">
      <alignment vertical="top" wrapText="1"/>
    </xf>
    <xf numFmtId="0" fontId="9" fillId="0" borderId="49" xfId="0" applyFont="1" applyBorder="1" applyAlignment="1">
      <alignment vertical="top" wrapText="1"/>
    </xf>
    <xf numFmtId="0" fontId="9" fillId="0" borderId="57" xfId="0" applyFont="1" applyBorder="1" applyAlignment="1">
      <alignment vertical="top" wrapText="1"/>
    </xf>
    <xf numFmtId="0" fontId="2" fillId="7" borderId="25" xfId="0" applyFont="1" applyFill="1" applyBorder="1" applyAlignment="1">
      <alignment horizontal="center" vertical="center" textRotation="90" wrapText="1"/>
    </xf>
    <xf numFmtId="0" fontId="2" fillId="7" borderId="11" xfId="0" applyFont="1" applyFill="1" applyBorder="1" applyAlignment="1">
      <alignment horizontal="center" vertical="center" textRotation="90" wrapText="1"/>
    </xf>
    <xf numFmtId="0" fontId="3" fillId="7" borderId="111" xfId="0" applyFont="1" applyFill="1" applyBorder="1" applyAlignment="1">
      <alignment horizontal="left" vertical="top" wrapText="1"/>
    </xf>
    <xf numFmtId="0" fontId="0" fillId="0" borderId="7" xfId="0" applyBorder="1" applyAlignment="1">
      <alignment vertical="top" wrapText="1"/>
    </xf>
    <xf numFmtId="166" fontId="4" fillId="9" borderId="5" xfId="0" applyNumberFormat="1" applyFont="1" applyFill="1" applyBorder="1" applyAlignment="1">
      <alignment horizontal="center" vertical="top"/>
    </xf>
    <xf numFmtId="166" fontId="4" fillId="9" borderId="9" xfId="0" applyNumberFormat="1" applyFont="1" applyFill="1" applyBorder="1" applyAlignment="1">
      <alignment horizontal="center" vertical="top"/>
    </xf>
    <xf numFmtId="166" fontId="4" fillId="2" borderId="25" xfId="0" applyNumberFormat="1" applyFont="1" applyFill="1" applyBorder="1" applyAlignment="1">
      <alignment horizontal="center" vertical="top"/>
    </xf>
    <xf numFmtId="166" fontId="4" fillId="2" borderId="30" xfId="0" applyNumberFormat="1" applyFont="1" applyFill="1" applyBorder="1" applyAlignment="1">
      <alignment horizontal="center" vertical="top"/>
    </xf>
    <xf numFmtId="166" fontId="4" fillId="7" borderId="25" xfId="0" applyNumberFormat="1" applyFont="1" applyFill="1" applyBorder="1" applyAlignment="1">
      <alignment horizontal="center" vertical="top"/>
    </xf>
    <xf numFmtId="166" fontId="4" fillId="7" borderId="30" xfId="0" applyNumberFormat="1" applyFont="1" applyFill="1" applyBorder="1" applyAlignment="1">
      <alignment horizontal="center" vertical="top"/>
    </xf>
    <xf numFmtId="166" fontId="3" fillId="7" borderId="42" xfId="0" applyNumberFormat="1" applyFont="1" applyFill="1" applyBorder="1" applyAlignment="1">
      <alignment vertical="top" wrapText="1"/>
    </xf>
    <xf numFmtId="166" fontId="3" fillId="7" borderId="57" xfId="0" applyNumberFormat="1" applyFont="1" applyFill="1" applyBorder="1" applyAlignment="1">
      <alignment vertical="top" wrapText="1"/>
    </xf>
    <xf numFmtId="166" fontId="4" fillId="7" borderId="57" xfId="0" applyNumberFormat="1" applyFont="1" applyFill="1" applyBorder="1" applyAlignment="1">
      <alignment horizontal="center" vertical="top"/>
    </xf>
    <xf numFmtId="166" fontId="3" fillId="7" borderId="111" xfId="0" applyNumberFormat="1" applyFont="1" applyFill="1" applyBorder="1" applyAlignment="1">
      <alignment vertical="top" wrapText="1"/>
    </xf>
    <xf numFmtId="166" fontId="3" fillId="7" borderId="11" xfId="0" applyNumberFormat="1" applyFont="1" applyFill="1" applyBorder="1" applyAlignment="1">
      <alignment horizontal="center" vertical="top" textRotation="90" wrapText="1"/>
    </xf>
    <xf numFmtId="0" fontId="0" fillId="0" borderId="11" xfId="0" applyBorder="1" applyAlignment="1">
      <alignment horizontal="center" vertical="top" wrapText="1"/>
    </xf>
    <xf numFmtId="0" fontId="0" fillId="0" borderId="30" xfId="0" applyBorder="1" applyAlignment="1">
      <alignment horizontal="center" vertical="top" wrapText="1"/>
    </xf>
    <xf numFmtId="166" fontId="3" fillId="7" borderId="11" xfId="0" applyNumberFormat="1" applyFont="1" applyFill="1" applyBorder="1" applyAlignment="1">
      <alignment horizontal="left" vertical="top" wrapText="1"/>
    </xf>
    <xf numFmtId="166" fontId="3" fillId="7" borderId="28" xfId="0" applyNumberFormat="1" applyFont="1" applyFill="1" applyBorder="1" applyAlignment="1">
      <alignment horizontal="left" vertical="top" wrapText="1"/>
    </xf>
    <xf numFmtId="0" fontId="3" fillId="7" borderId="111" xfId="0" applyFont="1" applyFill="1" applyBorder="1" applyAlignment="1">
      <alignment vertical="top" wrapText="1"/>
    </xf>
    <xf numFmtId="3" fontId="3" fillId="7" borderId="112" xfId="0" applyNumberFormat="1" applyFont="1" applyFill="1" applyBorder="1" applyAlignment="1">
      <alignment horizontal="center" vertical="top"/>
    </xf>
    <xf numFmtId="0" fontId="0" fillId="0" borderId="30" xfId="0" applyBorder="1" applyAlignment="1">
      <alignment horizontal="center" vertical="top"/>
    </xf>
    <xf numFmtId="0" fontId="3" fillId="7" borderId="5" xfId="0" applyFont="1" applyFill="1" applyBorder="1" applyAlignment="1">
      <alignment vertical="top" wrapText="1"/>
    </xf>
    <xf numFmtId="0" fontId="0" fillId="7" borderId="7" xfId="0" applyFill="1" applyBorder="1" applyAlignment="1">
      <alignment vertical="top" wrapText="1"/>
    </xf>
    <xf numFmtId="166" fontId="3" fillId="3" borderId="42" xfId="0" applyNumberFormat="1" applyFont="1" applyFill="1" applyBorder="1" applyAlignment="1">
      <alignment vertical="top" wrapText="1"/>
    </xf>
    <xf numFmtId="166" fontId="3" fillId="7" borderId="11" xfId="0" applyNumberFormat="1" applyFont="1" applyFill="1" applyBorder="1" applyAlignment="1">
      <alignment horizontal="center" textRotation="90" wrapText="1"/>
    </xf>
    <xf numFmtId="0" fontId="9" fillId="0" borderId="11" xfId="0" applyFont="1" applyBorder="1" applyAlignment="1">
      <alignment horizontal="center" textRotation="90" wrapText="1"/>
    </xf>
    <xf numFmtId="0" fontId="9" fillId="0" borderId="30" xfId="0" applyFont="1" applyBorder="1" applyAlignment="1">
      <alignment horizontal="center" textRotation="90" wrapText="1"/>
    </xf>
    <xf numFmtId="166" fontId="3" fillId="3" borderId="20" xfId="0" applyNumberFormat="1" applyFont="1" applyFill="1" applyBorder="1" applyAlignment="1">
      <alignment vertical="top" wrapText="1"/>
    </xf>
    <xf numFmtId="166" fontId="9" fillId="7" borderId="35" xfId="0" applyNumberFormat="1" applyFont="1" applyFill="1" applyBorder="1" applyAlignment="1">
      <alignment vertical="top" wrapText="1"/>
    </xf>
    <xf numFmtId="166" fontId="9" fillId="7" borderId="19" xfId="0" applyNumberFormat="1" applyFont="1" applyFill="1" applyBorder="1" applyAlignment="1">
      <alignment horizontal="left" vertical="top" wrapText="1"/>
    </xf>
    <xf numFmtId="166" fontId="3" fillId="0" borderId="11" xfId="0" applyNumberFormat="1" applyFont="1" applyFill="1" applyBorder="1" applyAlignment="1">
      <alignment horizontal="center" vertical="center" wrapText="1"/>
    </xf>
    <xf numFmtId="166" fontId="3" fillId="0" borderId="30" xfId="0" applyNumberFormat="1" applyFont="1" applyFill="1" applyBorder="1" applyAlignment="1">
      <alignment horizontal="center" vertical="center" wrapText="1"/>
    </xf>
    <xf numFmtId="166" fontId="4" fillId="0" borderId="38" xfId="0" applyNumberFormat="1" applyFont="1" applyBorder="1" applyAlignment="1">
      <alignment horizontal="center" vertical="top"/>
    </xf>
    <xf numFmtId="166" fontId="4" fillId="0" borderId="65" xfId="0" applyNumberFormat="1" applyFont="1" applyBorder="1" applyAlignment="1">
      <alignment horizontal="center" vertical="top"/>
    </xf>
    <xf numFmtId="166" fontId="3" fillId="7" borderId="48" xfId="0" applyNumberFormat="1" applyFont="1" applyFill="1" applyBorder="1" applyAlignment="1">
      <alignment vertical="top" wrapText="1"/>
    </xf>
    <xf numFmtId="0" fontId="0" fillId="0" borderId="53" xfId="0" applyBorder="1" applyAlignment="1">
      <alignment vertical="top" wrapText="1"/>
    </xf>
    <xf numFmtId="166" fontId="4" fillId="7" borderId="11" xfId="0" applyNumberFormat="1" applyFont="1" applyFill="1" applyBorder="1" applyAlignment="1">
      <alignment vertical="top" wrapText="1"/>
    </xf>
    <xf numFmtId="0" fontId="7" fillId="0" borderId="0" xfId="0" applyNumberFormat="1" applyFont="1" applyFill="1" applyBorder="1" applyAlignment="1">
      <alignment horizontal="left" vertical="top" wrapText="1"/>
    </xf>
    <xf numFmtId="166" fontId="4" fillId="0" borderId="32" xfId="0" applyNumberFormat="1" applyFont="1" applyFill="1" applyBorder="1" applyAlignment="1">
      <alignment horizontal="center" vertical="top" wrapText="1"/>
    </xf>
    <xf numFmtId="3" fontId="4" fillId="0" borderId="56" xfId="0" applyNumberFormat="1" applyFont="1" applyBorder="1" applyAlignment="1">
      <alignment horizontal="center" vertical="center" wrapText="1"/>
    </xf>
    <xf numFmtId="3" fontId="4" fillId="0" borderId="72" xfId="0" applyNumberFormat="1" applyFont="1" applyBorder="1" applyAlignment="1">
      <alignment horizontal="center" vertical="center" wrapText="1"/>
    </xf>
    <xf numFmtId="3" fontId="4" fillId="0" borderId="73" xfId="0" applyNumberFormat="1" applyFont="1" applyBorder="1" applyAlignment="1">
      <alignment horizontal="center" vertical="center" wrapText="1"/>
    </xf>
    <xf numFmtId="166" fontId="4" fillId="5" borderId="70" xfId="0" applyNumberFormat="1" applyFont="1" applyFill="1" applyBorder="1" applyAlignment="1">
      <alignment horizontal="right" vertical="top" wrapText="1"/>
    </xf>
    <xf numFmtId="166" fontId="4" fillId="5" borderId="75" xfId="0" applyNumberFormat="1" applyFont="1" applyFill="1" applyBorder="1" applyAlignment="1">
      <alignment horizontal="right" vertical="top" wrapText="1"/>
    </xf>
    <xf numFmtId="166" fontId="4" fillId="5" borderId="71" xfId="0" applyNumberFormat="1" applyFont="1" applyFill="1" applyBorder="1" applyAlignment="1">
      <alignment horizontal="right" vertical="top" wrapText="1"/>
    </xf>
    <xf numFmtId="166" fontId="4" fillId="8" borderId="69" xfId="0" applyNumberFormat="1" applyFont="1" applyFill="1" applyBorder="1" applyAlignment="1">
      <alignment horizontal="right" vertical="top" wrapText="1"/>
    </xf>
    <xf numFmtId="166" fontId="9" fillId="8" borderId="64" xfId="0" applyNumberFormat="1" applyFont="1" applyFill="1" applyBorder="1" applyAlignment="1">
      <alignment horizontal="right" vertical="top" wrapText="1"/>
    </xf>
    <xf numFmtId="166" fontId="9" fillId="8" borderId="43" xfId="0" applyNumberFormat="1" applyFont="1" applyFill="1" applyBorder="1" applyAlignment="1">
      <alignment horizontal="right" vertical="top" wrapText="1"/>
    </xf>
    <xf numFmtId="166" fontId="3" fillId="7" borderId="66" xfId="0" applyNumberFormat="1" applyFont="1" applyFill="1" applyBorder="1" applyAlignment="1">
      <alignment horizontal="left" vertical="top" wrapText="1"/>
    </xf>
    <xf numFmtId="166" fontId="3" fillId="7" borderId="77" xfId="0" applyNumberFormat="1" applyFont="1" applyFill="1" applyBorder="1" applyAlignment="1">
      <alignment horizontal="left" vertical="top" wrapText="1"/>
    </xf>
    <xf numFmtId="166" fontId="3" fillId="7" borderId="54" xfId="0" applyNumberFormat="1" applyFont="1" applyFill="1" applyBorder="1" applyAlignment="1">
      <alignment horizontal="left" vertical="top" wrapText="1"/>
    </xf>
    <xf numFmtId="166" fontId="3" fillId="8" borderId="69" xfId="0" applyNumberFormat="1" applyFont="1" applyFill="1" applyBorder="1" applyAlignment="1">
      <alignment horizontal="left" vertical="top" wrapText="1"/>
    </xf>
    <xf numFmtId="166" fontId="3" fillId="8" borderId="64" xfId="0" applyNumberFormat="1" applyFont="1" applyFill="1" applyBorder="1" applyAlignment="1">
      <alignment horizontal="left" vertical="top" wrapText="1"/>
    </xf>
    <xf numFmtId="166" fontId="3" fillId="8" borderId="43" xfId="0" applyNumberFormat="1" applyFont="1" applyFill="1" applyBorder="1" applyAlignment="1">
      <alignment horizontal="left" vertical="top" wrapText="1"/>
    </xf>
    <xf numFmtId="166" fontId="4" fillId="2" borderId="32" xfId="0" applyNumberFormat="1" applyFont="1" applyFill="1" applyBorder="1" applyAlignment="1">
      <alignment horizontal="right" vertical="top"/>
    </xf>
    <xf numFmtId="166" fontId="4" fillId="9" borderId="76" xfId="0" applyNumberFormat="1" applyFont="1" applyFill="1" applyBorder="1" applyAlignment="1">
      <alignment horizontal="right" vertical="top"/>
    </xf>
    <xf numFmtId="166" fontId="4" fillId="9" borderId="72" xfId="0" applyNumberFormat="1" applyFont="1" applyFill="1" applyBorder="1" applyAlignment="1">
      <alignment horizontal="right" vertical="top"/>
    </xf>
    <xf numFmtId="166" fontId="4" fillId="9" borderId="73" xfId="0" applyNumberFormat="1" applyFont="1" applyFill="1" applyBorder="1" applyAlignment="1">
      <alignment horizontal="right" vertical="top"/>
    </xf>
    <xf numFmtId="166" fontId="3" fillId="9" borderId="72" xfId="0" applyNumberFormat="1" applyFont="1" applyFill="1" applyBorder="1" applyAlignment="1">
      <alignment horizontal="center" vertical="top"/>
    </xf>
    <xf numFmtId="166" fontId="3" fillId="9" borderId="73" xfId="0" applyNumberFormat="1" applyFont="1" applyFill="1" applyBorder="1" applyAlignment="1">
      <alignment horizontal="center" vertical="top"/>
    </xf>
    <xf numFmtId="166" fontId="4" fillId="5" borderId="76" xfId="0" applyNumberFormat="1" applyFont="1" applyFill="1" applyBorder="1" applyAlignment="1">
      <alignment horizontal="right" vertical="top"/>
    </xf>
    <xf numFmtId="166" fontId="4" fillId="5" borderId="72" xfId="0" applyNumberFormat="1" applyFont="1" applyFill="1" applyBorder="1" applyAlignment="1">
      <alignment horizontal="right" vertical="top"/>
    </xf>
    <xf numFmtId="166" fontId="4" fillId="5" borderId="73" xfId="0" applyNumberFormat="1" applyFont="1" applyFill="1" applyBorder="1" applyAlignment="1">
      <alignment horizontal="right" vertical="top"/>
    </xf>
    <xf numFmtId="166" fontId="3" fillId="5" borderId="72" xfId="0" applyNumberFormat="1" applyFont="1" applyFill="1" applyBorder="1" applyAlignment="1">
      <alignment horizontal="center" vertical="top"/>
    </xf>
    <xf numFmtId="166" fontId="3" fillId="5" borderId="73" xfId="0" applyNumberFormat="1" applyFont="1" applyFill="1" applyBorder="1" applyAlignment="1">
      <alignment horizontal="center" vertical="top"/>
    </xf>
    <xf numFmtId="166" fontId="4" fillId="4" borderId="74" xfId="0" applyNumberFormat="1" applyFont="1" applyFill="1" applyBorder="1" applyAlignment="1">
      <alignment horizontal="right" vertical="top" wrapText="1"/>
    </xf>
    <xf numFmtId="166" fontId="4" fillId="4" borderId="32" xfId="0" applyNumberFormat="1" applyFont="1" applyFill="1" applyBorder="1" applyAlignment="1">
      <alignment horizontal="right" vertical="top" wrapText="1"/>
    </xf>
    <xf numFmtId="166" fontId="4" fillId="4" borderId="33" xfId="0" applyNumberFormat="1" applyFont="1" applyFill="1" applyBorder="1" applyAlignment="1">
      <alignment horizontal="right" vertical="top" wrapText="1"/>
    </xf>
    <xf numFmtId="166" fontId="4" fillId="8" borderId="64" xfId="0" applyNumberFormat="1" applyFont="1" applyFill="1" applyBorder="1" applyAlignment="1">
      <alignment horizontal="left" vertical="top" wrapText="1"/>
    </xf>
    <xf numFmtId="166" fontId="4" fillId="8" borderId="43" xfId="0" applyNumberFormat="1" applyFont="1" applyFill="1" applyBorder="1" applyAlignment="1">
      <alignment horizontal="left" vertical="top" wrapText="1"/>
    </xf>
    <xf numFmtId="166" fontId="4" fillId="5" borderId="69" xfId="0" applyNumberFormat="1" applyFont="1" applyFill="1" applyBorder="1" applyAlignment="1">
      <alignment horizontal="right" vertical="top" wrapText="1"/>
    </xf>
    <xf numFmtId="166" fontId="4" fillId="5" borderId="64" xfId="0" applyNumberFormat="1" applyFont="1" applyFill="1" applyBorder="1" applyAlignment="1">
      <alignment horizontal="right" vertical="top" wrapText="1"/>
    </xf>
    <xf numFmtId="166" fontId="4" fillId="5" borderId="43" xfId="0" applyNumberFormat="1" applyFont="1" applyFill="1" applyBorder="1" applyAlignment="1">
      <alignment horizontal="right" vertical="top" wrapText="1"/>
    </xf>
    <xf numFmtId="166" fontId="3" fillId="3" borderId="69" xfId="0" applyNumberFormat="1" applyFont="1" applyFill="1" applyBorder="1" applyAlignment="1">
      <alignment horizontal="left" vertical="top" wrapText="1"/>
    </xf>
    <xf numFmtId="166" fontId="3" fillId="3" borderId="64" xfId="0" applyNumberFormat="1" applyFont="1" applyFill="1" applyBorder="1" applyAlignment="1">
      <alignment horizontal="left" vertical="top" wrapText="1"/>
    </xf>
    <xf numFmtId="166" fontId="3" fillId="3" borderId="43" xfId="0" applyNumberFormat="1" applyFont="1" applyFill="1" applyBorder="1" applyAlignment="1">
      <alignment horizontal="left" vertical="top" wrapText="1"/>
    </xf>
    <xf numFmtId="166" fontId="3" fillId="0" borderId="69" xfId="0" applyNumberFormat="1" applyFont="1" applyBorder="1" applyAlignment="1">
      <alignment horizontal="left" vertical="top" wrapText="1"/>
    </xf>
    <xf numFmtId="166" fontId="3" fillId="0" borderId="64" xfId="0" applyNumberFormat="1" applyFont="1" applyBorder="1" applyAlignment="1">
      <alignment horizontal="left" vertical="top" wrapText="1"/>
    </xf>
    <xf numFmtId="166" fontId="3" fillId="0" borderId="43" xfId="0" applyNumberFormat="1" applyFont="1" applyBorder="1" applyAlignment="1">
      <alignment horizontal="left" vertical="top" wrapText="1"/>
    </xf>
    <xf numFmtId="0" fontId="3" fillId="3" borderId="66" xfId="0" applyFont="1" applyFill="1" applyBorder="1" applyAlignment="1">
      <alignment horizontal="left" vertical="top" wrapText="1"/>
    </xf>
    <xf numFmtId="0" fontId="3" fillId="3" borderId="77" xfId="0" applyFont="1" applyFill="1" applyBorder="1" applyAlignment="1">
      <alignment horizontal="left" vertical="top" wrapText="1"/>
    </xf>
    <xf numFmtId="0" fontId="3" fillId="3" borderId="54" xfId="0" applyFont="1" applyFill="1" applyBorder="1" applyAlignment="1">
      <alignment horizontal="left" vertical="top" wrapText="1"/>
    </xf>
    <xf numFmtId="166" fontId="3" fillId="3" borderId="66" xfId="0" applyNumberFormat="1" applyFont="1" applyFill="1" applyBorder="1" applyAlignment="1">
      <alignment horizontal="left" vertical="top" wrapText="1"/>
    </xf>
    <xf numFmtId="166" fontId="3" fillId="3" borderId="77" xfId="0" applyNumberFormat="1" applyFont="1" applyFill="1" applyBorder="1" applyAlignment="1">
      <alignment horizontal="left" vertical="top" wrapText="1"/>
    </xf>
    <xf numFmtId="166" fontId="3" fillId="3" borderId="54" xfId="0" applyNumberFormat="1" applyFont="1" applyFill="1" applyBorder="1" applyAlignment="1">
      <alignment horizontal="left" vertical="top" wrapText="1"/>
    </xf>
    <xf numFmtId="166" fontId="4" fillId="8" borderId="69" xfId="0" applyNumberFormat="1" applyFont="1" applyFill="1" applyBorder="1" applyAlignment="1">
      <alignment horizontal="left" vertical="top" wrapText="1"/>
    </xf>
    <xf numFmtId="0" fontId="4" fillId="0" borderId="51" xfId="0" applyFont="1" applyBorder="1" applyAlignment="1">
      <alignment horizontal="center" vertical="center" textRotation="90" shrinkToFit="1"/>
    </xf>
    <xf numFmtId="0" fontId="4" fillId="0" borderId="44" xfId="0" applyFont="1" applyBorder="1" applyAlignment="1">
      <alignment horizontal="center" vertical="center" textRotation="90" shrinkToFit="1"/>
    </xf>
    <xf numFmtId="0" fontId="4" fillId="0" borderId="33" xfId="0" applyFont="1" applyBorder="1" applyAlignment="1">
      <alignment horizontal="center" vertical="center" textRotation="90" shrinkToFit="1"/>
    </xf>
    <xf numFmtId="166" fontId="8" fillId="0" borderId="25" xfId="0" applyNumberFormat="1" applyFont="1" applyFill="1" applyBorder="1" applyAlignment="1">
      <alignment horizontal="left" vertical="top" wrapText="1"/>
    </xf>
    <xf numFmtId="0" fontId="3" fillId="7" borderId="6" xfId="0" applyFont="1" applyFill="1" applyBorder="1" applyAlignment="1">
      <alignment vertical="top" wrapText="1"/>
    </xf>
    <xf numFmtId="0" fontId="0" fillId="0" borderId="6" xfId="0" applyBorder="1" applyAlignment="1">
      <alignment vertical="top"/>
    </xf>
    <xf numFmtId="0" fontId="3" fillId="7" borderId="40" xfId="0" applyFont="1" applyFill="1" applyBorder="1" applyAlignment="1">
      <alignment vertical="top" wrapText="1"/>
    </xf>
    <xf numFmtId="0" fontId="0" fillId="0" borderId="6" xfId="0" applyBorder="1" applyAlignment="1">
      <alignment vertical="top" wrapText="1"/>
    </xf>
    <xf numFmtId="0" fontId="0" fillId="0" borderId="68" xfId="0" applyBorder="1" applyAlignment="1">
      <alignment vertical="top" wrapText="1"/>
    </xf>
    <xf numFmtId="0" fontId="9" fillId="0" borderId="6" xfId="0" applyFont="1" applyBorder="1" applyAlignment="1">
      <alignment vertical="top" wrapText="1"/>
    </xf>
    <xf numFmtId="0" fontId="9" fillId="0" borderId="68" xfId="0" applyFont="1" applyBorder="1" applyAlignment="1">
      <alignment vertical="top" wrapText="1"/>
    </xf>
    <xf numFmtId="0" fontId="3" fillId="7" borderId="40" xfId="0" applyFont="1" applyFill="1" applyBorder="1" applyAlignment="1">
      <alignment horizontal="left" vertical="top" wrapText="1"/>
    </xf>
    <xf numFmtId="0" fontId="3" fillId="7" borderId="6" xfId="0" applyFont="1" applyFill="1" applyBorder="1" applyAlignment="1">
      <alignment horizontal="left" vertical="top" wrapText="1"/>
    </xf>
    <xf numFmtId="0" fontId="3" fillId="7" borderId="23" xfId="0" applyFont="1" applyFill="1" applyBorder="1" applyAlignment="1">
      <alignment horizontal="left" vertical="top" wrapText="1"/>
    </xf>
    <xf numFmtId="0" fontId="0" fillId="7" borderId="6" xfId="0" applyFill="1" applyBorder="1" applyAlignment="1">
      <alignment vertical="top" wrapText="1"/>
    </xf>
    <xf numFmtId="0" fontId="9" fillId="0" borderId="48" xfId="0" applyFont="1" applyBorder="1" applyAlignment="1">
      <alignment vertical="top" wrapText="1"/>
    </xf>
    <xf numFmtId="166" fontId="17" fillId="7" borderId="49" xfId="0" applyNumberFormat="1" applyFont="1" applyFill="1" applyBorder="1" applyAlignment="1">
      <alignment horizontal="left" vertical="top" wrapText="1"/>
    </xf>
    <xf numFmtId="166" fontId="22" fillId="0" borderId="35" xfId="0" applyNumberFormat="1" applyFont="1" applyBorder="1" applyAlignment="1">
      <alignment horizontal="left" vertical="top" wrapText="1"/>
    </xf>
    <xf numFmtId="166" fontId="3" fillId="0" borderId="45" xfId="0" applyNumberFormat="1" applyFont="1" applyBorder="1" applyAlignment="1">
      <alignment horizontal="center" vertical="center" textRotation="90" wrapText="1"/>
    </xf>
    <xf numFmtId="0" fontId="9" fillId="0" borderId="34" xfId="0" applyFont="1" applyBorder="1" applyAlignment="1">
      <alignment horizontal="center" vertical="center" textRotation="90" wrapText="1"/>
    </xf>
    <xf numFmtId="0" fontId="9" fillId="0" borderId="74" xfId="0" applyFont="1" applyBorder="1" applyAlignment="1">
      <alignment horizontal="center" vertical="center" textRotation="90" wrapText="1"/>
    </xf>
    <xf numFmtId="0" fontId="3" fillId="0" borderId="45" xfId="0" applyFont="1" applyBorder="1" applyAlignment="1">
      <alignment horizontal="center" vertical="center" textRotation="90" wrapText="1"/>
    </xf>
    <xf numFmtId="0" fontId="3" fillId="0" borderId="34" xfId="0" applyFont="1" applyBorder="1" applyAlignment="1">
      <alignment horizontal="center" vertical="center" textRotation="90" wrapText="1"/>
    </xf>
    <xf numFmtId="0" fontId="3" fillId="0" borderId="74" xfId="0" applyFont="1" applyBorder="1" applyAlignment="1">
      <alignment horizontal="center" vertical="center" textRotation="90" wrapText="1"/>
    </xf>
    <xf numFmtId="0" fontId="3" fillId="7" borderId="25" xfId="0" applyFont="1" applyFill="1" applyBorder="1" applyAlignment="1">
      <alignment horizontal="center" vertical="center" textRotation="90" wrapText="1" shrinkToFit="1"/>
    </xf>
    <xf numFmtId="0" fontId="3" fillId="7" borderId="11" xfId="0" applyFont="1" applyFill="1" applyBorder="1" applyAlignment="1">
      <alignment horizontal="center" vertical="center" textRotation="90" wrapText="1" shrinkToFit="1"/>
    </xf>
    <xf numFmtId="0" fontId="3" fillId="7" borderId="30" xfId="0" applyFont="1" applyFill="1" applyBorder="1" applyAlignment="1">
      <alignment horizontal="center" vertical="center" textRotation="90" wrapText="1" shrinkToFit="1"/>
    </xf>
    <xf numFmtId="0" fontId="16" fillId="7" borderId="7" xfId="0" applyFont="1" applyFill="1" applyBorder="1" applyAlignment="1">
      <alignment vertical="top" wrapText="1"/>
    </xf>
    <xf numFmtId="0" fontId="0" fillId="7" borderId="29" xfId="0" applyFill="1" applyBorder="1" applyAlignment="1">
      <alignment horizontal="left" vertical="top" wrapText="1"/>
    </xf>
    <xf numFmtId="0" fontId="0" fillId="0" borderId="84" xfId="0" applyBorder="1" applyAlignment="1">
      <alignment vertical="top" wrapText="1"/>
    </xf>
    <xf numFmtId="3" fontId="3" fillId="7" borderId="18" xfId="0" applyNumberFormat="1" applyFont="1" applyFill="1" applyBorder="1" applyAlignment="1">
      <alignment horizontal="center" vertical="top" wrapText="1"/>
    </xf>
    <xf numFmtId="3" fontId="3" fillId="7" borderId="11" xfId="0" applyNumberFormat="1" applyFont="1" applyFill="1" applyBorder="1" applyAlignment="1">
      <alignment horizontal="center" vertical="top" wrapText="1"/>
    </xf>
    <xf numFmtId="3" fontId="3" fillId="7" borderId="49" xfId="0" applyNumberFormat="1" applyFont="1" applyFill="1" applyBorder="1" applyAlignment="1">
      <alignment horizontal="center" vertical="top" wrapText="1"/>
    </xf>
    <xf numFmtId="166" fontId="3" fillId="7" borderId="11" xfId="0" applyNumberFormat="1" applyFont="1" applyFill="1" applyBorder="1" applyAlignment="1">
      <alignment vertical="top" wrapText="1"/>
    </xf>
    <xf numFmtId="0" fontId="0" fillId="7" borderId="106" xfId="0" applyFill="1" applyBorder="1" applyAlignment="1">
      <alignment vertical="top" wrapText="1"/>
    </xf>
    <xf numFmtId="166" fontId="3" fillId="0" borderId="83" xfId="0" applyNumberFormat="1" applyFont="1" applyBorder="1" applyAlignment="1">
      <alignment horizontal="left" vertical="top" wrapText="1"/>
    </xf>
    <xf numFmtId="0" fontId="3" fillId="7" borderId="118" xfId="0" applyFont="1" applyFill="1" applyBorder="1" applyAlignment="1">
      <alignment horizontal="left" vertical="top" wrapText="1"/>
    </xf>
    <xf numFmtId="0" fontId="0" fillId="0" borderId="48" xfId="0" applyBorder="1" applyAlignment="1">
      <alignment vertical="top" wrapText="1"/>
    </xf>
    <xf numFmtId="166" fontId="3" fillId="7" borderId="20" xfId="0" applyNumberFormat="1" applyFont="1" applyFill="1" applyBorder="1" applyAlignment="1">
      <alignment horizontal="center" vertical="top" textRotation="90" wrapText="1"/>
    </xf>
    <xf numFmtId="166" fontId="9" fillId="7" borderId="53" xfId="0" applyNumberFormat="1" applyFont="1" applyFill="1" applyBorder="1" applyAlignment="1">
      <alignment vertical="top" wrapText="1"/>
    </xf>
    <xf numFmtId="166" fontId="17" fillId="7" borderId="25" xfId="0" applyNumberFormat="1" applyFont="1" applyFill="1" applyBorder="1" applyAlignment="1">
      <alignment vertical="top" wrapText="1"/>
    </xf>
    <xf numFmtId="0" fontId="22" fillId="7" borderId="11" xfId="0" applyFont="1" applyFill="1" applyBorder="1" applyAlignment="1">
      <alignment vertical="top" wrapText="1"/>
    </xf>
    <xf numFmtId="0" fontId="22" fillId="7" borderId="30" xfId="0" applyFont="1" applyFill="1" applyBorder="1" applyAlignment="1">
      <alignment vertical="top" wrapText="1"/>
    </xf>
    <xf numFmtId="166" fontId="3" fillId="0" borderId="7" xfId="0" applyNumberFormat="1" applyFont="1" applyFill="1" applyBorder="1" applyAlignment="1">
      <alignment horizontal="left" vertical="top" wrapText="1"/>
    </xf>
    <xf numFmtId="0" fontId="3" fillId="7" borderId="68" xfId="0" applyFont="1" applyFill="1" applyBorder="1" applyAlignment="1">
      <alignment horizontal="left" vertical="top" wrapText="1"/>
    </xf>
    <xf numFmtId="0" fontId="0" fillId="0" borderId="68" xfId="0" applyBorder="1" applyAlignment="1">
      <alignment vertical="top"/>
    </xf>
    <xf numFmtId="0" fontId="3" fillId="7" borderId="8" xfId="0" applyFont="1" applyFill="1" applyBorder="1" applyAlignment="1">
      <alignment vertical="top" wrapText="1"/>
    </xf>
    <xf numFmtId="0" fontId="9" fillId="0" borderId="6" xfId="0" applyFont="1" applyBorder="1" applyAlignment="1">
      <alignment vertical="top"/>
    </xf>
    <xf numFmtId="0" fontId="0" fillId="0" borderId="85" xfId="0" applyBorder="1" applyAlignment="1">
      <alignment horizontal="center" vertical="top" wrapText="1"/>
    </xf>
    <xf numFmtId="1" fontId="3" fillId="7" borderId="115" xfId="0" applyNumberFormat="1" applyFont="1" applyFill="1" applyBorder="1" applyAlignment="1">
      <alignment horizontal="center" vertical="top"/>
    </xf>
    <xf numFmtId="0" fontId="9" fillId="0" borderId="85" xfId="0" applyFont="1" applyBorder="1" applyAlignment="1">
      <alignment vertical="top"/>
    </xf>
    <xf numFmtId="166" fontId="4" fillId="10" borderId="11" xfId="0" applyNumberFormat="1" applyFont="1" applyFill="1" applyBorder="1" applyAlignment="1">
      <alignment horizontal="center" vertical="top"/>
    </xf>
    <xf numFmtId="49" fontId="4" fillId="7" borderId="20" xfId="0" applyNumberFormat="1" applyFont="1" applyFill="1" applyBorder="1" applyAlignment="1">
      <alignment horizontal="center" vertical="top"/>
    </xf>
    <xf numFmtId="49" fontId="4" fillId="7" borderId="28" xfId="0" applyNumberFormat="1" applyFont="1" applyFill="1" applyBorder="1" applyAlignment="1">
      <alignment horizontal="center" vertical="top"/>
    </xf>
    <xf numFmtId="49" fontId="7" fillId="0" borderId="47" xfId="0" applyNumberFormat="1" applyFont="1" applyBorder="1" applyAlignment="1">
      <alignment horizontal="center" vertical="center" textRotation="90"/>
    </xf>
    <xf numFmtId="49" fontId="7" fillId="0" borderId="49" xfId="0" applyNumberFormat="1" applyFont="1" applyBorder="1" applyAlignment="1">
      <alignment horizontal="center" vertical="center" textRotation="90"/>
    </xf>
    <xf numFmtId="166" fontId="3" fillId="7" borderId="18" xfId="0" applyNumberFormat="1" applyFont="1" applyFill="1" applyBorder="1" applyAlignment="1">
      <alignment horizontal="center" vertical="top" wrapText="1"/>
    </xf>
    <xf numFmtId="0" fontId="0" fillId="0" borderId="18" xfId="0" applyFont="1" applyBorder="1" applyAlignment="1">
      <alignment horizontal="center" vertical="top" wrapText="1"/>
    </xf>
    <xf numFmtId="49" fontId="7" fillId="0" borderId="11" xfId="0" applyNumberFormat="1" applyFont="1" applyBorder="1" applyAlignment="1">
      <alignment horizontal="center" vertical="center" textRotation="90"/>
    </xf>
    <xf numFmtId="0" fontId="0" fillId="0" borderId="11" xfId="0" applyFont="1" applyBorder="1" applyAlignment="1">
      <alignment horizontal="center" vertical="top" textRotation="90" wrapText="1"/>
    </xf>
    <xf numFmtId="49" fontId="7" fillId="7" borderId="20" xfId="0" applyNumberFormat="1" applyFont="1" applyFill="1" applyBorder="1" applyAlignment="1">
      <alignment horizontal="center" vertical="top" textRotation="90" wrapText="1"/>
    </xf>
    <xf numFmtId="0" fontId="15" fillId="7" borderId="28" xfId="0" applyFont="1" applyFill="1" applyBorder="1" applyAlignment="1">
      <alignment horizontal="center" vertical="top" textRotation="90" wrapText="1"/>
    </xf>
    <xf numFmtId="49" fontId="7" fillId="7" borderId="20" xfId="0" applyNumberFormat="1" applyFont="1" applyFill="1" applyBorder="1" applyAlignment="1">
      <alignment horizontal="center" vertical="center" textRotation="90"/>
    </xf>
    <xf numFmtId="49" fontId="7" fillId="7" borderId="11" xfId="0" applyNumberFormat="1" applyFont="1" applyFill="1" applyBorder="1" applyAlignment="1">
      <alignment horizontal="center" vertical="center" textRotation="90"/>
    </xf>
    <xf numFmtId="0" fontId="15" fillId="0" borderId="11" xfId="0" applyFont="1" applyBorder="1" applyAlignment="1">
      <alignment horizontal="center" vertical="center" textRotation="90"/>
    </xf>
    <xf numFmtId="0" fontId="0" fillId="7" borderId="18" xfId="0" applyFont="1" applyFill="1" applyBorder="1" applyAlignment="1">
      <alignment horizontal="center" wrapText="1"/>
    </xf>
    <xf numFmtId="49" fontId="7" fillId="7" borderId="11" xfId="0" applyNumberFormat="1" applyFont="1" applyFill="1" applyBorder="1" applyAlignment="1">
      <alignment horizontal="center" vertical="top" textRotation="90" wrapText="1"/>
    </xf>
    <xf numFmtId="166" fontId="3" fillId="10" borderId="60" xfId="0" applyNumberFormat="1" applyFont="1" applyFill="1" applyBorder="1" applyAlignment="1">
      <alignment horizontal="center" vertical="top" wrapText="1"/>
    </xf>
    <xf numFmtId="166" fontId="4" fillId="10" borderId="60" xfId="0" applyNumberFormat="1" applyFont="1" applyFill="1" applyBorder="1" applyAlignment="1">
      <alignment horizontal="right" vertical="top"/>
    </xf>
    <xf numFmtId="166" fontId="9" fillId="10" borderId="60" xfId="0" applyNumberFormat="1" applyFont="1" applyFill="1" applyBorder="1" applyAlignment="1">
      <alignment horizontal="right" vertical="top"/>
    </xf>
    <xf numFmtId="166" fontId="3" fillId="7" borderId="28" xfId="0" applyNumberFormat="1" applyFont="1" applyFill="1" applyBorder="1" applyAlignment="1">
      <alignment vertical="top" wrapText="1"/>
    </xf>
    <xf numFmtId="166" fontId="4" fillId="0" borderId="20" xfId="0" applyNumberFormat="1" applyFont="1" applyBorder="1" applyAlignment="1">
      <alignment horizontal="center" vertical="top" wrapText="1"/>
    </xf>
    <xf numFmtId="166" fontId="4" fillId="0" borderId="28" xfId="0" applyNumberFormat="1" applyFont="1" applyBorder="1" applyAlignment="1">
      <alignment horizontal="center" vertical="top" wrapText="1"/>
    </xf>
    <xf numFmtId="49" fontId="7" fillId="7" borderId="28" xfId="0" applyNumberFormat="1" applyFont="1" applyFill="1" applyBorder="1" applyAlignment="1">
      <alignment horizontal="center" vertical="top" textRotation="90" wrapText="1"/>
    </xf>
    <xf numFmtId="0" fontId="35" fillId="0" borderId="5" xfId="0" applyFont="1" applyBorder="1" applyAlignment="1">
      <alignment horizontal="center" vertical="center" textRotation="90" shrinkToFit="1"/>
    </xf>
    <xf numFmtId="0" fontId="35" fillId="0" borderId="7" xfId="0" applyFont="1" applyBorder="1" applyAlignment="1">
      <alignment horizontal="center" vertical="center" textRotation="90" shrinkToFit="1"/>
    </xf>
    <xf numFmtId="0" fontId="35" fillId="0" borderId="9" xfId="0" applyFont="1" applyBorder="1" applyAlignment="1">
      <alignment horizontal="center" vertical="center" textRotation="90" shrinkToFit="1"/>
    </xf>
    <xf numFmtId="0" fontId="35" fillId="0" borderId="25" xfId="0" applyFont="1" applyBorder="1" applyAlignment="1">
      <alignment horizontal="center" vertical="center" textRotation="90" shrinkToFit="1"/>
    </xf>
    <xf numFmtId="0" fontId="35" fillId="0" borderId="11" xfId="0" applyFont="1" applyBorder="1" applyAlignment="1">
      <alignment horizontal="center" vertical="center" textRotation="90" shrinkToFit="1"/>
    </xf>
    <xf numFmtId="0" fontId="35" fillId="0" borderId="30" xfId="0" applyFont="1" applyBorder="1" applyAlignment="1">
      <alignment horizontal="center" vertical="center" textRotation="90" shrinkToFit="1"/>
    </xf>
    <xf numFmtId="0" fontId="35" fillId="0" borderId="42" xfId="0" applyFont="1" applyBorder="1" applyAlignment="1">
      <alignment horizontal="center" vertical="center" shrinkToFit="1"/>
    </xf>
    <xf numFmtId="0" fontId="35" fillId="0" borderId="49" xfId="0" applyFont="1" applyBorder="1" applyAlignment="1">
      <alignment horizontal="center" vertical="center" shrinkToFit="1"/>
    </xf>
    <xf numFmtId="0" fontId="35" fillId="0" borderId="57" xfId="0" applyFont="1" applyBorder="1" applyAlignment="1">
      <alignment horizontal="center" vertical="center" shrinkToFit="1"/>
    </xf>
    <xf numFmtId="166" fontId="3" fillId="7" borderId="21" xfId="0" applyNumberFormat="1" applyFont="1" applyFill="1" applyBorder="1" applyAlignment="1">
      <alignment horizontal="center" vertical="top" wrapText="1"/>
    </xf>
    <xf numFmtId="166" fontId="3" fillId="7" borderId="27" xfId="0" applyNumberFormat="1" applyFont="1" applyFill="1" applyBorder="1" applyAlignment="1">
      <alignment horizontal="center" vertical="top" wrapText="1"/>
    </xf>
    <xf numFmtId="0" fontId="37" fillId="0" borderId="11" xfId="0" applyFont="1" applyBorder="1" applyAlignment="1">
      <alignment horizontal="center" vertical="center" textRotation="90" shrinkToFit="1"/>
    </xf>
    <xf numFmtId="0" fontId="37" fillId="0" borderId="30" xfId="0" applyFont="1" applyBorder="1" applyAlignment="1">
      <alignment horizontal="center" vertical="center" textRotation="90" shrinkToFit="1"/>
    </xf>
    <xf numFmtId="0" fontId="35" fillId="0" borderId="52" xfId="0" applyNumberFormat="1" applyFont="1" applyBorder="1" applyAlignment="1">
      <alignment horizontal="center" vertical="center" textRotation="90" shrinkToFit="1"/>
    </xf>
    <xf numFmtId="0" fontId="35" fillId="0" borderId="0" xfId="0" applyNumberFormat="1" applyFont="1" applyBorder="1" applyAlignment="1">
      <alignment horizontal="center" vertical="center" textRotation="90" shrinkToFit="1"/>
    </xf>
    <xf numFmtId="0" fontId="35" fillId="0" borderId="32" xfId="0" applyNumberFormat="1" applyFont="1" applyBorder="1" applyAlignment="1">
      <alignment horizontal="center" vertical="center" textRotation="90" shrinkToFit="1"/>
    </xf>
    <xf numFmtId="0" fontId="3" fillId="0" borderId="26" xfId="0" applyNumberFormat="1" applyFont="1" applyFill="1" applyBorder="1" applyAlignment="1">
      <alignment horizontal="center" vertical="center" textRotation="90" shrinkToFit="1"/>
    </xf>
    <xf numFmtId="0" fontId="3" fillId="0" borderId="18" xfId="0" applyNumberFormat="1" applyFont="1" applyFill="1" applyBorder="1" applyAlignment="1">
      <alignment horizontal="center" vertical="center" textRotation="90" shrinkToFit="1"/>
    </xf>
    <xf numFmtId="0" fontId="3" fillId="0" borderId="31" xfId="0" applyNumberFormat="1" applyFont="1" applyFill="1" applyBorder="1" applyAlignment="1">
      <alignment horizontal="center" vertical="center" textRotation="90" shrinkToFit="1"/>
    </xf>
    <xf numFmtId="0" fontId="3" fillId="0" borderId="40" xfId="0" applyFont="1" applyBorder="1" applyAlignment="1">
      <alignment horizontal="center" vertical="center" textRotation="90" shrinkToFit="1"/>
    </xf>
    <xf numFmtId="0" fontId="3" fillId="0" borderId="6" xfId="0" applyFont="1" applyBorder="1" applyAlignment="1">
      <alignment horizontal="center" vertical="center" textRotation="90" shrinkToFit="1"/>
    </xf>
    <xf numFmtId="0" fontId="3" fillId="0" borderId="68" xfId="0" applyFont="1" applyBorder="1" applyAlignment="1">
      <alignment horizontal="center" vertical="center" textRotation="90" shrinkToFit="1"/>
    </xf>
    <xf numFmtId="166" fontId="3" fillId="10" borderId="32" xfId="0" applyNumberFormat="1" applyFont="1" applyFill="1" applyBorder="1" applyAlignment="1">
      <alignment horizontal="center" vertical="top" wrapText="1"/>
    </xf>
    <xf numFmtId="166" fontId="4" fillId="10" borderId="32" xfId="0" applyNumberFormat="1" applyFont="1" applyFill="1" applyBorder="1" applyAlignment="1">
      <alignment horizontal="right" vertical="top"/>
    </xf>
    <xf numFmtId="166" fontId="9" fillId="10" borderId="63" xfId="0" applyNumberFormat="1" applyFont="1" applyFill="1" applyBorder="1" applyAlignment="1">
      <alignment horizontal="right" vertical="top"/>
    </xf>
    <xf numFmtId="0" fontId="3" fillId="7" borderId="37" xfId="0" applyFont="1" applyFill="1" applyBorder="1" applyAlignment="1">
      <alignment horizontal="left" vertical="top" wrapText="1"/>
    </xf>
    <xf numFmtId="0" fontId="0" fillId="0" borderId="83" xfId="0" applyBorder="1" applyAlignment="1">
      <alignment horizontal="left" vertical="top" wrapText="1"/>
    </xf>
    <xf numFmtId="166" fontId="4" fillId="2" borderId="49" xfId="0" applyNumberFormat="1" applyFont="1" applyFill="1" applyBorder="1" applyAlignment="1">
      <alignment horizontal="center" vertical="top"/>
    </xf>
    <xf numFmtId="166" fontId="4" fillId="7" borderId="20" xfId="0" applyNumberFormat="1" applyFont="1" applyFill="1" applyBorder="1" applyAlignment="1">
      <alignment horizontal="center" vertical="top"/>
    </xf>
    <xf numFmtId="49" fontId="2" fillId="3" borderId="47" xfId="0" applyNumberFormat="1" applyFont="1" applyFill="1" applyBorder="1" applyAlignment="1">
      <alignment horizontal="center" vertical="top" textRotation="90" wrapText="1"/>
    </xf>
    <xf numFmtId="49" fontId="2" fillId="3" borderId="35" xfId="0" applyNumberFormat="1" applyFont="1" applyFill="1" applyBorder="1" applyAlignment="1">
      <alignment horizontal="center" vertical="top" textRotation="90" wrapText="1"/>
    </xf>
    <xf numFmtId="166" fontId="3" fillId="7" borderId="18" xfId="0" applyNumberFormat="1" applyFont="1" applyFill="1" applyBorder="1" applyAlignment="1">
      <alignment horizontal="center" vertical="center" wrapText="1"/>
    </xf>
    <xf numFmtId="166" fontId="9" fillId="7" borderId="18" xfId="0" applyNumberFormat="1" applyFont="1" applyFill="1" applyBorder="1" applyAlignment="1">
      <alignment horizontal="center" vertical="center" wrapText="1"/>
    </xf>
    <xf numFmtId="49" fontId="7" fillId="0" borderId="20" xfId="0" applyNumberFormat="1" applyFont="1" applyBorder="1" applyAlignment="1">
      <alignment horizontal="center" vertical="top" textRotation="90"/>
    </xf>
    <xf numFmtId="49" fontId="7" fillId="0" borderId="11" xfId="0" applyNumberFormat="1" applyFont="1" applyBorder="1" applyAlignment="1">
      <alignment horizontal="center" vertical="top" textRotation="90"/>
    </xf>
    <xf numFmtId="49" fontId="7" fillId="0" borderId="20" xfId="0" applyNumberFormat="1" applyFont="1" applyBorder="1" applyAlignment="1">
      <alignment horizontal="center" vertical="center" textRotation="90"/>
    </xf>
    <xf numFmtId="166" fontId="4" fillId="3" borderId="35" xfId="0" applyNumberFormat="1" applyFont="1" applyFill="1" applyBorder="1" applyAlignment="1">
      <alignment horizontal="center" vertical="top"/>
    </xf>
    <xf numFmtId="166" fontId="9" fillId="7" borderId="27" xfId="0" applyNumberFormat="1" applyFont="1" applyFill="1" applyBorder="1" applyAlignment="1">
      <alignment horizontal="center" vertical="center" wrapText="1"/>
    </xf>
    <xf numFmtId="166" fontId="4" fillId="7" borderId="28" xfId="0" applyNumberFormat="1" applyFont="1" applyFill="1" applyBorder="1" applyAlignment="1">
      <alignment horizontal="center" vertical="top"/>
    </xf>
    <xf numFmtId="0" fontId="0" fillId="0" borderId="18" xfId="0" applyBorder="1" applyAlignment="1">
      <alignment horizontal="center" vertical="center" wrapText="1"/>
    </xf>
    <xf numFmtId="0" fontId="3" fillId="7" borderId="7" xfId="0" applyFont="1" applyFill="1" applyBorder="1" applyAlignment="1">
      <alignment vertical="center" wrapText="1"/>
    </xf>
    <xf numFmtId="0" fontId="3" fillId="7" borderId="29" xfId="0" applyFont="1" applyFill="1" applyBorder="1" applyAlignment="1">
      <alignment vertical="center" wrapText="1"/>
    </xf>
    <xf numFmtId="49" fontId="2" fillId="7" borderId="49" xfId="0" applyNumberFormat="1" applyFont="1" applyFill="1" applyBorder="1" applyAlignment="1">
      <alignment horizontal="center" vertical="top" textRotation="90" wrapText="1"/>
    </xf>
    <xf numFmtId="49" fontId="2" fillId="7" borderId="35" xfId="0" applyNumberFormat="1" applyFont="1" applyFill="1" applyBorder="1" applyAlignment="1">
      <alignment horizontal="center" vertical="top" textRotation="90" wrapText="1"/>
    </xf>
    <xf numFmtId="166" fontId="3" fillId="3" borderId="18" xfId="0" applyNumberFormat="1" applyFont="1" applyFill="1" applyBorder="1" applyAlignment="1">
      <alignment horizontal="center" vertical="center" wrapText="1"/>
    </xf>
    <xf numFmtId="0" fontId="0" fillId="0" borderId="18" xfId="0" applyFont="1" applyBorder="1" applyAlignment="1">
      <alignment horizontal="center" vertical="center" wrapText="1"/>
    </xf>
    <xf numFmtId="166" fontId="4" fillId="7" borderId="28" xfId="0" applyNumberFormat="1" applyFont="1" applyFill="1" applyBorder="1" applyAlignment="1">
      <alignment horizontal="center" vertical="top" wrapText="1"/>
    </xf>
    <xf numFmtId="49" fontId="2" fillId="3" borderId="11" xfId="0" applyNumberFormat="1" applyFont="1" applyFill="1" applyBorder="1" applyAlignment="1">
      <alignment horizontal="center" vertical="center" textRotation="90" wrapText="1"/>
    </xf>
    <xf numFmtId="49" fontId="2" fillId="3" borderId="28" xfId="0" applyNumberFormat="1" applyFont="1" applyFill="1" applyBorder="1" applyAlignment="1">
      <alignment horizontal="center" vertical="center" textRotation="90" wrapText="1"/>
    </xf>
    <xf numFmtId="166" fontId="4" fillId="7" borderId="35" xfId="0" applyNumberFormat="1" applyFont="1" applyFill="1" applyBorder="1" applyAlignment="1">
      <alignment horizontal="center" vertical="top" wrapText="1"/>
    </xf>
    <xf numFmtId="166" fontId="3" fillId="3" borderId="21" xfId="0" applyNumberFormat="1" applyFont="1" applyFill="1" applyBorder="1" applyAlignment="1">
      <alignment horizontal="center" vertical="center" wrapText="1"/>
    </xf>
    <xf numFmtId="0" fontId="0" fillId="0" borderId="27" xfId="0" applyFont="1" applyBorder="1" applyAlignment="1">
      <alignment horizontal="center" vertical="center" wrapText="1"/>
    </xf>
    <xf numFmtId="0" fontId="15" fillId="0" borderId="28" xfId="0" applyFont="1" applyBorder="1" applyAlignment="1">
      <alignment horizontal="center" vertical="top" textRotation="90"/>
    </xf>
    <xf numFmtId="49" fontId="7" fillId="0" borderId="20" xfId="0" applyNumberFormat="1" applyFont="1" applyBorder="1" applyAlignment="1">
      <alignment horizontal="center" vertical="center" textRotation="90" wrapText="1"/>
    </xf>
    <xf numFmtId="49" fontId="7" fillId="0" borderId="11" xfId="0" applyNumberFormat="1" applyFont="1" applyBorder="1" applyAlignment="1">
      <alignment horizontal="center" vertical="center" textRotation="90" wrapText="1"/>
    </xf>
    <xf numFmtId="49" fontId="2" fillId="3" borderId="20" xfId="0" applyNumberFormat="1" applyFont="1" applyFill="1" applyBorder="1" applyAlignment="1">
      <alignment horizontal="center" vertical="center" textRotation="90" wrapText="1"/>
    </xf>
    <xf numFmtId="0" fontId="0" fillId="0" borderId="28" xfId="0" applyFont="1" applyBorder="1" applyAlignment="1">
      <alignment horizontal="center" vertical="center" wrapText="1"/>
    </xf>
    <xf numFmtId="0" fontId="0" fillId="0" borderId="7" xfId="0" applyFont="1" applyBorder="1" applyAlignment="1">
      <alignment horizontal="left" vertical="top" wrapText="1"/>
    </xf>
    <xf numFmtId="0" fontId="0" fillId="0" borderId="29" xfId="0" applyFont="1" applyBorder="1" applyAlignment="1">
      <alignment horizontal="left" vertical="top" wrapText="1"/>
    </xf>
    <xf numFmtId="0" fontId="15" fillId="0" borderId="11" xfId="0" applyFont="1" applyBorder="1" applyAlignment="1">
      <alignment horizontal="center" vertical="top" textRotation="90"/>
    </xf>
    <xf numFmtId="166" fontId="9" fillId="7" borderId="18" xfId="0" applyNumberFormat="1" applyFont="1" applyFill="1" applyBorder="1" applyAlignment="1">
      <alignment horizontal="center" vertical="top" wrapText="1"/>
    </xf>
    <xf numFmtId="166" fontId="9" fillId="7" borderId="27" xfId="0" applyNumberFormat="1" applyFont="1" applyFill="1" applyBorder="1" applyAlignment="1">
      <alignment horizontal="center" vertical="top" wrapText="1"/>
    </xf>
    <xf numFmtId="166" fontId="4" fillId="0" borderId="47" xfId="0" applyNumberFormat="1" applyFont="1" applyFill="1" applyBorder="1" applyAlignment="1">
      <alignment horizontal="center" vertical="top" wrapText="1"/>
    </xf>
    <xf numFmtId="49" fontId="2" fillId="0" borderId="20" xfId="0" applyNumberFormat="1" applyFont="1" applyBorder="1" applyAlignment="1">
      <alignment horizontal="center" vertical="center" textRotation="90" wrapText="1"/>
    </xf>
    <xf numFmtId="49" fontId="2" fillId="0" borderId="11" xfId="0" applyNumberFormat="1" applyFont="1" applyBorder="1" applyAlignment="1">
      <alignment horizontal="center" vertical="center" textRotation="90" wrapText="1"/>
    </xf>
    <xf numFmtId="49" fontId="2" fillId="0" borderId="49" xfId="0" applyNumberFormat="1" applyFont="1" applyBorder="1" applyAlignment="1">
      <alignment horizontal="center" vertical="top" textRotation="90" wrapText="1"/>
    </xf>
    <xf numFmtId="49" fontId="2" fillId="0" borderId="35" xfId="0" applyNumberFormat="1" applyFont="1" applyBorder="1" applyAlignment="1">
      <alignment horizontal="center" vertical="top" textRotation="90" wrapText="1"/>
    </xf>
    <xf numFmtId="166" fontId="9" fillId="10" borderId="33" xfId="0" applyNumberFormat="1" applyFont="1" applyFill="1" applyBorder="1" applyAlignment="1">
      <alignment horizontal="right" vertical="top"/>
    </xf>
    <xf numFmtId="166" fontId="3" fillId="7" borderId="26" xfId="0" applyNumberFormat="1" applyFont="1" applyFill="1" applyBorder="1" applyAlignment="1">
      <alignment horizontal="center" vertical="top" wrapText="1"/>
    </xf>
    <xf numFmtId="166" fontId="9" fillId="0" borderId="29" xfId="0" applyNumberFormat="1" applyFont="1" applyBorder="1" applyAlignment="1">
      <alignment horizontal="left" vertical="top" wrapText="1"/>
    </xf>
    <xf numFmtId="166" fontId="4" fillId="2" borderId="76" xfId="0" applyNumberFormat="1" applyFont="1" applyFill="1" applyBorder="1" applyAlignment="1">
      <alignment horizontal="right" vertical="top"/>
    </xf>
    <xf numFmtId="49" fontId="2" fillId="0" borderId="20" xfId="0" applyNumberFormat="1" applyFont="1" applyBorder="1" applyAlignment="1">
      <alignment vertical="center" textRotation="90" wrapText="1"/>
    </xf>
    <xf numFmtId="0" fontId="0" fillId="0" borderId="11" xfId="0" applyFont="1" applyBorder="1" applyAlignment="1">
      <alignment vertical="center" textRotation="90" wrapText="1"/>
    </xf>
    <xf numFmtId="49" fontId="3" fillId="7" borderId="20" xfId="0" applyNumberFormat="1" applyFont="1" applyFill="1" applyBorder="1" applyAlignment="1">
      <alignment horizontal="left" vertical="top" wrapText="1"/>
    </xf>
    <xf numFmtId="0" fontId="0" fillId="7" borderId="28" xfId="0" applyFill="1" applyBorder="1" applyAlignment="1">
      <alignment horizontal="left" vertical="top" wrapText="1"/>
    </xf>
    <xf numFmtId="0" fontId="0" fillId="0" borderId="28" xfId="0" applyBorder="1" applyAlignment="1">
      <alignment vertical="center" textRotation="90" wrapText="1"/>
    </xf>
    <xf numFmtId="49" fontId="2" fillId="7" borderId="20" xfId="0" applyNumberFormat="1" applyFont="1" applyFill="1" applyBorder="1" applyAlignment="1">
      <alignment horizontal="center" vertical="center" textRotation="90" wrapText="1"/>
    </xf>
    <xf numFmtId="0" fontId="1" fillId="7" borderId="11" xfId="0" applyFont="1" applyFill="1" applyBorder="1" applyAlignment="1">
      <alignment horizontal="center" vertical="center" textRotation="90" wrapText="1"/>
    </xf>
    <xf numFmtId="166" fontId="3" fillId="0" borderId="21" xfId="0" applyNumberFormat="1" applyFont="1" applyBorder="1" applyAlignment="1">
      <alignment horizontal="center" vertical="top" wrapText="1"/>
    </xf>
    <xf numFmtId="166" fontId="3" fillId="0" borderId="18" xfId="0" applyNumberFormat="1" applyFont="1" applyBorder="1" applyAlignment="1">
      <alignment horizontal="center" vertical="top" wrapText="1"/>
    </xf>
    <xf numFmtId="49" fontId="4" fillId="2" borderId="49" xfId="0" applyNumberFormat="1" applyFont="1" applyFill="1" applyBorder="1" applyAlignment="1">
      <alignment horizontal="center" vertical="top"/>
    </xf>
    <xf numFmtId="166" fontId="3" fillId="3" borderId="0" xfId="0" applyNumberFormat="1" applyFont="1" applyFill="1" applyBorder="1" applyAlignment="1">
      <alignment vertical="top" wrapText="1"/>
    </xf>
    <xf numFmtId="166" fontId="9" fillId="0" borderId="0" xfId="0" applyNumberFormat="1" applyFont="1" applyBorder="1" applyAlignment="1">
      <alignment vertical="top" wrapText="1"/>
    </xf>
    <xf numFmtId="0" fontId="15" fillId="0" borderId="30" xfId="0" applyFont="1" applyBorder="1" applyAlignment="1">
      <alignment horizontal="center" vertical="center" wrapText="1"/>
    </xf>
    <xf numFmtId="3" fontId="3" fillId="7" borderId="21" xfId="0" applyNumberFormat="1" applyFont="1" applyFill="1" applyBorder="1" applyAlignment="1">
      <alignment horizontal="center" vertical="top"/>
    </xf>
    <xf numFmtId="3" fontId="9" fillId="0" borderId="85" xfId="0" applyNumberFormat="1" applyFont="1" applyBorder="1" applyAlignment="1">
      <alignment vertical="top"/>
    </xf>
    <xf numFmtId="0" fontId="3" fillId="7" borderId="47" xfId="0" applyFont="1" applyFill="1" applyBorder="1" applyAlignment="1">
      <alignment vertical="top" wrapText="1"/>
    </xf>
    <xf numFmtId="0" fontId="3" fillId="7" borderId="49" xfId="0" applyFont="1" applyFill="1" applyBorder="1" applyAlignment="1">
      <alignment vertical="top" wrapText="1"/>
    </xf>
    <xf numFmtId="0" fontId="0" fillId="7" borderId="35" xfId="0" applyFont="1" applyFill="1" applyBorder="1" applyAlignment="1">
      <alignment vertical="top" wrapText="1"/>
    </xf>
    <xf numFmtId="0" fontId="0" fillId="7" borderId="27" xfId="0" applyFont="1" applyFill="1" applyBorder="1" applyAlignment="1">
      <alignment horizontal="center" vertical="top" wrapText="1"/>
    </xf>
    <xf numFmtId="49" fontId="2" fillId="0" borderId="28" xfId="0" applyNumberFormat="1" applyFont="1" applyBorder="1" applyAlignment="1">
      <alignment horizontal="center" vertical="center" textRotation="90" wrapText="1"/>
    </xf>
    <xf numFmtId="49" fontId="2" fillId="0" borderId="11" xfId="0" applyNumberFormat="1" applyFont="1" applyBorder="1" applyAlignment="1">
      <alignment horizontal="center" vertical="center" textRotation="90"/>
    </xf>
    <xf numFmtId="0" fontId="0" fillId="0" borderId="11" xfId="0" applyFont="1" applyBorder="1" applyAlignment="1">
      <alignment horizontal="center" vertical="center" textRotation="90"/>
    </xf>
    <xf numFmtId="0" fontId="0" fillId="0" borderId="28" xfId="0" applyFont="1" applyBorder="1" applyAlignment="1">
      <alignment horizontal="center" vertical="center" textRotation="90"/>
    </xf>
    <xf numFmtId="166" fontId="9" fillId="0" borderId="18" xfId="0" applyNumberFormat="1" applyFont="1" applyBorder="1" applyAlignment="1">
      <alignment horizontal="center" vertical="center" wrapText="1"/>
    </xf>
    <xf numFmtId="166" fontId="9" fillId="7" borderId="49" xfId="0" applyNumberFormat="1" applyFont="1" applyFill="1" applyBorder="1" applyAlignment="1">
      <alignment vertical="top" wrapText="1"/>
    </xf>
    <xf numFmtId="49" fontId="7" fillId="7" borderId="11" xfId="0" applyNumberFormat="1" applyFont="1" applyFill="1" applyBorder="1" applyAlignment="1">
      <alignment horizontal="right" vertical="center" textRotation="90" wrapText="1"/>
    </xf>
    <xf numFmtId="0" fontId="9" fillId="7" borderId="11" xfId="0" applyFont="1" applyFill="1" applyBorder="1" applyAlignment="1">
      <alignment horizontal="right" vertical="center" textRotation="90" wrapText="1"/>
    </xf>
    <xf numFmtId="3" fontId="3" fillId="7" borderId="85" xfId="0" applyNumberFormat="1" applyFont="1" applyFill="1" applyBorder="1" applyAlignment="1">
      <alignment horizontal="center" vertical="top" wrapText="1"/>
    </xf>
    <xf numFmtId="49" fontId="7" fillId="3" borderId="20" xfId="0" applyNumberFormat="1" applyFont="1" applyFill="1" applyBorder="1" applyAlignment="1">
      <alignment horizontal="center" textRotation="90" wrapText="1"/>
    </xf>
    <xf numFmtId="0" fontId="0" fillId="0" borderId="28" xfId="0" applyBorder="1" applyAlignment="1">
      <alignment horizontal="center" textRotation="90" wrapText="1"/>
    </xf>
    <xf numFmtId="0" fontId="9" fillId="0" borderId="29" xfId="0" applyFont="1" applyBorder="1" applyAlignment="1">
      <alignment vertical="top" wrapText="1"/>
    </xf>
    <xf numFmtId="49" fontId="7" fillId="7" borderId="25" xfId="0" applyNumberFormat="1" applyFont="1" applyFill="1" applyBorder="1" applyAlignment="1">
      <alignment horizontal="center" vertical="center" textRotation="90" wrapText="1"/>
    </xf>
    <xf numFmtId="0" fontId="15" fillId="7" borderId="11" xfId="0" applyFont="1" applyFill="1" applyBorder="1" applyAlignment="1">
      <alignment horizontal="center" vertical="center" textRotation="90" wrapText="1"/>
    </xf>
    <xf numFmtId="166" fontId="4" fillId="0" borderId="25" xfId="0" applyNumberFormat="1" applyFont="1" applyBorder="1" applyAlignment="1">
      <alignment horizontal="center" vertical="top"/>
    </xf>
    <xf numFmtId="166" fontId="4" fillId="0" borderId="11" xfId="0" applyNumberFormat="1" applyFont="1" applyBorder="1" applyAlignment="1">
      <alignment horizontal="center" vertical="top"/>
    </xf>
    <xf numFmtId="166" fontId="4" fillId="0" borderId="30" xfId="0" applyNumberFormat="1" applyFont="1" applyBorder="1" applyAlignment="1">
      <alignment horizontal="center" vertical="top"/>
    </xf>
    <xf numFmtId="49" fontId="7" fillId="0" borderId="25" xfId="0" applyNumberFormat="1" applyFont="1" applyBorder="1" applyAlignment="1">
      <alignment horizontal="center" vertical="center" textRotation="90" wrapText="1"/>
    </xf>
    <xf numFmtId="49" fontId="7" fillId="0" borderId="30" xfId="0" applyNumberFormat="1" applyFont="1" applyBorder="1" applyAlignment="1">
      <alignment horizontal="center" vertical="center" textRotation="90" wrapText="1"/>
    </xf>
    <xf numFmtId="0" fontId="0" fillId="0" borderId="31" xfId="0" applyFont="1" applyBorder="1" applyAlignment="1">
      <alignment horizontal="center" vertical="top"/>
    </xf>
    <xf numFmtId="0" fontId="0" fillId="0" borderId="28" xfId="0" applyFont="1" applyBorder="1" applyAlignment="1">
      <alignment horizontal="center" vertical="center" textRotation="90" wrapText="1"/>
    </xf>
    <xf numFmtId="166" fontId="9" fillId="7" borderId="27" xfId="0" applyNumberFormat="1" applyFont="1" applyFill="1" applyBorder="1" applyAlignment="1">
      <alignment vertical="top" wrapText="1"/>
    </xf>
    <xf numFmtId="166" fontId="3" fillId="7" borderId="46" xfId="0" applyNumberFormat="1" applyFont="1" applyFill="1" applyBorder="1" applyAlignment="1">
      <alignment horizontal="left" vertical="top" wrapText="1"/>
    </xf>
    <xf numFmtId="0" fontId="0" fillId="0" borderId="48" xfId="0" applyFont="1" applyBorder="1" applyAlignment="1">
      <alignment horizontal="left" vertical="top" wrapText="1"/>
    </xf>
    <xf numFmtId="0" fontId="0" fillId="0" borderId="30" xfId="0" applyFont="1" applyBorder="1" applyAlignment="1">
      <alignment vertical="top" wrapText="1"/>
    </xf>
    <xf numFmtId="0" fontId="3" fillId="7" borderId="41" xfId="0" applyFont="1" applyFill="1" applyBorder="1" applyAlignment="1">
      <alignment vertical="top" wrapText="1"/>
    </xf>
    <xf numFmtId="0" fontId="0" fillId="7" borderId="48" xfId="0" applyFont="1" applyFill="1" applyBorder="1" applyAlignment="1">
      <alignment vertical="top" wrapText="1"/>
    </xf>
    <xf numFmtId="0" fontId="0" fillId="0" borderId="30" xfId="0" applyFont="1" applyBorder="1" applyAlignment="1">
      <alignment horizontal="center" textRotation="90" wrapText="1"/>
    </xf>
    <xf numFmtId="49" fontId="2" fillId="0" borderId="20" xfId="0" applyNumberFormat="1" applyFont="1" applyBorder="1" applyAlignment="1">
      <alignment horizontal="center" vertical="top" textRotation="90" wrapText="1"/>
    </xf>
    <xf numFmtId="0" fontId="9" fillId="0" borderId="28" xfId="0" applyFont="1" applyBorder="1" applyAlignment="1">
      <alignment horizontal="center" textRotation="90" wrapText="1"/>
    </xf>
    <xf numFmtId="49" fontId="2" fillId="0" borderId="11" xfId="0" applyNumberFormat="1" applyFont="1" applyBorder="1" applyAlignment="1">
      <alignment horizontal="center" vertical="top" textRotation="90" wrapText="1"/>
    </xf>
    <xf numFmtId="49" fontId="2" fillId="0" borderId="28" xfId="0" applyNumberFormat="1" applyFont="1" applyBorder="1" applyAlignment="1">
      <alignment horizontal="center" vertical="top" textRotation="90" wrapText="1"/>
    </xf>
    <xf numFmtId="0" fontId="0" fillId="0" borderId="19" xfId="0" applyBorder="1" applyAlignment="1">
      <alignment horizontal="left" vertical="top" wrapText="1"/>
    </xf>
    <xf numFmtId="166" fontId="3" fillId="3" borderId="49" xfId="0" applyNumberFormat="1" applyFont="1" applyFill="1" applyBorder="1" applyAlignment="1">
      <alignment vertical="top" wrapText="1"/>
    </xf>
    <xf numFmtId="166" fontId="4" fillId="10" borderId="49" xfId="0" applyNumberFormat="1" applyFont="1" applyFill="1" applyBorder="1" applyAlignment="1">
      <alignment horizontal="center" vertical="top"/>
    </xf>
    <xf numFmtId="49" fontId="2" fillId="7" borderId="20" xfId="0" applyNumberFormat="1" applyFont="1" applyFill="1" applyBorder="1" applyAlignment="1">
      <alignment horizontal="center" vertical="top" textRotation="90" wrapText="1"/>
    </xf>
    <xf numFmtId="0" fontId="1" fillId="7" borderId="28" xfId="0" applyFont="1" applyFill="1" applyBorder="1" applyAlignment="1">
      <alignment horizontal="center" vertical="top" textRotation="90" wrapText="1"/>
    </xf>
    <xf numFmtId="166" fontId="3" fillId="0" borderId="111" xfId="0" applyNumberFormat="1" applyFont="1" applyFill="1" applyBorder="1" applyAlignment="1">
      <alignment horizontal="left" vertical="top" wrapText="1"/>
    </xf>
    <xf numFmtId="0" fontId="9" fillId="0" borderId="83" xfId="0" applyFont="1" applyBorder="1" applyAlignment="1">
      <alignment vertical="top"/>
    </xf>
    <xf numFmtId="3" fontId="3" fillId="0" borderId="0" xfId="0" applyNumberFormat="1" applyFont="1" applyFill="1" applyBorder="1" applyAlignment="1">
      <alignment horizontal="left" vertical="top" wrapText="1"/>
    </xf>
    <xf numFmtId="49" fontId="4" fillId="0" borderId="0" xfId="0" applyNumberFormat="1" applyFont="1" applyFill="1" applyBorder="1" applyAlignment="1">
      <alignment horizontal="center" vertical="top" wrapText="1"/>
    </xf>
    <xf numFmtId="0" fontId="4" fillId="0" borderId="56" xfId="0" applyFont="1" applyBorder="1" applyAlignment="1">
      <alignment horizontal="center" vertical="center" wrapText="1"/>
    </xf>
    <xf numFmtId="0" fontId="4" fillId="0" borderId="72" xfId="0" applyFont="1" applyBorder="1" applyAlignment="1">
      <alignment horizontal="center" vertical="center" wrapText="1"/>
    </xf>
    <xf numFmtId="0" fontId="4" fillId="0" borderId="73" xfId="0" applyFont="1" applyBorder="1" applyAlignment="1">
      <alignment horizontal="center" vertical="center" wrapText="1"/>
    </xf>
    <xf numFmtId="166" fontId="3" fillId="7" borderId="25" xfId="0" applyNumberFormat="1" applyFont="1" applyFill="1" applyBorder="1" applyAlignment="1">
      <alignment horizontal="left" vertical="top" wrapText="1"/>
    </xf>
    <xf numFmtId="0" fontId="0" fillId="0" borderId="30" xfId="0" applyFont="1" applyBorder="1" applyAlignment="1">
      <alignment vertical="top"/>
    </xf>
    <xf numFmtId="49" fontId="2" fillId="7" borderId="25" xfId="0" applyNumberFormat="1" applyFont="1" applyFill="1" applyBorder="1" applyAlignment="1">
      <alignment horizontal="center" vertical="center" textRotation="90" wrapText="1"/>
    </xf>
    <xf numFmtId="0" fontId="0" fillId="7" borderId="11" xfId="0" applyFont="1" applyFill="1" applyBorder="1" applyAlignment="1">
      <alignment horizontal="center" vertical="center" textRotation="90" wrapText="1"/>
    </xf>
    <xf numFmtId="0" fontId="0" fillId="0" borderId="30" xfId="0" applyFont="1" applyBorder="1" applyAlignment="1">
      <alignment horizontal="center" vertical="center" wrapText="1"/>
    </xf>
    <xf numFmtId="166" fontId="3" fillId="0" borderId="26" xfId="0" applyNumberFormat="1" applyFont="1" applyBorder="1" applyAlignment="1">
      <alignment horizontal="center" vertical="top" wrapText="1"/>
    </xf>
    <xf numFmtId="0" fontId="0" fillId="0" borderId="18" xfId="0" applyBorder="1" applyAlignment="1">
      <alignment horizontal="center" vertical="top" wrapText="1"/>
    </xf>
    <xf numFmtId="0" fontId="3" fillId="0" borderId="0" xfId="0" applyFont="1" applyAlignment="1">
      <alignment vertical="top" wrapText="1"/>
    </xf>
    <xf numFmtId="0" fontId="0" fillId="0" borderId="0" xfId="0" applyAlignment="1">
      <alignment vertical="top"/>
    </xf>
    <xf numFmtId="0" fontId="24" fillId="0" borderId="0" xfId="0" applyFont="1" applyAlignment="1">
      <alignment horizontal="center" vertical="top" wrapText="1"/>
    </xf>
    <xf numFmtId="0" fontId="3" fillId="7" borderId="119" xfId="0" applyFont="1" applyFill="1" applyBorder="1" applyAlignment="1">
      <alignment horizontal="left" vertical="top" wrapText="1"/>
    </xf>
    <xf numFmtId="0" fontId="9" fillId="7" borderId="49" xfId="0" applyFont="1" applyFill="1" applyBorder="1" applyAlignment="1">
      <alignment horizontal="left" vertical="top" wrapText="1"/>
    </xf>
    <xf numFmtId="49" fontId="2" fillId="7" borderId="11" xfId="0" applyNumberFormat="1" applyFont="1" applyFill="1" applyBorder="1" applyAlignment="1">
      <alignment horizontal="center" vertical="top" textRotation="90" wrapText="1"/>
    </xf>
    <xf numFmtId="166" fontId="4" fillId="7" borderId="35" xfId="0" applyNumberFormat="1" applyFont="1" applyFill="1" applyBorder="1" applyAlignment="1">
      <alignment horizontal="center" vertical="top"/>
    </xf>
    <xf numFmtId="3" fontId="3" fillId="0" borderId="18" xfId="0" applyNumberFormat="1" applyFont="1" applyFill="1" applyBorder="1" applyAlignment="1">
      <alignment horizontal="center" vertical="center"/>
    </xf>
    <xf numFmtId="3" fontId="3" fillId="0" borderId="27" xfId="0" applyNumberFormat="1" applyFont="1" applyFill="1" applyBorder="1" applyAlignment="1">
      <alignment horizontal="center" vertical="center"/>
    </xf>
    <xf numFmtId="166" fontId="4" fillId="7" borderId="20" xfId="0" applyNumberFormat="1" applyFont="1" applyFill="1" applyBorder="1" applyAlignment="1">
      <alignment horizontal="center" vertical="top" wrapText="1"/>
    </xf>
    <xf numFmtId="3" fontId="3" fillId="0" borderId="18" xfId="0" applyNumberFormat="1" applyFont="1" applyFill="1" applyBorder="1" applyAlignment="1">
      <alignment horizontal="center" vertical="top"/>
    </xf>
    <xf numFmtId="3" fontId="3" fillId="0" borderId="27" xfId="0" applyNumberFormat="1" applyFont="1" applyFill="1" applyBorder="1" applyAlignment="1">
      <alignment horizontal="center" vertical="top"/>
    </xf>
    <xf numFmtId="0" fontId="39" fillId="0" borderId="0" xfId="0" applyFont="1" applyAlignment="1">
      <alignment horizontal="right" vertical="top" wrapText="1"/>
    </xf>
    <xf numFmtId="0" fontId="9" fillId="0" borderId="19" xfId="0" applyFont="1" applyBorder="1" applyAlignment="1">
      <alignment horizontal="left" vertical="top" wrapText="1"/>
    </xf>
    <xf numFmtId="166" fontId="3" fillId="0" borderId="118" xfId="0" applyNumberFormat="1" applyFont="1" applyFill="1" applyBorder="1" applyAlignment="1">
      <alignment horizontal="left" vertical="top" wrapText="1"/>
    </xf>
    <xf numFmtId="0" fontId="9" fillId="0" borderId="103" xfId="0" applyFont="1" applyBorder="1" applyAlignment="1">
      <alignment vertical="top"/>
    </xf>
    <xf numFmtId="0" fontId="3" fillId="7" borderId="34" xfId="0" applyFont="1" applyFill="1" applyBorder="1" applyAlignment="1">
      <alignment vertical="center" wrapText="1"/>
    </xf>
    <xf numFmtId="0" fontId="3" fillId="7" borderId="66" xfId="0" applyFont="1" applyFill="1" applyBorder="1" applyAlignment="1">
      <alignment vertical="center" wrapText="1"/>
    </xf>
    <xf numFmtId="3" fontId="3" fillId="0" borderId="49" xfId="0" applyNumberFormat="1" applyFont="1" applyFill="1" applyBorder="1" applyAlignment="1">
      <alignment horizontal="center" vertical="center"/>
    </xf>
    <xf numFmtId="166" fontId="3" fillId="7" borderId="31" xfId="0" applyNumberFormat="1" applyFont="1" applyFill="1" applyBorder="1" applyAlignment="1">
      <alignment horizontal="center" vertical="top" wrapText="1"/>
    </xf>
    <xf numFmtId="166" fontId="7" fillId="7" borderId="18" xfId="0" applyNumberFormat="1" applyFont="1" applyFill="1" applyBorder="1" applyAlignment="1">
      <alignment horizontal="center" vertical="top" wrapText="1"/>
    </xf>
    <xf numFmtId="166" fontId="23" fillId="7" borderId="119" xfId="0" applyNumberFormat="1" applyFont="1" applyFill="1" applyBorder="1" applyAlignment="1">
      <alignment horizontal="left" vertical="top" wrapText="1"/>
    </xf>
    <xf numFmtId="166" fontId="31" fillId="7" borderId="35" xfId="0" applyNumberFormat="1" applyFont="1" applyFill="1" applyBorder="1" applyAlignment="1">
      <alignment horizontal="left" vertical="top" wrapText="1"/>
    </xf>
    <xf numFmtId="0" fontId="15" fillId="0" borderId="28" xfId="0" applyFont="1" applyBorder="1" applyAlignment="1">
      <alignment horizontal="center" vertical="center" textRotation="90"/>
    </xf>
    <xf numFmtId="166" fontId="9" fillId="7" borderId="83" xfId="0" applyNumberFormat="1" applyFont="1" applyFill="1" applyBorder="1" applyAlignment="1">
      <alignment horizontal="left" vertical="top" wrapText="1"/>
    </xf>
    <xf numFmtId="166" fontId="3" fillId="0" borderId="29" xfId="0" applyNumberFormat="1" applyFont="1" applyFill="1" applyBorder="1" applyAlignment="1">
      <alignment horizontal="left" vertical="top" wrapText="1"/>
    </xf>
    <xf numFmtId="166" fontId="23" fillId="7" borderId="111" xfId="0" applyNumberFormat="1" applyFont="1" applyFill="1" applyBorder="1" applyAlignment="1">
      <alignment horizontal="left" vertical="top" wrapText="1"/>
    </xf>
    <xf numFmtId="0" fontId="31" fillId="7" borderId="29" xfId="0" applyFont="1" applyFill="1" applyBorder="1" applyAlignment="1">
      <alignment horizontal="left" vertical="top" wrapText="1"/>
    </xf>
    <xf numFmtId="0" fontId="9" fillId="7" borderId="83" xfId="0" applyFont="1" applyFill="1" applyBorder="1" applyAlignment="1">
      <alignment horizontal="left" vertical="top" wrapText="1"/>
    </xf>
    <xf numFmtId="0" fontId="0" fillId="0" borderId="11" xfId="0" applyFont="1" applyBorder="1" applyAlignment="1">
      <alignment vertical="top" wrapText="1"/>
    </xf>
    <xf numFmtId="166" fontId="3" fillId="7" borderId="50" xfId="0" applyNumberFormat="1" applyFont="1" applyFill="1" applyBorder="1" applyAlignment="1">
      <alignment horizontal="left" vertical="top" wrapText="1"/>
    </xf>
    <xf numFmtId="3" fontId="3" fillId="0" borderId="20" xfId="0" applyNumberFormat="1" applyFont="1" applyFill="1" applyBorder="1" applyAlignment="1">
      <alignment horizontal="center" vertical="center"/>
    </xf>
    <xf numFmtId="3" fontId="3" fillId="0" borderId="39" xfId="0" applyNumberFormat="1" applyFont="1" applyFill="1" applyBorder="1" applyAlignment="1">
      <alignment horizontal="center" vertical="center"/>
    </xf>
    <xf numFmtId="166" fontId="3" fillId="3" borderId="47" xfId="0" applyNumberFormat="1" applyFont="1" applyFill="1" applyBorder="1" applyAlignment="1">
      <alignment vertical="top" wrapText="1"/>
    </xf>
    <xf numFmtId="3" fontId="23" fillId="7" borderId="49" xfId="0" applyNumberFormat="1" applyFont="1" applyFill="1" applyBorder="1" applyAlignment="1">
      <alignment horizontal="center" vertical="top" wrapText="1"/>
    </xf>
    <xf numFmtId="3" fontId="31" fillId="7" borderId="49" xfId="0" applyNumberFormat="1" applyFont="1" applyFill="1" applyBorder="1" applyAlignment="1">
      <alignment horizontal="center" vertical="top" wrapText="1"/>
    </xf>
    <xf numFmtId="3" fontId="9" fillId="7" borderId="18" xfId="0" applyNumberFormat="1" applyFont="1" applyFill="1" applyBorder="1" applyAlignment="1">
      <alignment horizontal="center" vertical="top" wrapText="1"/>
    </xf>
    <xf numFmtId="0" fontId="1" fillId="0" borderId="11" xfId="0" applyFont="1" applyBorder="1" applyAlignment="1">
      <alignment horizontal="center" vertical="center" textRotation="90" wrapText="1"/>
    </xf>
    <xf numFmtId="49" fontId="2" fillId="0" borderId="112" xfId="0" applyNumberFormat="1" applyFont="1" applyBorder="1" applyAlignment="1">
      <alignment horizontal="center" vertical="top" textRotation="90" wrapText="1"/>
    </xf>
    <xf numFmtId="0" fontId="1" fillId="0" borderId="28" xfId="0" applyFont="1" applyBorder="1" applyAlignment="1">
      <alignment horizontal="center" vertical="top" textRotation="90" wrapText="1"/>
    </xf>
    <xf numFmtId="0" fontId="0" fillId="7" borderId="7" xfId="0" applyFont="1" applyFill="1" applyBorder="1" applyAlignment="1">
      <alignment vertical="top" wrapText="1"/>
    </xf>
    <xf numFmtId="3" fontId="16" fillId="0" borderId="5" xfId="0" applyNumberFormat="1" applyFont="1" applyBorder="1" applyAlignment="1">
      <alignment horizontal="center" vertical="center" wrapText="1"/>
    </xf>
    <xf numFmtId="3" fontId="16" fillId="0" borderId="7" xfId="0" applyNumberFormat="1" applyFont="1" applyBorder="1" applyAlignment="1">
      <alignment horizontal="center" vertical="center" wrapText="1"/>
    </xf>
    <xf numFmtId="3" fontId="16" fillId="0" borderId="52" xfId="0" applyNumberFormat="1" applyFont="1" applyBorder="1" applyAlignment="1">
      <alignment horizontal="center" vertical="center" wrapText="1"/>
    </xf>
    <xf numFmtId="3" fontId="16" fillId="0" borderId="0" xfId="0" applyNumberFormat="1" applyFont="1" applyBorder="1" applyAlignment="1">
      <alignment horizontal="center" vertical="center" wrapText="1"/>
    </xf>
    <xf numFmtId="0" fontId="3" fillId="0" borderId="38" xfId="0" applyFont="1" applyBorder="1" applyAlignment="1">
      <alignment horizontal="center" vertical="center"/>
    </xf>
    <xf numFmtId="0" fontId="3" fillId="0" borderId="0" xfId="0" applyFont="1" applyAlignment="1">
      <alignment horizontal="right" wrapText="1"/>
    </xf>
    <xf numFmtId="0" fontId="9" fillId="0" borderId="0" xfId="0" applyFont="1" applyAlignment="1">
      <alignment horizontal="right"/>
    </xf>
    <xf numFmtId="3" fontId="3" fillId="0" borderId="42" xfId="0" applyNumberFormat="1" applyFont="1" applyBorder="1" applyAlignment="1">
      <alignment horizontal="center" vertical="center" textRotation="90" shrinkToFit="1"/>
    </xf>
    <xf numFmtId="3" fontId="3" fillId="0" borderId="49" xfId="0" applyNumberFormat="1" applyFont="1" applyBorder="1" applyAlignment="1">
      <alignment horizontal="center" vertical="center" textRotation="90" shrinkToFit="1"/>
    </xf>
    <xf numFmtId="3" fontId="3" fillId="0" borderId="57" xfId="0" applyNumberFormat="1" applyFont="1" applyBorder="1" applyAlignment="1">
      <alignment horizontal="center" vertical="center" textRotation="90" shrinkToFit="1"/>
    </xf>
    <xf numFmtId="0" fontId="3" fillId="0" borderId="25" xfId="0" applyFont="1" applyBorder="1" applyAlignment="1">
      <alignment horizontal="center" vertical="center" textRotation="90" wrapText="1" shrinkToFit="1"/>
    </xf>
    <xf numFmtId="0" fontId="0" fillId="0" borderId="11" xfId="0" applyFont="1" applyBorder="1" applyAlignment="1">
      <alignment horizontal="center" vertical="center" textRotation="90" wrapText="1" shrinkToFit="1"/>
    </xf>
    <xf numFmtId="0" fontId="0" fillId="0" borderId="30" xfId="0" applyFont="1" applyBorder="1" applyAlignment="1">
      <alignment horizontal="center" vertical="center" textRotation="90" wrapText="1" shrinkToFit="1"/>
    </xf>
    <xf numFmtId="3" fontId="3" fillId="0" borderId="42" xfId="0" applyNumberFormat="1" applyFont="1" applyBorder="1" applyAlignment="1">
      <alignment horizontal="center" vertical="center" textRotation="90" wrapText="1"/>
    </xf>
    <xf numFmtId="3" fontId="3" fillId="0" borderId="49" xfId="0" applyNumberFormat="1" applyFont="1" applyBorder="1" applyAlignment="1">
      <alignment horizontal="center" vertical="center" textRotation="90" wrapText="1"/>
    </xf>
    <xf numFmtId="3" fontId="3" fillId="0" borderId="57" xfId="0" applyNumberFormat="1" applyFont="1" applyBorder="1" applyAlignment="1">
      <alignment horizontal="center" vertical="center" textRotation="90" wrapText="1"/>
    </xf>
    <xf numFmtId="3" fontId="3" fillId="0" borderId="26" xfId="0" applyNumberFormat="1" applyFont="1" applyFill="1" applyBorder="1" applyAlignment="1">
      <alignment horizontal="center" vertical="center" textRotation="90" wrapText="1" shrinkToFit="1"/>
    </xf>
    <xf numFmtId="3" fontId="3" fillId="0" borderId="18" xfId="0" applyNumberFormat="1" applyFont="1" applyFill="1" applyBorder="1" applyAlignment="1">
      <alignment horizontal="center" vertical="center" textRotation="90" wrapText="1" shrinkToFit="1"/>
    </xf>
    <xf numFmtId="3" fontId="3" fillId="0" borderId="31" xfId="0" applyNumberFormat="1" applyFont="1" applyFill="1" applyBorder="1" applyAlignment="1">
      <alignment horizontal="center" vertical="center" textRotation="90" wrapText="1" shrinkToFit="1"/>
    </xf>
    <xf numFmtId="0" fontId="4" fillId="0" borderId="70" xfId="0" applyFont="1" applyBorder="1" applyAlignment="1">
      <alignment horizontal="center" vertical="center" wrapText="1"/>
    </xf>
    <xf numFmtId="0" fontId="4" fillId="0" borderId="75" xfId="0" applyFont="1" applyBorder="1" applyAlignment="1">
      <alignment horizontal="center" vertical="center" wrapText="1"/>
    </xf>
    <xf numFmtId="0" fontId="4" fillId="0" borderId="71" xfId="0" applyFont="1" applyBorder="1" applyAlignment="1">
      <alignment horizontal="center" vertical="center" wrapText="1"/>
    </xf>
    <xf numFmtId="0" fontId="4" fillId="0" borderId="40" xfId="0" applyFont="1" applyBorder="1" applyAlignment="1">
      <alignment horizontal="center" vertical="center" textRotation="90" wrapText="1"/>
    </xf>
    <xf numFmtId="0" fontId="4" fillId="0" borderId="6" xfId="0" applyFont="1" applyBorder="1" applyAlignment="1">
      <alignment horizontal="center" vertical="center" textRotation="90" wrapText="1"/>
    </xf>
    <xf numFmtId="0" fontId="4" fillId="0" borderId="68" xfId="0" applyFont="1" applyBorder="1" applyAlignment="1">
      <alignment horizontal="center" vertical="center" textRotation="90" wrapText="1"/>
    </xf>
    <xf numFmtId="0" fontId="0" fillId="0" borderId="32" xfId="0" applyFont="1" applyBorder="1" applyAlignment="1">
      <alignment vertical="top"/>
    </xf>
    <xf numFmtId="0" fontId="7" fillId="0" borderId="21" xfId="0" applyFont="1" applyFill="1" applyBorder="1" applyAlignment="1">
      <alignment horizontal="center" vertical="center" textRotation="90" wrapText="1"/>
    </xf>
    <xf numFmtId="0" fontId="7" fillId="0" borderId="31" xfId="0" applyFont="1" applyFill="1" applyBorder="1" applyAlignment="1">
      <alignment horizontal="center" vertical="center" textRotation="90" wrapText="1"/>
    </xf>
    <xf numFmtId="0" fontId="3" fillId="3" borderId="7" xfId="0" applyFont="1" applyFill="1" applyBorder="1" applyAlignment="1">
      <alignment horizontal="left" vertical="top" wrapText="1"/>
    </xf>
    <xf numFmtId="0" fontId="0" fillId="0" borderId="28" xfId="0" applyFont="1" applyBorder="1" applyAlignment="1">
      <alignment horizontal="center" vertical="top" textRotation="90" wrapText="1"/>
    </xf>
    <xf numFmtId="49" fontId="15" fillId="7" borderId="28" xfId="0" applyNumberFormat="1" applyFont="1" applyFill="1" applyBorder="1" applyAlignment="1">
      <alignment horizontal="center" vertical="top" textRotation="90" wrapText="1"/>
    </xf>
    <xf numFmtId="0" fontId="0" fillId="7" borderId="11" xfId="0" applyFont="1" applyFill="1" applyBorder="1" applyAlignment="1">
      <alignment horizontal="left" vertical="top" wrapText="1"/>
    </xf>
    <xf numFmtId="0" fontId="3" fillId="7" borderId="84" xfId="0" applyFont="1" applyFill="1" applyBorder="1" applyAlignment="1">
      <alignment horizontal="left" vertical="top" wrapText="1"/>
    </xf>
    <xf numFmtId="0" fontId="3" fillId="0" borderId="37" xfId="0" applyFont="1" applyBorder="1" applyAlignment="1">
      <alignment horizontal="center" vertical="center" textRotation="90" wrapText="1"/>
    </xf>
    <xf numFmtId="0" fontId="3" fillId="0" borderId="9" xfId="0" applyFont="1" applyBorder="1" applyAlignment="1">
      <alignment horizontal="center" vertical="center" textRotation="90" wrapText="1"/>
    </xf>
    <xf numFmtId="0" fontId="3" fillId="0" borderId="36" xfId="0" applyFont="1" applyBorder="1" applyAlignment="1">
      <alignment horizontal="center" vertical="center"/>
    </xf>
    <xf numFmtId="49" fontId="7" fillId="0" borderId="28" xfId="0" applyNumberFormat="1" applyFont="1" applyBorder="1" applyAlignment="1">
      <alignment horizontal="center" vertical="top" textRotation="90"/>
    </xf>
    <xf numFmtId="49" fontId="7" fillId="0" borderId="11" xfId="0" applyNumberFormat="1" applyFont="1" applyFill="1" applyBorder="1" applyAlignment="1">
      <alignment horizontal="center" vertical="top" textRotation="90" wrapText="1"/>
    </xf>
    <xf numFmtId="49" fontId="15" fillId="0" borderId="28" xfId="0" applyNumberFormat="1" applyFont="1" applyBorder="1" applyAlignment="1">
      <alignment horizontal="center" vertical="top" textRotation="90" wrapText="1"/>
    </xf>
    <xf numFmtId="166" fontId="13" fillId="0" borderId="20" xfId="0" applyNumberFormat="1" applyFont="1" applyFill="1" applyBorder="1" applyAlignment="1">
      <alignment horizontal="center" vertical="center" textRotation="90" wrapText="1"/>
    </xf>
    <xf numFmtId="166" fontId="13" fillId="0" borderId="28" xfId="0" applyNumberFormat="1" applyFont="1" applyFill="1" applyBorder="1" applyAlignment="1">
      <alignment horizontal="center" vertical="center" textRotation="90" wrapText="1"/>
    </xf>
    <xf numFmtId="49" fontId="7" fillId="0" borderId="20" xfId="0" applyNumberFormat="1" applyFont="1" applyBorder="1" applyAlignment="1">
      <alignment horizontal="center" vertical="top" textRotation="90" wrapText="1"/>
    </xf>
    <xf numFmtId="0" fontId="15" fillId="0" borderId="28" xfId="0" applyFont="1" applyBorder="1" applyAlignment="1">
      <alignment horizontal="center" vertical="top" textRotation="90" wrapText="1"/>
    </xf>
    <xf numFmtId="166" fontId="3" fillId="8" borderId="69" xfId="0" applyNumberFormat="1" applyFont="1" applyFill="1" applyBorder="1" applyAlignment="1">
      <alignment horizontal="center" vertical="top" wrapText="1"/>
    </xf>
    <xf numFmtId="166" fontId="3" fillId="8" borderId="64" xfId="0" applyNumberFormat="1" applyFont="1" applyFill="1" applyBorder="1" applyAlignment="1">
      <alignment horizontal="center" vertical="top" wrapText="1"/>
    </xf>
    <xf numFmtId="166" fontId="3" fillId="8" borderId="43" xfId="0" applyNumberFormat="1" applyFont="1" applyFill="1" applyBorder="1" applyAlignment="1">
      <alignment horizontal="center" vertical="top" wrapText="1"/>
    </xf>
    <xf numFmtId="166" fontId="23" fillId="7" borderId="37" xfId="0" applyNumberFormat="1" applyFont="1" applyFill="1" applyBorder="1" applyAlignment="1">
      <alignment vertical="top" wrapText="1"/>
    </xf>
    <xf numFmtId="166" fontId="23" fillId="7" borderId="83" xfId="0" applyNumberFormat="1" applyFont="1" applyFill="1" applyBorder="1" applyAlignment="1">
      <alignment vertical="top" wrapText="1"/>
    </xf>
    <xf numFmtId="166" fontId="4" fillId="4" borderId="74" xfId="0" applyNumberFormat="1" applyFont="1" applyFill="1" applyBorder="1" applyAlignment="1">
      <alignment horizontal="center" vertical="top" wrapText="1"/>
    </xf>
    <xf numFmtId="166" fontId="4" fillId="4" borderId="32" xfId="0" applyNumberFormat="1" applyFont="1" applyFill="1" applyBorder="1" applyAlignment="1">
      <alignment horizontal="center" vertical="top" wrapText="1"/>
    </xf>
    <xf numFmtId="166" fontId="4" fillId="4" borderId="33" xfId="0" applyNumberFormat="1" applyFont="1" applyFill="1" applyBorder="1" applyAlignment="1">
      <alignment horizontal="center" vertical="top" wrapText="1"/>
    </xf>
    <xf numFmtId="3" fontId="4" fillId="0" borderId="70" xfId="0" applyNumberFormat="1" applyFont="1" applyBorder="1" applyAlignment="1">
      <alignment horizontal="center" vertical="center" wrapText="1"/>
    </xf>
    <xf numFmtId="3" fontId="4" fillId="0" borderId="75" xfId="0" applyNumberFormat="1" applyFont="1" applyBorder="1" applyAlignment="1">
      <alignment horizontal="center" vertical="center" wrapText="1"/>
    </xf>
    <xf numFmtId="3" fontId="4" fillId="0" borderId="71" xfId="0" applyNumberFormat="1" applyFont="1" applyBorder="1" applyAlignment="1">
      <alignment horizontal="center" vertical="center" wrapText="1"/>
    </xf>
    <xf numFmtId="166" fontId="4" fillId="5" borderId="70" xfId="0" applyNumberFormat="1" applyFont="1" applyFill="1" applyBorder="1" applyAlignment="1">
      <alignment horizontal="center" vertical="top" wrapText="1"/>
    </xf>
    <xf numFmtId="166" fontId="4" fillId="5" borderId="75" xfId="0" applyNumberFormat="1" applyFont="1" applyFill="1" applyBorder="1" applyAlignment="1">
      <alignment horizontal="center" vertical="top" wrapText="1"/>
    </xf>
    <xf numFmtId="166" fontId="4" fillId="5" borderId="71" xfId="0" applyNumberFormat="1" applyFont="1" applyFill="1" applyBorder="1" applyAlignment="1">
      <alignment horizontal="center" vertical="top" wrapText="1"/>
    </xf>
    <xf numFmtId="166" fontId="4" fillId="8" borderId="69" xfId="0" applyNumberFormat="1" applyFont="1" applyFill="1" applyBorder="1" applyAlignment="1">
      <alignment horizontal="center" vertical="top" wrapText="1"/>
    </xf>
    <xf numFmtId="166" fontId="4" fillId="8" borderId="64" xfId="0" applyNumberFormat="1" applyFont="1" applyFill="1" applyBorder="1" applyAlignment="1">
      <alignment horizontal="center" vertical="top" wrapText="1"/>
    </xf>
    <xf numFmtId="166" fontId="4" fillId="8" borderId="43" xfId="0" applyNumberFormat="1" applyFont="1" applyFill="1" applyBorder="1" applyAlignment="1">
      <alignment horizontal="center" vertical="top" wrapText="1"/>
    </xf>
    <xf numFmtId="166" fontId="3" fillId="7" borderId="69" xfId="0" applyNumberFormat="1" applyFont="1" applyFill="1" applyBorder="1" applyAlignment="1">
      <alignment horizontal="center" vertical="top" wrapText="1"/>
    </xf>
    <xf numFmtId="166" fontId="3" fillId="7" borderId="64" xfId="0" applyNumberFormat="1" applyFont="1" applyFill="1" applyBorder="1" applyAlignment="1">
      <alignment horizontal="center" vertical="top" wrapText="1"/>
    </xf>
    <xf numFmtId="166" fontId="3" fillId="7" borderId="43" xfId="0" applyNumberFormat="1" applyFont="1" applyFill="1" applyBorder="1" applyAlignment="1">
      <alignment horizontal="center" vertical="top" wrapText="1"/>
    </xf>
    <xf numFmtId="166" fontId="3" fillId="0" borderId="69" xfId="0" applyNumberFormat="1" applyFont="1" applyBorder="1" applyAlignment="1">
      <alignment horizontal="center" vertical="top" wrapText="1"/>
    </xf>
    <xf numFmtId="166" fontId="3" fillId="0" borderId="64" xfId="0" applyNumberFormat="1" applyFont="1" applyBorder="1" applyAlignment="1">
      <alignment horizontal="center" vertical="top" wrapText="1"/>
    </xf>
    <xf numFmtId="166" fontId="3" fillId="0" borderId="43" xfId="0" applyNumberFormat="1" applyFont="1" applyBorder="1" applyAlignment="1">
      <alignment horizontal="center" vertical="top" wrapText="1"/>
    </xf>
    <xf numFmtId="166" fontId="9" fillId="8" borderId="64" xfId="0" applyNumberFormat="1" applyFont="1" applyFill="1" applyBorder="1" applyAlignment="1">
      <alignment horizontal="left" vertical="top" wrapText="1"/>
    </xf>
    <xf numFmtId="166" fontId="9" fillId="8" borderId="43" xfId="0" applyNumberFormat="1" applyFont="1" applyFill="1" applyBorder="1" applyAlignment="1">
      <alignment horizontal="left" vertical="top" wrapText="1"/>
    </xf>
    <xf numFmtId="166" fontId="3" fillId="7" borderId="69" xfId="0" applyNumberFormat="1" applyFont="1" applyFill="1" applyBorder="1" applyAlignment="1">
      <alignment horizontal="left" vertical="top" wrapText="1"/>
    </xf>
    <xf numFmtId="166" fontId="3" fillId="7" borderId="64" xfId="0" applyNumberFormat="1" applyFont="1" applyFill="1" applyBorder="1" applyAlignment="1">
      <alignment horizontal="left" vertical="top" wrapText="1"/>
    </xf>
    <xf numFmtId="166" fontId="3" fillId="7" borderId="43" xfId="0" applyNumberFormat="1" applyFont="1" applyFill="1" applyBorder="1" applyAlignment="1">
      <alignment horizontal="left" vertical="top" wrapText="1"/>
    </xf>
    <xf numFmtId="0" fontId="9" fillId="0" borderId="66" xfId="0" applyFont="1" applyBorder="1" applyAlignment="1">
      <alignment vertical="top"/>
    </xf>
    <xf numFmtId="49" fontId="7" fillId="0" borderId="35" xfId="0" applyNumberFormat="1" applyFont="1" applyBorder="1" applyAlignment="1">
      <alignment horizontal="center" vertical="center" textRotation="90"/>
    </xf>
    <xf numFmtId="166" fontId="4" fillId="7" borderId="1" xfId="0" applyNumberFormat="1" applyFont="1" applyFill="1" applyBorder="1" applyAlignment="1">
      <alignment horizontal="center" vertical="top" wrapText="1"/>
    </xf>
    <xf numFmtId="49" fontId="2" fillId="0" borderId="20" xfId="0" applyNumberFormat="1" applyFont="1" applyBorder="1" applyAlignment="1">
      <alignment horizontal="center" vertical="top" textRotation="90"/>
    </xf>
    <xf numFmtId="49" fontId="2" fillId="0" borderId="28" xfId="0" applyNumberFormat="1" applyFont="1" applyBorder="1" applyAlignment="1">
      <alignment horizontal="center" vertical="top" textRotation="90"/>
    </xf>
    <xf numFmtId="166" fontId="3" fillId="7" borderId="8" xfId="0" applyNumberFormat="1" applyFont="1" applyFill="1" applyBorder="1" applyAlignment="1">
      <alignment horizontal="center" vertical="top" wrapText="1"/>
    </xf>
    <xf numFmtId="166" fontId="9" fillId="0" borderId="23" xfId="0" applyNumberFormat="1" applyFont="1" applyBorder="1" applyAlignment="1">
      <alignment horizontal="center" vertical="top" wrapText="1"/>
    </xf>
    <xf numFmtId="49" fontId="2" fillId="7" borderId="20" xfId="0" applyNumberFormat="1" applyFont="1" applyFill="1" applyBorder="1" applyAlignment="1">
      <alignment horizontal="center" vertical="center" textRotation="90"/>
    </xf>
    <xf numFmtId="49" fontId="2" fillId="7" borderId="11" xfId="0" applyNumberFormat="1" applyFont="1" applyFill="1" applyBorder="1" applyAlignment="1">
      <alignment horizontal="center" vertical="center" textRotation="90"/>
    </xf>
    <xf numFmtId="49" fontId="2" fillId="7" borderId="28" xfId="0" applyNumberFormat="1" applyFont="1" applyFill="1" applyBorder="1" applyAlignment="1">
      <alignment horizontal="center" vertical="center" textRotation="90"/>
    </xf>
    <xf numFmtId="166" fontId="23" fillId="7" borderId="16" xfId="0" applyNumberFormat="1" applyFont="1" applyFill="1" applyBorder="1" applyAlignment="1">
      <alignment horizontal="left" vertical="top" wrapText="1"/>
    </xf>
    <xf numFmtId="166" fontId="31" fillId="7" borderId="37" xfId="0" applyNumberFormat="1" applyFont="1" applyFill="1" applyBorder="1" applyAlignment="1">
      <alignment vertical="top"/>
    </xf>
    <xf numFmtId="0" fontId="0" fillId="0" borderId="27" xfId="0" applyFont="1" applyBorder="1" applyAlignment="1">
      <alignment horizontal="center" vertical="top" wrapText="1"/>
    </xf>
    <xf numFmtId="0" fontId="9" fillId="7" borderId="7" xfId="0" applyFont="1" applyFill="1" applyBorder="1" applyAlignment="1">
      <alignment horizontal="left" vertical="top" wrapText="1"/>
    </xf>
    <xf numFmtId="49" fontId="4" fillId="7" borderId="1" xfId="0" applyNumberFormat="1" applyFont="1" applyFill="1" applyBorder="1" applyAlignment="1">
      <alignment horizontal="center" vertical="top"/>
    </xf>
    <xf numFmtId="166" fontId="3" fillId="3" borderId="38" xfId="0" applyNumberFormat="1" applyFont="1" applyFill="1" applyBorder="1" applyAlignment="1">
      <alignment horizontal="left" vertical="top" wrapText="1"/>
    </xf>
    <xf numFmtId="166" fontId="3" fillId="7" borderId="17" xfId="0" applyNumberFormat="1" applyFont="1" applyFill="1" applyBorder="1" applyAlignment="1">
      <alignment horizontal="center" vertical="top" wrapText="1"/>
    </xf>
    <xf numFmtId="49" fontId="2" fillId="0" borderId="11" xfId="0" applyNumberFormat="1" applyFont="1" applyBorder="1" applyAlignment="1">
      <alignment horizontal="center" vertical="top" textRotation="90"/>
    </xf>
    <xf numFmtId="166" fontId="3" fillId="0" borderId="7" xfId="0" applyNumberFormat="1" applyFont="1" applyFill="1" applyBorder="1" applyAlignment="1">
      <alignment vertical="top" wrapText="1"/>
    </xf>
    <xf numFmtId="166" fontId="9" fillId="0" borderId="29" xfId="0" applyNumberFormat="1" applyFont="1" applyBorder="1" applyAlignment="1">
      <alignment vertical="top" wrapText="1"/>
    </xf>
    <xf numFmtId="166" fontId="4" fillId="0" borderId="35" xfId="0" applyNumberFormat="1" applyFont="1" applyFill="1" applyBorder="1" applyAlignment="1">
      <alignment horizontal="center" vertical="top" wrapText="1"/>
    </xf>
    <xf numFmtId="49" fontId="2" fillId="0" borderId="20" xfId="0" applyNumberFormat="1" applyFont="1" applyBorder="1" applyAlignment="1">
      <alignment horizontal="center" vertical="center" textRotation="90"/>
    </xf>
    <xf numFmtId="166" fontId="9" fillId="7" borderId="18" xfId="0" applyNumberFormat="1" applyFont="1" applyFill="1" applyBorder="1" applyAlignment="1">
      <alignment horizontal="center" wrapText="1"/>
    </xf>
    <xf numFmtId="0" fontId="0" fillId="7" borderId="49" xfId="0" applyFont="1" applyFill="1" applyBorder="1" applyAlignment="1">
      <alignment vertical="top" wrapText="1"/>
    </xf>
    <xf numFmtId="49" fontId="4" fillId="2" borderId="42" xfId="0" applyNumberFormat="1" applyFont="1" applyFill="1" applyBorder="1" applyAlignment="1">
      <alignment horizontal="center" vertical="top"/>
    </xf>
    <xf numFmtId="49" fontId="4" fillId="2" borderId="57" xfId="0" applyNumberFormat="1" applyFont="1" applyFill="1" applyBorder="1" applyAlignment="1">
      <alignment horizontal="center" vertical="top"/>
    </xf>
    <xf numFmtId="166" fontId="4" fillId="5" borderId="69" xfId="0" applyNumberFormat="1" applyFont="1" applyFill="1" applyBorder="1" applyAlignment="1">
      <alignment horizontal="center" vertical="top" wrapText="1"/>
    </xf>
    <xf numFmtId="166" fontId="4" fillId="5" borderId="64" xfId="0" applyNumberFormat="1" applyFont="1" applyFill="1" applyBorder="1" applyAlignment="1">
      <alignment horizontal="center" vertical="top" wrapText="1"/>
    </xf>
    <xf numFmtId="166" fontId="4" fillId="5" borderId="43" xfId="0" applyNumberFormat="1" applyFont="1" applyFill="1" applyBorder="1" applyAlignment="1">
      <alignment horizontal="center" vertical="top" wrapText="1"/>
    </xf>
    <xf numFmtId="0" fontId="0" fillId="0" borderId="11" xfId="0" applyFont="1" applyBorder="1" applyAlignment="1">
      <alignment horizontal="center" vertical="center" textRotation="90" wrapText="1"/>
    </xf>
    <xf numFmtId="166" fontId="33" fillId="7" borderId="119" xfId="0" applyNumberFormat="1" applyFont="1" applyFill="1" applyBorder="1" applyAlignment="1">
      <alignment vertical="top" wrapText="1"/>
    </xf>
    <xf numFmtId="166" fontId="31" fillId="0" borderId="35" xfId="0" applyNumberFormat="1" applyFont="1" applyBorder="1" applyAlignment="1">
      <alignment vertical="top" wrapText="1"/>
    </xf>
    <xf numFmtId="166" fontId="3" fillId="7" borderId="106" xfId="0" applyNumberFormat="1" applyFont="1" applyFill="1" applyBorder="1" applyAlignment="1">
      <alignment horizontal="left" vertical="top" wrapText="1"/>
    </xf>
  </cellXfs>
  <cellStyles count="3">
    <cellStyle name="Įprastas" xfId="0" builtinId="0"/>
    <cellStyle name="Įprastas 2" xfId="2"/>
    <cellStyle name="Kablelis" xfId="1" builtinId="3"/>
  </cellStyles>
  <dxfs count="0"/>
  <tableStyles count="0" defaultTableStyle="TableStyleMedium2" defaultPivotStyle="PivotStyleLight16"/>
  <colors>
    <mruColors>
      <color rgb="FFCCFFCC"/>
      <color rgb="FF99FF99"/>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254"/>
  <sheetViews>
    <sheetView tabSelected="1" zoomScaleNormal="100" zoomScaleSheetLayoutView="100" workbookViewId="0">
      <selection activeCell="Y19" sqref="Y19"/>
    </sheetView>
  </sheetViews>
  <sheetFormatPr defaultRowHeight="12.75" x14ac:dyDescent="0.2"/>
  <cols>
    <col min="1" max="3" width="2.7109375" style="2" customWidth="1"/>
    <col min="4" max="4" width="34.85546875" style="2" customWidth="1"/>
    <col min="5" max="5" width="2.85546875" style="11" customWidth="1"/>
    <col min="6" max="6" width="4" style="16" customWidth="1"/>
    <col min="7" max="7" width="7.85546875" style="3" customWidth="1"/>
    <col min="8" max="8" width="9" style="2" customWidth="1"/>
    <col min="9" max="9" width="9.140625" style="2" customWidth="1"/>
    <col min="10" max="10" width="9.42578125" style="2" customWidth="1"/>
    <col min="11" max="11" width="32.5703125" style="2" customWidth="1"/>
    <col min="12" max="14" width="5.85546875" style="2" customWidth="1"/>
    <col min="15" max="16384" width="9.140625" style="1"/>
  </cols>
  <sheetData>
    <row r="1" spans="1:14" s="1269" customFormat="1" ht="28.5" customHeight="1" x14ac:dyDescent="0.2">
      <c r="A1" s="1267"/>
      <c r="B1" s="1268"/>
      <c r="C1" s="1267"/>
      <c r="E1" s="1270"/>
      <c r="F1" s="1271"/>
      <c r="G1" s="1271"/>
      <c r="H1" s="1272"/>
      <c r="I1" s="25"/>
      <c r="J1" s="25"/>
      <c r="K1" s="2076" t="s">
        <v>421</v>
      </c>
      <c r="L1" s="2076"/>
      <c r="M1" s="2076"/>
      <c r="N1" s="2076"/>
    </row>
    <row r="2" spans="1:14" ht="17.25" customHeight="1" x14ac:dyDescent="0.2">
      <c r="F2" s="1354"/>
      <c r="K2" s="1355"/>
      <c r="L2" s="1355"/>
      <c r="M2" s="1355"/>
      <c r="N2" s="1355"/>
    </row>
    <row r="3" spans="1:14" s="73" customFormat="1" ht="15" x14ac:dyDescent="0.2">
      <c r="A3" s="2077" t="s">
        <v>424</v>
      </c>
      <c r="B3" s="2077"/>
      <c r="C3" s="2077"/>
      <c r="D3" s="2077"/>
      <c r="E3" s="2077"/>
      <c r="F3" s="2077"/>
      <c r="G3" s="2077"/>
      <c r="H3" s="2077"/>
      <c r="I3" s="2077"/>
      <c r="J3" s="2077"/>
      <c r="K3" s="2077"/>
      <c r="L3" s="2077"/>
      <c r="M3" s="2077"/>
      <c r="N3" s="2077"/>
    </row>
    <row r="4" spans="1:14" ht="15.75" customHeight="1" x14ac:dyDescent="0.2">
      <c r="A4" s="2078" t="s">
        <v>33</v>
      </c>
      <c r="B4" s="2078"/>
      <c r="C4" s="2078"/>
      <c r="D4" s="2078"/>
      <c r="E4" s="2078"/>
      <c r="F4" s="2078"/>
      <c r="G4" s="2078"/>
      <c r="H4" s="2078"/>
      <c r="I4" s="2078"/>
      <c r="J4" s="2078"/>
      <c r="K4" s="2078"/>
      <c r="L4" s="2078"/>
      <c r="M4" s="2078"/>
      <c r="N4" s="2078"/>
    </row>
    <row r="5" spans="1:14" ht="16.5" customHeight="1" x14ac:dyDescent="0.2">
      <c r="A5" s="2079" t="s">
        <v>21</v>
      </c>
      <c r="B5" s="2079"/>
      <c r="C5" s="2079"/>
      <c r="D5" s="2079"/>
      <c r="E5" s="2079"/>
      <c r="F5" s="2079"/>
      <c r="G5" s="2079"/>
      <c r="H5" s="2079"/>
      <c r="I5" s="2079"/>
      <c r="J5" s="2079"/>
      <c r="K5" s="2079"/>
      <c r="L5" s="2079"/>
      <c r="M5" s="2079"/>
      <c r="N5" s="2079"/>
    </row>
    <row r="6" spans="1:14" ht="15" customHeight="1" thickBot="1" x14ac:dyDescent="0.25">
      <c r="A6" s="28"/>
      <c r="B6" s="28"/>
      <c r="C6" s="28"/>
      <c r="D6" s="28"/>
      <c r="E6" s="29"/>
      <c r="F6" s="30"/>
      <c r="G6" s="867"/>
      <c r="H6" s="28"/>
      <c r="I6" s="28"/>
      <c r="J6" s="28"/>
      <c r="K6" s="2080" t="s">
        <v>162</v>
      </c>
      <c r="L6" s="2080"/>
      <c r="M6" s="2080"/>
      <c r="N6" s="2081"/>
    </row>
    <row r="7" spans="1:14" s="73" customFormat="1" ht="27" customHeight="1" x14ac:dyDescent="0.2">
      <c r="A7" s="2082" t="s">
        <v>22</v>
      </c>
      <c r="B7" s="2085" t="s">
        <v>0</v>
      </c>
      <c r="C7" s="2085" t="s">
        <v>1</v>
      </c>
      <c r="D7" s="2088" t="s">
        <v>14</v>
      </c>
      <c r="E7" s="2091" t="s">
        <v>2</v>
      </c>
      <c r="F7" s="2094" t="s">
        <v>3</v>
      </c>
      <c r="G7" s="2115" t="s">
        <v>4</v>
      </c>
      <c r="H7" s="2118" t="s">
        <v>320</v>
      </c>
      <c r="I7" s="2118" t="s">
        <v>131</v>
      </c>
      <c r="J7" s="2118" t="s">
        <v>232</v>
      </c>
      <c r="K7" s="2123" t="s">
        <v>13</v>
      </c>
      <c r="L7" s="2124"/>
      <c r="M7" s="2124"/>
      <c r="N7" s="2125"/>
    </row>
    <row r="8" spans="1:14" s="73" customFormat="1" ht="18.75" customHeight="1" x14ac:dyDescent="0.2">
      <c r="A8" s="2083"/>
      <c r="B8" s="2086"/>
      <c r="C8" s="2086"/>
      <c r="D8" s="2089"/>
      <c r="E8" s="2092"/>
      <c r="F8" s="2095"/>
      <c r="G8" s="2116"/>
      <c r="H8" s="2119"/>
      <c r="I8" s="2121"/>
      <c r="J8" s="2121"/>
      <c r="K8" s="2126" t="s">
        <v>14</v>
      </c>
      <c r="L8" s="2128" t="s">
        <v>119</v>
      </c>
      <c r="M8" s="2128"/>
      <c r="N8" s="2129"/>
    </row>
    <row r="9" spans="1:14" s="73" customFormat="1" ht="62.25" customHeight="1" thickBot="1" x14ac:dyDescent="0.25">
      <c r="A9" s="2084"/>
      <c r="B9" s="2087"/>
      <c r="C9" s="2087"/>
      <c r="D9" s="2090"/>
      <c r="E9" s="2093"/>
      <c r="F9" s="2096"/>
      <c r="G9" s="2117"/>
      <c r="H9" s="2120"/>
      <c r="I9" s="2122"/>
      <c r="J9" s="2122"/>
      <c r="K9" s="2127"/>
      <c r="L9" s="314" t="s">
        <v>97</v>
      </c>
      <c r="M9" s="850" t="s">
        <v>132</v>
      </c>
      <c r="N9" s="851" t="s">
        <v>233</v>
      </c>
    </row>
    <row r="10" spans="1:14" s="14" customFormat="1" ht="14.25" customHeight="1" x14ac:dyDescent="0.2">
      <c r="A10" s="2097" t="s">
        <v>69</v>
      </c>
      <c r="B10" s="2098"/>
      <c r="C10" s="2098"/>
      <c r="D10" s="2098"/>
      <c r="E10" s="2098"/>
      <c r="F10" s="2098"/>
      <c r="G10" s="2098"/>
      <c r="H10" s="2098"/>
      <c r="I10" s="2098"/>
      <c r="J10" s="2098"/>
      <c r="K10" s="2098"/>
      <c r="L10" s="2098"/>
      <c r="M10" s="2098"/>
      <c r="N10" s="2099"/>
    </row>
    <row r="11" spans="1:14" s="14" customFormat="1" ht="14.25" customHeight="1" x14ac:dyDescent="0.2">
      <c r="A11" s="2100" t="s">
        <v>30</v>
      </c>
      <c r="B11" s="2101"/>
      <c r="C11" s="2101"/>
      <c r="D11" s="2101"/>
      <c r="E11" s="2101"/>
      <c r="F11" s="2101"/>
      <c r="G11" s="2101"/>
      <c r="H11" s="2101"/>
      <c r="I11" s="2101"/>
      <c r="J11" s="2101"/>
      <c r="K11" s="2101"/>
      <c r="L11" s="2101"/>
      <c r="M11" s="2101"/>
      <c r="N11" s="2102"/>
    </row>
    <row r="12" spans="1:14" ht="13.5" customHeight="1" x14ac:dyDescent="0.2">
      <c r="A12" s="32" t="s">
        <v>7</v>
      </c>
      <c r="B12" s="2103" t="s">
        <v>34</v>
      </c>
      <c r="C12" s="2104"/>
      <c r="D12" s="2104"/>
      <c r="E12" s="2104"/>
      <c r="F12" s="2104"/>
      <c r="G12" s="2104"/>
      <c r="H12" s="2104"/>
      <c r="I12" s="2104"/>
      <c r="J12" s="2104"/>
      <c r="K12" s="2104"/>
      <c r="L12" s="2104"/>
      <c r="M12" s="2104"/>
      <c r="N12" s="2105"/>
    </row>
    <row r="13" spans="1:14" ht="15" customHeight="1" x14ac:dyDescent="0.2">
      <c r="A13" s="866" t="s">
        <v>7</v>
      </c>
      <c r="B13" s="24" t="s">
        <v>7</v>
      </c>
      <c r="C13" s="2106" t="s">
        <v>35</v>
      </c>
      <c r="D13" s="2107"/>
      <c r="E13" s="2107"/>
      <c r="F13" s="2107"/>
      <c r="G13" s="2107"/>
      <c r="H13" s="2107"/>
      <c r="I13" s="2107"/>
      <c r="J13" s="2107"/>
      <c r="K13" s="2107"/>
      <c r="L13" s="2107"/>
      <c r="M13" s="2107"/>
      <c r="N13" s="2108"/>
    </row>
    <row r="14" spans="1:14" ht="15" customHeight="1" x14ac:dyDescent="0.2">
      <c r="A14" s="1288" t="s">
        <v>7</v>
      </c>
      <c r="B14" s="1289" t="s">
        <v>7</v>
      </c>
      <c r="C14" s="1290" t="s">
        <v>7</v>
      </c>
      <c r="D14" s="2109" t="s">
        <v>55</v>
      </c>
      <c r="E14" s="2112" t="s">
        <v>107</v>
      </c>
      <c r="F14" s="65" t="s">
        <v>48</v>
      </c>
      <c r="G14" s="92" t="s">
        <v>130</v>
      </c>
      <c r="H14" s="1156">
        <v>75</v>
      </c>
      <c r="I14" s="1156">
        <v>249.1</v>
      </c>
      <c r="J14" s="1156">
        <v>624.29999999999995</v>
      </c>
      <c r="K14" s="1157"/>
      <c r="L14" s="1158"/>
      <c r="M14" s="1162"/>
      <c r="N14" s="1163"/>
    </row>
    <row r="15" spans="1:14" ht="14.25" customHeight="1" x14ac:dyDescent="0.2">
      <c r="A15" s="1517"/>
      <c r="B15" s="1518"/>
      <c r="C15" s="1519"/>
      <c r="D15" s="2110"/>
      <c r="E15" s="2113"/>
      <c r="F15" s="1128"/>
      <c r="G15" s="92" t="s">
        <v>129</v>
      </c>
      <c r="H15" s="1156">
        <v>710.7</v>
      </c>
      <c r="I15" s="1156"/>
      <c r="J15" s="1156"/>
      <c r="K15" s="1157"/>
      <c r="L15" s="1158"/>
      <c r="M15" s="1162"/>
      <c r="N15" s="1549"/>
    </row>
    <row r="16" spans="1:14" ht="14.25" customHeight="1" x14ac:dyDescent="0.2">
      <c r="A16" s="1288"/>
      <c r="B16" s="1289"/>
      <c r="C16" s="1290"/>
      <c r="D16" s="2111"/>
      <c r="E16" s="2114"/>
      <c r="F16" s="1128"/>
      <c r="G16" s="89" t="s">
        <v>29</v>
      </c>
      <c r="H16" s="1159"/>
      <c r="I16" s="1159">
        <v>421.3</v>
      </c>
      <c r="J16" s="1159">
        <v>1303.5999999999999</v>
      </c>
      <c r="K16" s="1160"/>
      <c r="L16" s="104"/>
      <c r="M16" s="1161"/>
      <c r="N16" s="1164"/>
    </row>
    <row r="17" spans="1:14" ht="41.25" customHeight="1" x14ac:dyDescent="0.2">
      <c r="A17" s="2132"/>
      <c r="B17" s="2133"/>
      <c r="C17" s="2134"/>
      <c r="D17" s="1196" t="s">
        <v>301</v>
      </c>
      <c r="E17" s="223" t="s">
        <v>52</v>
      </c>
      <c r="F17" s="2138"/>
      <c r="G17" s="92"/>
      <c r="H17" s="787"/>
      <c r="I17" s="133"/>
      <c r="J17" s="250"/>
      <c r="K17" s="61" t="s">
        <v>346</v>
      </c>
      <c r="L17" s="85" t="s">
        <v>62</v>
      </c>
      <c r="M17" s="336"/>
      <c r="N17" s="605"/>
    </row>
    <row r="18" spans="1:14" ht="16.5" customHeight="1" x14ac:dyDescent="0.2">
      <c r="A18" s="2132"/>
      <c r="B18" s="2133"/>
      <c r="C18" s="2134"/>
      <c r="D18" s="2141" t="s">
        <v>384</v>
      </c>
      <c r="E18" s="2144" t="s">
        <v>156</v>
      </c>
      <c r="F18" s="2138"/>
      <c r="G18" s="92"/>
      <c r="H18" s="787"/>
      <c r="I18" s="133"/>
      <c r="J18" s="126"/>
      <c r="K18" s="2130" t="s">
        <v>348</v>
      </c>
      <c r="L18" s="378"/>
      <c r="M18" s="602">
        <v>15</v>
      </c>
      <c r="N18" s="603">
        <v>45</v>
      </c>
    </row>
    <row r="19" spans="1:14" ht="24.75" customHeight="1" x14ac:dyDescent="0.2">
      <c r="A19" s="2132"/>
      <c r="B19" s="2133"/>
      <c r="C19" s="2134"/>
      <c r="D19" s="2142"/>
      <c r="E19" s="2145"/>
      <c r="F19" s="2138"/>
      <c r="G19" s="92" t="s">
        <v>139</v>
      </c>
      <c r="H19" s="787"/>
      <c r="I19" s="133">
        <v>64.900000000000006</v>
      </c>
      <c r="J19" s="126">
        <v>194.6</v>
      </c>
      <c r="K19" s="2131"/>
      <c r="L19" s="86"/>
      <c r="M19" s="604"/>
      <c r="N19" s="605"/>
    </row>
    <row r="20" spans="1:14" ht="28.5" customHeight="1" x14ac:dyDescent="0.2">
      <c r="A20" s="2132"/>
      <c r="B20" s="2133"/>
      <c r="C20" s="2134"/>
      <c r="D20" s="2143"/>
      <c r="E20" s="2145"/>
      <c r="F20" s="2138"/>
      <c r="G20" s="92" t="s">
        <v>49</v>
      </c>
      <c r="H20" s="787"/>
      <c r="I20" s="133">
        <v>986.2</v>
      </c>
      <c r="J20" s="126">
        <v>2958.6</v>
      </c>
      <c r="K20" s="843" t="s">
        <v>347</v>
      </c>
      <c r="L20" s="844"/>
      <c r="M20" s="845">
        <v>15</v>
      </c>
      <c r="N20" s="846" t="s">
        <v>268</v>
      </c>
    </row>
    <row r="21" spans="1:14" ht="24.75" customHeight="1" x14ac:dyDescent="0.2">
      <c r="A21" s="2132"/>
      <c r="B21" s="2133"/>
      <c r="C21" s="2134"/>
      <c r="D21" s="2135" t="s">
        <v>385</v>
      </c>
      <c r="E21" s="223" t="s">
        <v>52</v>
      </c>
      <c r="F21" s="2138"/>
      <c r="G21" s="172"/>
      <c r="H21" s="928"/>
      <c r="I21" s="133"/>
      <c r="J21" s="1175"/>
      <c r="K21" s="648" t="s">
        <v>438</v>
      </c>
      <c r="L21" s="650">
        <v>1</v>
      </c>
      <c r="M21" s="651"/>
      <c r="N21" s="814"/>
    </row>
    <row r="22" spans="1:14" ht="16.5" customHeight="1" x14ac:dyDescent="0.2">
      <c r="A22" s="2132"/>
      <c r="B22" s="2133"/>
      <c r="C22" s="2134"/>
      <c r="D22" s="2136"/>
      <c r="E22" s="2139" t="s">
        <v>156</v>
      </c>
      <c r="F22" s="2138"/>
      <c r="G22" s="172"/>
      <c r="H22" s="172"/>
      <c r="I22" s="129"/>
      <c r="J22" s="126"/>
      <c r="K22" s="174" t="s">
        <v>51</v>
      </c>
      <c r="L22" s="612"/>
      <c r="M22" s="452">
        <v>1</v>
      </c>
      <c r="N22" s="217"/>
    </row>
    <row r="23" spans="1:14" ht="27.75" customHeight="1" x14ac:dyDescent="0.2">
      <c r="A23" s="2132"/>
      <c r="B23" s="2133"/>
      <c r="C23" s="2134"/>
      <c r="D23" s="2137"/>
      <c r="E23" s="2140"/>
      <c r="F23" s="2138"/>
      <c r="G23" s="787"/>
      <c r="H23" s="172"/>
      <c r="I23" s="129"/>
      <c r="J23" s="126"/>
      <c r="K23" s="43" t="s">
        <v>357</v>
      </c>
      <c r="L23" s="34"/>
      <c r="M23" s="95"/>
      <c r="N23" s="49">
        <v>30</v>
      </c>
    </row>
    <row r="24" spans="1:14" ht="23.25" customHeight="1" x14ac:dyDescent="0.2">
      <c r="A24" s="1279"/>
      <c r="B24" s="1280"/>
      <c r="C24" s="701"/>
      <c r="D24" s="2136" t="s">
        <v>234</v>
      </c>
      <c r="E24" s="1334" t="s">
        <v>52</v>
      </c>
      <c r="F24" s="848"/>
      <c r="G24" s="172"/>
      <c r="H24" s="172"/>
      <c r="I24" s="129"/>
      <c r="J24" s="126"/>
      <c r="K24" s="2146" t="s">
        <v>354</v>
      </c>
      <c r="L24" s="1136">
        <v>1</v>
      </c>
      <c r="M24" s="331"/>
      <c r="N24" s="1336"/>
    </row>
    <row r="25" spans="1:14" ht="19.5" customHeight="1" x14ac:dyDescent="0.2">
      <c r="A25" s="1279"/>
      <c r="B25" s="1280"/>
      <c r="C25" s="701"/>
      <c r="D25" s="2136"/>
      <c r="E25" s="2148" t="s">
        <v>156</v>
      </c>
      <c r="F25" s="848"/>
      <c r="G25" s="172"/>
      <c r="H25" s="172"/>
      <c r="I25" s="129"/>
      <c r="J25" s="126"/>
      <c r="K25" s="2147"/>
      <c r="L25" s="1136"/>
      <c r="M25" s="331"/>
      <c r="N25" s="1336"/>
    </row>
    <row r="26" spans="1:14" ht="39" customHeight="1" x14ac:dyDescent="0.2">
      <c r="A26" s="1279"/>
      <c r="B26" s="1280"/>
      <c r="C26" s="701"/>
      <c r="D26" s="2136"/>
      <c r="E26" s="2149"/>
      <c r="F26" s="848"/>
      <c r="G26" s="172"/>
      <c r="H26" s="172"/>
      <c r="I26" s="129"/>
      <c r="J26" s="126"/>
      <c r="K26" s="48" t="s">
        <v>355</v>
      </c>
      <c r="L26" s="40">
        <v>1</v>
      </c>
      <c r="M26" s="382"/>
      <c r="N26" s="216"/>
    </row>
    <row r="27" spans="1:14" ht="44.25" customHeight="1" x14ac:dyDescent="0.2">
      <c r="A27" s="1279"/>
      <c r="B27" s="1280"/>
      <c r="C27" s="701"/>
      <c r="D27" s="2136"/>
      <c r="E27" s="2149"/>
      <c r="F27" s="848"/>
      <c r="G27" s="172"/>
      <c r="H27" s="172"/>
      <c r="I27" s="129"/>
      <c r="J27" s="126"/>
      <c r="K27" s="174" t="s">
        <v>356</v>
      </c>
      <c r="L27" s="612"/>
      <c r="M27" s="452">
        <v>1</v>
      </c>
      <c r="N27" s="217"/>
    </row>
    <row r="28" spans="1:14" ht="27.75" customHeight="1" x14ac:dyDescent="0.2">
      <c r="A28" s="1279"/>
      <c r="B28" s="1280"/>
      <c r="C28" s="701"/>
      <c r="D28" s="2137"/>
      <c r="E28" s="2140"/>
      <c r="F28" s="848"/>
      <c r="G28" s="787"/>
      <c r="H28" s="172"/>
      <c r="I28" s="129"/>
      <c r="J28" s="126"/>
      <c r="K28" s="43" t="s">
        <v>357</v>
      </c>
      <c r="L28" s="34"/>
      <c r="M28" s="95">
        <v>30</v>
      </c>
      <c r="N28" s="49">
        <v>100</v>
      </c>
    </row>
    <row r="29" spans="1:14" ht="20.25" customHeight="1" x14ac:dyDescent="0.2">
      <c r="A29" s="2132"/>
      <c r="B29" s="2133"/>
      <c r="C29" s="2134"/>
      <c r="D29" s="2135" t="s">
        <v>386</v>
      </c>
      <c r="E29" s="1333" t="s">
        <v>52</v>
      </c>
      <c r="F29" s="2138"/>
      <c r="G29" s="172"/>
      <c r="H29" s="172"/>
      <c r="I29" s="129"/>
      <c r="J29" s="126"/>
      <c r="K29" s="2150" t="s">
        <v>359</v>
      </c>
      <c r="L29" s="365">
        <v>1</v>
      </c>
      <c r="M29" s="365"/>
      <c r="N29" s="341"/>
    </row>
    <row r="30" spans="1:14" ht="25.5" customHeight="1" x14ac:dyDescent="0.2">
      <c r="A30" s="2132"/>
      <c r="B30" s="2133"/>
      <c r="C30" s="2134"/>
      <c r="D30" s="2137"/>
      <c r="E30" s="849"/>
      <c r="F30" s="2138"/>
      <c r="G30" s="787"/>
      <c r="H30" s="172"/>
      <c r="I30" s="129"/>
      <c r="J30" s="126"/>
      <c r="K30" s="2151"/>
      <c r="L30" s="366"/>
      <c r="M30" s="366">
        <v>40</v>
      </c>
      <c r="N30" s="342">
        <v>100</v>
      </c>
    </row>
    <row r="31" spans="1:14" ht="16.5" customHeight="1" x14ac:dyDescent="0.2">
      <c r="A31" s="1279"/>
      <c r="B31" s="1280"/>
      <c r="C31" s="701"/>
      <c r="D31" s="2158" t="s">
        <v>177</v>
      </c>
      <c r="E31" s="2160" t="s">
        <v>52</v>
      </c>
      <c r="F31" s="1309"/>
      <c r="G31" s="172" t="s">
        <v>50</v>
      </c>
      <c r="H31" s="172">
        <v>25</v>
      </c>
      <c r="I31" s="129">
        <v>52</v>
      </c>
      <c r="J31" s="126"/>
      <c r="K31" s="2150" t="s">
        <v>51</v>
      </c>
      <c r="L31" s="1136"/>
      <c r="M31" s="1136">
        <v>1</v>
      </c>
      <c r="N31" s="344"/>
    </row>
    <row r="32" spans="1:14" ht="12.75" customHeight="1" x14ac:dyDescent="0.2">
      <c r="A32" s="1279"/>
      <c r="B32" s="1280"/>
      <c r="C32" s="184"/>
      <c r="D32" s="2159"/>
      <c r="E32" s="2161"/>
      <c r="F32" s="1309"/>
      <c r="G32" s="171"/>
      <c r="H32" s="305"/>
      <c r="I32" s="246"/>
      <c r="J32" s="189"/>
      <c r="K32" s="2162"/>
      <c r="L32" s="34"/>
      <c r="M32" s="95"/>
      <c r="N32" s="35"/>
    </row>
    <row r="33" spans="1:14" ht="28.5" customHeight="1" x14ac:dyDescent="0.2">
      <c r="A33" s="1279"/>
      <c r="B33" s="1280"/>
      <c r="C33" s="701"/>
      <c r="D33" s="2135" t="s">
        <v>457</v>
      </c>
      <c r="E33" s="1333" t="s">
        <v>52</v>
      </c>
      <c r="F33" s="1309"/>
      <c r="G33" s="172"/>
      <c r="H33" s="172"/>
      <c r="I33" s="129"/>
      <c r="J33" s="202"/>
      <c r="K33" s="1278" t="s">
        <v>361</v>
      </c>
      <c r="L33" s="1340"/>
      <c r="M33" s="1340">
        <v>1</v>
      </c>
      <c r="N33" s="349"/>
    </row>
    <row r="34" spans="1:14" ht="15.75" customHeight="1" x14ac:dyDescent="0.2">
      <c r="A34" s="1279"/>
      <c r="B34" s="1280"/>
      <c r="C34" s="701"/>
      <c r="D34" s="2136"/>
      <c r="E34" s="2164"/>
      <c r="F34" s="2138"/>
      <c r="G34" s="127"/>
      <c r="H34" s="172"/>
      <c r="I34" s="129"/>
      <c r="J34" s="202"/>
      <c r="K34" s="2167" t="s">
        <v>362</v>
      </c>
      <c r="L34" s="1337"/>
      <c r="M34" s="1340"/>
      <c r="N34" s="349">
        <v>30</v>
      </c>
    </row>
    <row r="35" spans="1:14" ht="15" customHeight="1" thickBot="1" x14ac:dyDescent="0.25">
      <c r="A35" s="1294"/>
      <c r="B35" s="1296"/>
      <c r="C35" s="1299"/>
      <c r="D35" s="2163"/>
      <c r="E35" s="2165"/>
      <c r="F35" s="2166"/>
      <c r="G35" s="282" t="s">
        <v>8</v>
      </c>
      <c r="H35" s="178">
        <f>SUM(H14:H34)</f>
        <v>810.7</v>
      </c>
      <c r="I35" s="178">
        <f t="shared" ref="I35:J35" si="0">SUM(I14:I34)</f>
        <v>1773.5</v>
      </c>
      <c r="J35" s="178">
        <f t="shared" si="0"/>
        <v>5081.1000000000004</v>
      </c>
      <c r="K35" s="2168"/>
      <c r="L35" s="914"/>
      <c r="M35" s="914"/>
      <c r="N35" s="915"/>
    </row>
    <row r="36" spans="1:14" ht="15.75" customHeight="1" x14ac:dyDescent="0.2">
      <c r="A36" s="1293" t="s">
        <v>7</v>
      </c>
      <c r="B36" s="1295" t="s">
        <v>7</v>
      </c>
      <c r="C36" s="1297" t="s">
        <v>9</v>
      </c>
      <c r="D36" s="2152" t="s">
        <v>56</v>
      </c>
      <c r="E36" s="2155" t="s">
        <v>110</v>
      </c>
      <c r="F36" s="1298" t="s">
        <v>48</v>
      </c>
      <c r="G36" s="945" t="s">
        <v>130</v>
      </c>
      <c r="H36" s="695">
        <v>500</v>
      </c>
      <c r="I36" s="444">
        <v>2000</v>
      </c>
      <c r="J36" s="695">
        <v>2800</v>
      </c>
      <c r="K36" s="948"/>
      <c r="L36" s="1178"/>
      <c r="M36" s="1178"/>
      <c r="N36" s="790"/>
    </row>
    <row r="37" spans="1:14" ht="15" customHeight="1" x14ac:dyDescent="0.2">
      <c r="A37" s="1526"/>
      <c r="B37" s="1514"/>
      <c r="C37" s="1515"/>
      <c r="D37" s="2153"/>
      <c r="E37" s="2156"/>
      <c r="F37" s="1516"/>
      <c r="G37" s="786" t="s">
        <v>129</v>
      </c>
      <c r="H37" s="202">
        <v>570</v>
      </c>
      <c r="I37" s="129"/>
      <c r="J37" s="202"/>
      <c r="K37" s="1522"/>
      <c r="L37" s="1136"/>
      <c r="M37" s="1136"/>
      <c r="N37" s="344"/>
    </row>
    <row r="38" spans="1:14" ht="14.25" customHeight="1" x14ac:dyDescent="0.2">
      <c r="A38" s="1321"/>
      <c r="B38" s="1280"/>
      <c r="C38" s="1281"/>
      <c r="D38" s="2154"/>
      <c r="E38" s="2154"/>
      <c r="F38" s="1282"/>
      <c r="G38" s="149" t="s">
        <v>29</v>
      </c>
      <c r="H38" s="308"/>
      <c r="I38" s="127">
        <v>720</v>
      </c>
      <c r="J38" s="308">
        <v>900</v>
      </c>
      <c r="K38" s="1323"/>
      <c r="L38" s="34"/>
      <c r="M38" s="34"/>
      <c r="N38" s="343"/>
    </row>
    <row r="39" spans="1:14" ht="52.5" customHeight="1" x14ac:dyDescent="0.2">
      <c r="A39" s="2157"/>
      <c r="B39" s="2133"/>
      <c r="C39" s="2134"/>
      <c r="D39" s="2136" t="s">
        <v>235</v>
      </c>
      <c r="E39" s="1308" t="s">
        <v>52</v>
      </c>
      <c r="F39" s="2134"/>
      <c r="G39" s="129"/>
      <c r="H39" s="202"/>
      <c r="I39" s="129"/>
      <c r="J39" s="126"/>
      <c r="K39" s="87" t="s">
        <v>404</v>
      </c>
      <c r="L39" s="1302">
        <v>1</v>
      </c>
      <c r="M39" s="1302"/>
      <c r="N39" s="682"/>
    </row>
    <row r="40" spans="1:14" ht="39.75" customHeight="1" x14ac:dyDescent="0.2">
      <c r="A40" s="2157"/>
      <c r="B40" s="2133"/>
      <c r="C40" s="2134"/>
      <c r="D40" s="2136"/>
      <c r="E40" s="1308"/>
      <c r="F40" s="2134"/>
      <c r="G40" s="129"/>
      <c r="H40" s="202"/>
      <c r="I40" s="129"/>
      <c r="J40" s="126"/>
      <c r="K40" s="48" t="s">
        <v>405</v>
      </c>
      <c r="L40" s="96">
        <v>90</v>
      </c>
      <c r="M40" s="96">
        <v>100</v>
      </c>
      <c r="N40" s="384"/>
    </row>
    <row r="41" spans="1:14" ht="39" customHeight="1" x14ac:dyDescent="0.2">
      <c r="A41" s="2157"/>
      <c r="B41" s="2133"/>
      <c r="C41" s="2134"/>
      <c r="D41" s="2136"/>
      <c r="E41" s="1308"/>
      <c r="F41" s="2134"/>
      <c r="G41" s="129"/>
      <c r="H41" s="202"/>
      <c r="I41" s="129"/>
      <c r="J41" s="126"/>
      <c r="K41" s="48" t="s">
        <v>406</v>
      </c>
      <c r="L41" s="96"/>
      <c r="M41" s="96">
        <v>90</v>
      </c>
      <c r="N41" s="384">
        <v>100</v>
      </c>
    </row>
    <row r="42" spans="1:14" ht="41.25" customHeight="1" x14ac:dyDescent="0.2">
      <c r="A42" s="2157"/>
      <c r="B42" s="2133"/>
      <c r="C42" s="2134"/>
      <c r="D42" s="2136"/>
      <c r="E42" s="1308"/>
      <c r="F42" s="2134"/>
      <c r="G42" s="129"/>
      <c r="H42" s="202"/>
      <c r="I42" s="129"/>
      <c r="J42" s="126"/>
      <c r="K42" s="48" t="s">
        <v>407</v>
      </c>
      <c r="L42" s="96"/>
      <c r="M42" s="96"/>
      <c r="N42" s="384">
        <v>100</v>
      </c>
    </row>
    <row r="43" spans="1:14" ht="22.5" customHeight="1" x14ac:dyDescent="0.2">
      <c r="A43" s="2157"/>
      <c r="B43" s="2133"/>
      <c r="C43" s="2134"/>
      <c r="D43" s="2135" t="s">
        <v>65</v>
      </c>
      <c r="E43" s="220" t="s">
        <v>52</v>
      </c>
      <c r="F43" s="2177"/>
      <c r="G43" s="129"/>
      <c r="H43" s="202"/>
      <c r="I43" s="129"/>
      <c r="J43" s="126"/>
      <c r="K43" s="2169" t="s">
        <v>408</v>
      </c>
      <c r="L43" s="13"/>
      <c r="M43" s="13">
        <v>30</v>
      </c>
      <c r="N43" s="347">
        <v>70</v>
      </c>
    </row>
    <row r="44" spans="1:14" ht="17.25" customHeight="1" x14ac:dyDescent="0.2">
      <c r="A44" s="2157"/>
      <c r="B44" s="2133"/>
      <c r="C44" s="2134"/>
      <c r="D44" s="2136"/>
      <c r="E44" s="221"/>
      <c r="F44" s="2177"/>
      <c r="G44" s="129"/>
      <c r="H44" s="202"/>
      <c r="I44" s="129"/>
      <c r="J44" s="126"/>
      <c r="K44" s="2170"/>
      <c r="L44" s="10"/>
      <c r="M44" s="10"/>
      <c r="N44" s="348"/>
    </row>
    <row r="45" spans="1:14" ht="17.25" customHeight="1" x14ac:dyDescent="0.2">
      <c r="A45" s="1279"/>
      <c r="B45" s="1280"/>
      <c r="C45" s="177"/>
      <c r="D45" s="2135" t="s">
        <v>387</v>
      </c>
      <c r="E45" s="2172" t="s">
        <v>52</v>
      </c>
      <c r="F45" s="2174"/>
      <c r="G45" s="129"/>
      <c r="H45" s="787"/>
      <c r="I45" s="133"/>
      <c r="J45" s="1175"/>
      <c r="K45" s="648" t="s">
        <v>117</v>
      </c>
      <c r="L45" s="650"/>
      <c r="M45" s="1136">
        <v>1</v>
      </c>
      <c r="N45" s="344"/>
    </row>
    <row r="46" spans="1:14" ht="28.5" customHeight="1" x14ac:dyDescent="0.2">
      <c r="A46" s="1279"/>
      <c r="B46" s="1280"/>
      <c r="C46" s="177"/>
      <c r="D46" s="2136"/>
      <c r="E46" s="2173"/>
      <c r="F46" s="2174"/>
      <c r="G46" s="140" t="s">
        <v>50</v>
      </c>
      <c r="H46" s="308"/>
      <c r="I46" s="127"/>
      <c r="J46" s="415"/>
      <c r="K46" s="648" t="s">
        <v>365</v>
      </c>
      <c r="L46" s="650"/>
      <c r="M46" s="916"/>
      <c r="N46" s="357">
        <v>25</v>
      </c>
    </row>
    <row r="47" spans="1:14" ht="16.5" customHeight="1" thickBot="1" x14ac:dyDescent="0.25">
      <c r="A47" s="141"/>
      <c r="B47" s="1296"/>
      <c r="C47" s="1299"/>
      <c r="D47" s="2171"/>
      <c r="E47" s="2171"/>
      <c r="F47" s="2166"/>
      <c r="G47" s="282" t="s">
        <v>8</v>
      </c>
      <c r="H47" s="1184">
        <f>SUM(H36:H46)</f>
        <v>1070</v>
      </c>
      <c r="I47" s="178">
        <f t="shared" ref="I47:J47" si="1">SUM(I36:I46)</f>
        <v>2720</v>
      </c>
      <c r="J47" s="1184">
        <f t="shared" si="1"/>
        <v>3700</v>
      </c>
      <c r="K47" s="769"/>
      <c r="L47" s="971"/>
      <c r="M47" s="971"/>
      <c r="N47" s="915"/>
    </row>
    <row r="48" spans="1:14" ht="15" customHeight="1" x14ac:dyDescent="0.2">
      <c r="A48" s="1279" t="s">
        <v>7</v>
      </c>
      <c r="B48" s="1280" t="s">
        <v>7</v>
      </c>
      <c r="C48" s="1281" t="s">
        <v>32</v>
      </c>
      <c r="D48" s="2175" t="s">
        <v>125</v>
      </c>
      <c r="E48" s="2176" t="s">
        <v>112</v>
      </c>
      <c r="F48" s="1282" t="s">
        <v>48</v>
      </c>
      <c r="G48" s="129" t="s">
        <v>130</v>
      </c>
      <c r="H48" s="826">
        <v>550</v>
      </c>
      <c r="I48" s="945">
        <v>1020</v>
      </c>
      <c r="J48" s="826">
        <v>1019</v>
      </c>
      <c r="K48" s="1310"/>
      <c r="L48" s="1340"/>
      <c r="M48" s="1340"/>
      <c r="N48" s="349"/>
    </row>
    <row r="49" spans="1:14" ht="15" customHeight="1" x14ac:dyDescent="0.2">
      <c r="A49" s="1513"/>
      <c r="B49" s="1514"/>
      <c r="C49" s="1515"/>
      <c r="D49" s="2175"/>
      <c r="E49" s="2176"/>
      <c r="F49" s="1516"/>
      <c r="G49" s="129" t="s">
        <v>129</v>
      </c>
      <c r="H49" s="826">
        <v>400</v>
      </c>
      <c r="I49" s="786"/>
      <c r="J49" s="826"/>
      <c r="K49" s="1522"/>
      <c r="L49" s="1527"/>
      <c r="M49" s="1527"/>
      <c r="N49" s="349"/>
    </row>
    <row r="50" spans="1:14" ht="13.5" customHeight="1" x14ac:dyDescent="0.2">
      <c r="A50" s="1513"/>
      <c r="B50" s="1514"/>
      <c r="C50" s="1515"/>
      <c r="D50" s="2175"/>
      <c r="E50" s="2176"/>
      <c r="F50" s="1516"/>
      <c r="G50" s="129" t="s">
        <v>68</v>
      </c>
      <c r="H50" s="826">
        <v>420</v>
      </c>
      <c r="I50" s="786"/>
      <c r="J50" s="826"/>
      <c r="K50" s="1522"/>
      <c r="L50" s="1527"/>
      <c r="M50" s="1527"/>
      <c r="N50" s="349"/>
    </row>
    <row r="51" spans="1:14" ht="15" customHeight="1" x14ac:dyDescent="0.2">
      <c r="A51" s="1279"/>
      <c r="B51" s="1280"/>
      <c r="C51" s="1281"/>
      <c r="D51" s="2143"/>
      <c r="E51" s="2114"/>
      <c r="F51" s="1282"/>
      <c r="G51" s="149" t="s">
        <v>29</v>
      </c>
      <c r="H51" s="319"/>
      <c r="I51" s="149">
        <v>1697.2</v>
      </c>
      <c r="J51" s="319">
        <v>1339.7</v>
      </c>
      <c r="K51" s="1323"/>
      <c r="L51" s="1340"/>
      <c r="M51" s="1340"/>
      <c r="N51" s="349"/>
    </row>
    <row r="52" spans="1:14" ht="21" customHeight="1" x14ac:dyDescent="0.2">
      <c r="A52" s="2132"/>
      <c r="B52" s="2133"/>
      <c r="C52" s="2134"/>
      <c r="D52" s="2184" t="s">
        <v>321</v>
      </c>
      <c r="E52" s="2180" t="s">
        <v>52</v>
      </c>
      <c r="F52" s="2182"/>
      <c r="G52" s="129"/>
      <c r="H52" s="1183"/>
      <c r="I52" s="133"/>
      <c r="J52" s="202"/>
      <c r="K52" s="2178" t="s">
        <v>368</v>
      </c>
      <c r="L52" s="15">
        <v>20</v>
      </c>
      <c r="M52" s="15">
        <v>60</v>
      </c>
      <c r="N52" s="21">
        <v>100</v>
      </c>
    </row>
    <row r="53" spans="1:14" ht="19.5" customHeight="1" x14ac:dyDescent="0.2">
      <c r="A53" s="2132"/>
      <c r="B53" s="2133"/>
      <c r="C53" s="2134"/>
      <c r="D53" s="2185"/>
      <c r="E53" s="2186"/>
      <c r="F53" s="2182"/>
      <c r="G53" s="129"/>
      <c r="H53" s="1183"/>
      <c r="I53" s="133"/>
      <c r="J53" s="1175"/>
      <c r="K53" s="2179"/>
      <c r="L53" s="1137"/>
      <c r="M53" s="336"/>
      <c r="N53" s="18"/>
    </row>
    <row r="54" spans="1:14" ht="27.75" customHeight="1" x14ac:dyDescent="0.2">
      <c r="A54" s="2132"/>
      <c r="B54" s="2133"/>
      <c r="C54" s="2134"/>
      <c r="D54" s="618" t="s">
        <v>388</v>
      </c>
      <c r="E54" s="2186"/>
      <c r="F54" s="2182"/>
      <c r="G54" s="129" t="s">
        <v>49</v>
      </c>
      <c r="H54" s="172">
        <v>684.4</v>
      </c>
      <c r="I54" s="129">
        <v>921.2</v>
      </c>
      <c r="J54" s="250">
        <v>375.1</v>
      </c>
      <c r="K54" s="1322"/>
      <c r="L54" s="1137"/>
      <c r="M54" s="336"/>
      <c r="N54" s="18"/>
    </row>
    <row r="55" spans="1:14" ht="39.75" customHeight="1" x14ac:dyDescent="0.2">
      <c r="A55" s="2132"/>
      <c r="B55" s="2133"/>
      <c r="C55" s="2134"/>
      <c r="D55" s="1275" t="s">
        <v>274</v>
      </c>
      <c r="E55" s="2186"/>
      <c r="F55" s="2182"/>
      <c r="G55" s="129" t="s">
        <v>50</v>
      </c>
      <c r="H55" s="172"/>
      <c r="I55" s="129">
        <v>150</v>
      </c>
      <c r="J55" s="250"/>
      <c r="K55" s="815"/>
      <c r="L55" s="19"/>
      <c r="M55" s="337"/>
      <c r="N55" s="20"/>
    </row>
    <row r="56" spans="1:14" ht="20.25" customHeight="1" x14ac:dyDescent="0.2">
      <c r="A56" s="1279"/>
      <c r="B56" s="1280"/>
      <c r="C56" s="177"/>
      <c r="D56" s="2135" t="s">
        <v>178</v>
      </c>
      <c r="E56" s="2180" t="s">
        <v>52</v>
      </c>
      <c r="F56" s="2182"/>
      <c r="G56" s="129"/>
      <c r="H56" s="202"/>
      <c r="I56" s="129"/>
      <c r="J56" s="126"/>
      <c r="K56" s="2150" t="s">
        <v>367</v>
      </c>
      <c r="L56" s="1136">
        <v>50</v>
      </c>
      <c r="M56" s="1136">
        <v>50</v>
      </c>
      <c r="N56" s="344"/>
    </row>
    <row r="57" spans="1:14" ht="19.5" customHeight="1" x14ac:dyDescent="0.2">
      <c r="A57" s="1279"/>
      <c r="B57" s="1280"/>
      <c r="C57" s="177"/>
      <c r="D57" s="2137"/>
      <c r="E57" s="2181"/>
      <c r="F57" s="2182"/>
      <c r="G57" s="1182"/>
      <c r="H57" s="202"/>
      <c r="I57" s="129"/>
      <c r="J57" s="126"/>
      <c r="K57" s="2183"/>
      <c r="L57" s="34"/>
      <c r="M57" s="31"/>
      <c r="N57" s="355"/>
    </row>
    <row r="58" spans="1:14" ht="16.5" customHeight="1" x14ac:dyDescent="0.2">
      <c r="A58" s="1279"/>
      <c r="B58" s="1280"/>
      <c r="C58" s="177"/>
      <c r="D58" s="2135" t="s">
        <v>389</v>
      </c>
      <c r="E58" s="2180" t="s">
        <v>52</v>
      </c>
      <c r="F58" s="2182"/>
      <c r="G58" s="129"/>
      <c r="H58" s="202"/>
      <c r="I58" s="129"/>
      <c r="J58" s="126"/>
      <c r="K58" s="1286" t="s">
        <v>51</v>
      </c>
      <c r="L58" s="1305">
        <v>1</v>
      </c>
      <c r="M58" s="1305"/>
      <c r="N58" s="1306"/>
    </row>
    <row r="59" spans="1:14" ht="38.25" customHeight="1" x14ac:dyDescent="0.2">
      <c r="A59" s="1279"/>
      <c r="B59" s="1280"/>
      <c r="C59" s="177"/>
      <c r="D59" s="2137"/>
      <c r="E59" s="2181"/>
      <c r="F59" s="2182"/>
      <c r="G59" s="1182"/>
      <c r="H59" s="202"/>
      <c r="I59" s="129"/>
      <c r="J59" s="126"/>
      <c r="K59" s="1323" t="s">
        <v>369</v>
      </c>
      <c r="L59" s="31">
        <v>100</v>
      </c>
      <c r="M59" s="31"/>
      <c r="N59" s="355"/>
    </row>
    <row r="60" spans="1:14" ht="18" customHeight="1" x14ac:dyDescent="0.2">
      <c r="A60" s="1279"/>
      <c r="B60" s="1280"/>
      <c r="C60" s="177"/>
      <c r="D60" s="2135" t="s">
        <v>66</v>
      </c>
      <c r="E60" s="2172" t="s">
        <v>52</v>
      </c>
      <c r="F60" s="2182"/>
      <c r="G60" s="129"/>
      <c r="H60" s="202"/>
      <c r="I60" s="129"/>
      <c r="J60" s="126"/>
      <c r="K60" s="1286" t="s">
        <v>51</v>
      </c>
      <c r="L60" s="1305"/>
      <c r="M60" s="1305"/>
      <c r="N60" s="1306">
        <v>1</v>
      </c>
    </row>
    <row r="61" spans="1:14" ht="16.5" customHeight="1" x14ac:dyDescent="0.2">
      <c r="A61" s="1279"/>
      <c r="B61" s="1280"/>
      <c r="C61" s="177"/>
      <c r="D61" s="2137"/>
      <c r="E61" s="2192"/>
      <c r="F61" s="2182"/>
      <c r="G61" s="1182"/>
      <c r="H61" s="202"/>
      <c r="I61" s="129"/>
      <c r="J61" s="126"/>
      <c r="K61" s="399"/>
      <c r="L61" s="400"/>
      <c r="M61" s="400"/>
      <c r="N61" s="355"/>
    </row>
    <row r="62" spans="1:14" ht="17.25" customHeight="1" x14ac:dyDescent="0.2">
      <c r="A62" s="1279"/>
      <c r="B62" s="1280"/>
      <c r="C62" s="177"/>
      <c r="D62" s="2135" t="s">
        <v>120</v>
      </c>
      <c r="E62" s="2172" t="s">
        <v>52</v>
      </c>
      <c r="F62" s="2174"/>
      <c r="G62" s="129"/>
      <c r="H62" s="202"/>
      <c r="I62" s="129"/>
      <c r="J62" s="250"/>
      <c r="K62" s="1286" t="s">
        <v>51</v>
      </c>
      <c r="L62" s="1305"/>
      <c r="M62" s="1305"/>
      <c r="N62" s="1306">
        <v>1</v>
      </c>
    </row>
    <row r="63" spans="1:14" ht="15.75" customHeight="1" x14ac:dyDescent="0.2">
      <c r="A63" s="1279"/>
      <c r="B63" s="1280"/>
      <c r="C63" s="177"/>
      <c r="D63" s="2136"/>
      <c r="E63" s="2173"/>
      <c r="F63" s="2174"/>
      <c r="G63" s="140" t="s">
        <v>50</v>
      </c>
      <c r="H63" s="308"/>
      <c r="I63" s="127">
        <v>40</v>
      </c>
      <c r="J63" s="251"/>
      <c r="K63" s="2178"/>
      <c r="L63" s="1048"/>
      <c r="M63" s="916"/>
      <c r="N63" s="917"/>
    </row>
    <row r="64" spans="1:14" ht="16.5" customHeight="1" thickBot="1" x14ac:dyDescent="0.25">
      <c r="A64" s="744"/>
      <c r="B64" s="737"/>
      <c r="C64" s="1335"/>
      <c r="D64" s="2171"/>
      <c r="E64" s="2171"/>
      <c r="F64" s="2166"/>
      <c r="G64" s="282" t="s">
        <v>8</v>
      </c>
      <c r="H64" s="1184">
        <f>SUM(H48:H63)</f>
        <v>2054.4</v>
      </c>
      <c r="I64" s="178">
        <f t="shared" ref="I64:J64" si="2">SUM(I48:I63)</f>
        <v>3828.4</v>
      </c>
      <c r="J64" s="1184">
        <f t="shared" si="2"/>
        <v>2733.8</v>
      </c>
      <c r="K64" s="2187"/>
      <c r="L64" s="88"/>
      <c r="M64" s="88"/>
      <c r="N64" s="49"/>
    </row>
    <row r="65" spans="1:14" ht="17.25" customHeight="1" x14ac:dyDescent="0.2">
      <c r="A65" s="1293" t="s">
        <v>7</v>
      </c>
      <c r="B65" s="1295" t="s">
        <v>7</v>
      </c>
      <c r="C65" s="1297" t="s">
        <v>37</v>
      </c>
      <c r="D65" s="2152" t="s">
        <v>57</v>
      </c>
      <c r="E65" s="2188" t="s">
        <v>109</v>
      </c>
      <c r="F65" s="241" t="s">
        <v>48</v>
      </c>
      <c r="G65" s="1153" t="s">
        <v>130</v>
      </c>
      <c r="H65" s="1153">
        <v>980</v>
      </c>
      <c r="I65" s="945">
        <v>500</v>
      </c>
      <c r="J65" s="1189">
        <v>1010</v>
      </c>
      <c r="K65" s="788"/>
      <c r="L65" s="1178"/>
      <c r="M65" s="1178"/>
      <c r="N65" s="790"/>
    </row>
    <row r="66" spans="1:14" ht="17.25" customHeight="1" x14ac:dyDescent="0.2">
      <c r="A66" s="1513"/>
      <c r="B66" s="1514"/>
      <c r="C66" s="1515"/>
      <c r="D66" s="2153"/>
      <c r="E66" s="2176"/>
      <c r="F66" s="1525"/>
      <c r="G66" s="1190" t="s">
        <v>129</v>
      </c>
      <c r="H66" s="1190">
        <v>75</v>
      </c>
      <c r="I66" s="786"/>
      <c r="J66" s="1259"/>
      <c r="K66" s="407"/>
      <c r="L66" s="1136"/>
      <c r="M66" s="1136"/>
      <c r="N66" s="344"/>
    </row>
    <row r="67" spans="1:14" ht="13.5" customHeight="1" x14ac:dyDescent="0.2">
      <c r="A67" s="1279"/>
      <c r="B67" s="1280"/>
      <c r="C67" s="1281"/>
      <c r="D67" s="2143"/>
      <c r="E67" s="2114"/>
      <c r="F67" s="1319"/>
      <c r="G67" s="256" t="s">
        <v>29</v>
      </c>
      <c r="H67" s="256"/>
      <c r="I67" s="149"/>
      <c r="J67" s="433">
        <v>355.1</v>
      </c>
      <c r="K67" s="1260"/>
      <c r="L67" s="34"/>
      <c r="M67" s="34"/>
      <c r="N67" s="344"/>
    </row>
    <row r="68" spans="1:14" ht="38.25" customHeight="1" x14ac:dyDescent="0.2">
      <c r="A68" s="1279"/>
      <c r="B68" s="1280"/>
      <c r="C68" s="1281"/>
      <c r="D68" s="2136" t="s">
        <v>67</v>
      </c>
      <c r="E68" s="2186" t="s">
        <v>52</v>
      </c>
      <c r="F68" s="2189"/>
      <c r="G68" s="172" t="s">
        <v>53</v>
      </c>
      <c r="H68" s="172">
        <v>850</v>
      </c>
      <c r="I68" s="129"/>
      <c r="J68" s="202">
        <v>250</v>
      </c>
      <c r="K68" s="1228" t="s">
        <v>409</v>
      </c>
      <c r="L68" s="42">
        <v>100</v>
      </c>
      <c r="M68" s="42"/>
      <c r="N68" s="816"/>
    </row>
    <row r="69" spans="1:14" ht="15.75" customHeight="1" x14ac:dyDescent="0.2">
      <c r="A69" s="1279"/>
      <c r="B69" s="1280"/>
      <c r="C69" s="1281"/>
      <c r="D69" s="2136"/>
      <c r="E69" s="2186"/>
      <c r="F69" s="2189"/>
      <c r="G69" s="172" t="s">
        <v>50</v>
      </c>
      <c r="H69" s="172">
        <v>175</v>
      </c>
      <c r="I69" s="129"/>
      <c r="J69" s="202"/>
      <c r="K69" s="2190" t="s">
        <v>410</v>
      </c>
      <c r="L69" s="1136"/>
      <c r="M69" s="1136"/>
      <c r="N69" s="344">
        <v>30</v>
      </c>
    </row>
    <row r="70" spans="1:14" ht="15" customHeight="1" x14ac:dyDescent="0.2">
      <c r="A70" s="1279"/>
      <c r="B70" s="1280"/>
      <c r="C70" s="1281"/>
      <c r="D70" s="2137"/>
      <c r="E70" s="2181"/>
      <c r="F70" s="2189"/>
      <c r="G70" s="1190"/>
      <c r="H70" s="172"/>
      <c r="I70" s="129"/>
      <c r="J70" s="202"/>
      <c r="K70" s="2191"/>
      <c r="L70" s="34"/>
      <c r="M70" s="34"/>
      <c r="N70" s="343"/>
    </row>
    <row r="71" spans="1:14" ht="21" customHeight="1" x14ac:dyDescent="0.2">
      <c r="A71" s="2132"/>
      <c r="B71" s="2133"/>
      <c r="C71" s="2134"/>
      <c r="D71" s="2136" t="s">
        <v>179</v>
      </c>
      <c r="E71" s="2196" t="s">
        <v>52</v>
      </c>
      <c r="F71" s="2134"/>
      <c r="G71" s="172"/>
      <c r="H71" s="172"/>
      <c r="I71" s="129"/>
      <c r="J71" s="126"/>
      <c r="K71" s="2193" t="s">
        <v>362</v>
      </c>
      <c r="L71" s="1137">
        <v>100</v>
      </c>
      <c r="M71" s="1137"/>
      <c r="N71" s="354"/>
    </row>
    <row r="72" spans="1:14" ht="20.25" customHeight="1" x14ac:dyDescent="0.2">
      <c r="A72" s="2132"/>
      <c r="B72" s="2133"/>
      <c r="C72" s="2134"/>
      <c r="D72" s="2137"/>
      <c r="E72" s="2198"/>
      <c r="F72" s="2134"/>
      <c r="G72" s="1191"/>
      <c r="H72" s="305"/>
      <c r="I72" s="246"/>
      <c r="J72" s="189"/>
      <c r="K72" s="2194"/>
      <c r="L72" s="19"/>
      <c r="M72" s="19"/>
      <c r="N72" s="359"/>
    </row>
    <row r="73" spans="1:14" ht="24" customHeight="1" x14ac:dyDescent="0.2">
      <c r="A73" s="2132"/>
      <c r="B73" s="2133"/>
      <c r="C73" s="2134"/>
      <c r="D73" s="2135" t="s">
        <v>182</v>
      </c>
      <c r="E73" s="2195" t="s">
        <v>52</v>
      </c>
      <c r="F73" s="2177"/>
      <c r="G73" s="172"/>
      <c r="H73" s="172"/>
      <c r="I73" s="129"/>
      <c r="J73" s="126"/>
      <c r="K73" s="2197" t="s">
        <v>411</v>
      </c>
      <c r="L73" s="15"/>
      <c r="M73" s="15"/>
      <c r="N73" s="353">
        <v>15</v>
      </c>
    </row>
    <row r="74" spans="1:14" ht="18.75" customHeight="1" x14ac:dyDescent="0.2">
      <c r="A74" s="2132"/>
      <c r="B74" s="2133"/>
      <c r="C74" s="2134"/>
      <c r="D74" s="2136"/>
      <c r="E74" s="2196"/>
      <c r="F74" s="2177"/>
      <c r="G74" s="1191"/>
      <c r="H74" s="305"/>
      <c r="I74" s="246"/>
      <c r="J74" s="189"/>
      <c r="K74" s="2183"/>
      <c r="L74" s="19"/>
      <c r="M74" s="19"/>
      <c r="N74" s="359"/>
    </row>
    <row r="75" spans="1:14" ht="16.5" customHeight="1" x14ac:dyDescent="0.2">
      <c r="A75" s="2132"/>
      <c r="B75" s="2133"/>
      <c r="C75" s="2134"/>
      <c r="D75" s="2135" t="s">
        <v>114</v>
      </c>
      <c r="E75" s="2195" t="s">
        <v>52</v>
      </c>
      <c r="F75" s="2134"/>
      <c r="G75" s="172"/>
      <c r="H75" s="172"/>
      <c r="I75" s="129"/>
      <c r="J75" s="126"/>
      <c r="K75" s="2169" t="s">
        <v>371</v>
      </c>
      <c r="L75" s="1137"/>
      <c r="M75" s="1137">
        <v>50</v>
      </c>
      <c r="N75" s="354">
        <v>100</v>
      </c>
    </row>
    <row r="76" spans="1:14" ht="13.5" customHeight="1" x14ac:dyDescent="0.2">
      <c r="A76" s="2132"/>
      <c r="B76" s="2133"/>
      <c r="C76" s="2134"/>
      <c r="D76" s="2136"/>
      <c r="E76" s="2196"/>
      <c r="F76" s="2134"/>
      <c r="G76" s="172"/>
      <c r="H76" s="172"/>
      <c r="I76" s="129"/>
      <c r="J76" s="126"/>
      <c r="K76" s="2183"/>
      <c r="L76" s="19"/>
      <c r="M76" s="19"/>
      <c r="N76" s="359"/>
    </row>
    <row r="77" spans="1:14" ht="15.75" customHeight="1" x14ac:dyDescent="0.2">
      <c r="A77" s="2132"/>
      <c r="B77" s="2133"/>
      <c r="C77" s="2134"/>
      <c r="D77" s="2135" t="s">
        <v>390</v>
      </c>
      <c r="E77" s="2195" t="s">
        <v>52</v>
      </c>
      <c r="F77" s="2199"/>
      <c r="G77" s="92"/>
      <c r="H77" s="172"/>
      <c r="I77" s="129"/>
      <c r="J77" s="126"/>
      <c r="K77" s="817" t="s">
        <v>106</v>
      </c>
      <c r="L77" s="50"/>
      <c r="M77" s="50"/>
      <c r="N77" s="358">
        <v>1</v>
      </c>
    </row>
    <row r="78" spans="1:14" ht="10.5" customHeight="1" x14ac:dyDescent="0.2">
      <c r="A78" s="2132"/>
      <c r="B78" s="2133"/>
      <c r="C78" s="2134"/>
      <c r="D78" s="2136"/>
      <c r="E78" s="2196"/>
      <c r="F78" s="2199"/>
      <c r="G78" s="172"/>
      <c r="H78" s="172"/>
      <c r="I78" s="129"/>
      <c r="J78" s="126"/>
      <c r="K78" s="2201" t="s">
        <v>345</v>
      </c>
      <c r="L78" s="1137"/>
      <c r="M78" s="1137"/>
      <c r="N78" s="354">
        <v>20</v>
      </c>
    </row>
    <row r="79" spans="1:14" ht="30.75" customHeight="1" x14ac:dyDescent="0.2">
      <c r="A79" s="2132"/>
      <c r="B79" s="2133"/>
      <c r="C79" s="2134"/>
      <c r="D79" s="2137"/>
      <c r="E79" s="2198"/>
      <c r="F79" s="2200"/>
      <c r="G79" s="787"/>
      <c r="H79" s="172"/>
      <c r="I79" s="129"/>
      <c r="J79" s="126"/>
      <c r="K79" s="2202"/>
      <c r="L79" s="19"/>
      <c r="M79" s="19"/>
      <c r="N79" s="359"/>
    </row>
    <row r="80" spans="1:14" ht="15.75" customHeight="1" x14ac:dyDescent="0.2">
      <c r="A80" s="2132"/>
      <c r="B80" s="2133"/>
      <c r="C80" s="2177"/>
      <c r="D80" s="2135" t="s">
        <v>391</v>
      </c>
      <c r="E80" s="2208" t="s">
        <v>52</v>
      </c>
      <c r="F80" s="2210"/>
      <c r="G80" s="172"/>
      <c r="H80" s="172"/>
      <c r="I80" s="129"/>
      <c r="J80" s="202"/>
      <c r="K80" s="2150" t="s">
        <v>373</v>
      </c>
      <c r="L80" s="15">
        <v>100</v>
      </c>
      <c r="M80" s="15"/>
      <c r="N80" s="353"/>
    </row>
    <row r="81" spans="1:14" ht="22.5" customHeight="1" x14ac:dyDescent="0.2">
      <c r="A81" s="2132"/>
      <c r="B81" s="2133"/>
      <c r="C81" s="2177"/>
      <c r="D81" s="2136"/>
      <c r="E81" s="2209"/>
      <c r="F81" s="2177"/>
      <c r="G81" s="175" t="s">
        <v>50</v>
      </c>
      <c r="H81" s="175">
        <v>10</v>
      </c>
      <c r="I81" s="127"/>
      <c r="J81" s="308"/>
      <c r="K81" s="2203"/>
      <c r="L81" s="1137"/>
      <c r="M81" s="1137"/>
      <c r="N81" s="354"/>
    </row>
    <row r="82" spans="1:14" ht="16.5" customHeight="1" thickBot="1" x14ac:dyDescent="0.25">
      <c r="A82" s="744"/>
      <c r="B82" s="737"/>
      <c r="C82" s="1335"/>
      <c r="D82" s="919"/>
      <c r="E82" s="920"/>
      <c r="F82" s="1299"/>
      <c r="G82" s="282" t="s">
        <v>8</v>
      </c>
      <c r="H82" s="1184">
        <f>SUM(H65:H81)</f>
        <v>2090</v>
      </c>
      <c r="I82" s="178">
        <f t="shared" ref="I82:J82" si="3">SUM(I65:I81)</f>
        <v>500</v>
      </c>
      <c r="J82" s="1184">
        <f t="shared" si="3"/>
        <v>1615.1</v>
      </c>
      <c r="K82" s="918"/>
      <c r="L82" s="88"/>
      <c r="M82" s="88"/>
      <c r="N82" s="49"/>
    </row>
    <row r="83" spans="1:14" ht="32.25" customHeight="1" x14ac:dyDescent="0.2">
      <c r="A83" s="1293" t="s">
        <v>7</v>
      </c>
      <c r="B83" s="1295" t="s">
        <v>7</v>
      </c>
      <c r="C83" s="1297" t="s">
        <v>38</v>
      </c>
      <c r="D83" s="1523" t="s">
        <v>121</v>
      </c>
      <c r="E83" s="1524" t="s">
        <v>105</v>
      </c>
      <c r="F83" s="1298" t="s">
        <v>48</v>
      </c>
      <c r="G83" s="127" t="s">
        <v>130</v>
      </c>
      <c r="H83" s="308">
        <v>615</v>
      </c>
      <c r="I83" s="127">
        <v>1000</v>
      </c>
      <c r="J83" s="308">
        <v>1850</v>
      </c>
      <c r="K83" s="788"/>
      <c r="L83" s="1154"/>
      <c r="M83" s="1154"/>
      <c r="N83" s="1155"/>
    </row>
    <row r="84" spans="1:14" ht="18.75" customHeight="1" x14ac:dyDescent="0.2">
      <c r="A84" s="1279"/>
      <c r="B84" s="1280"/>
      <c r="C84" s="1281"/>
      <c r="D84" s="2135" t="s">
        <v>122</v>
      </c>
      <c r="E84" s="225" t="s">
        <v>52</v>
      </c>
      <c r="F84" s="1282"/>
      <c r="G84" s="129"/>
      <c r="H84" s="787"/>
      <c r="I84" s="129"/>
      <c r="J84" s="202"/>
      <c r="K84" s="1151" t="s">
        <v>237</v>
      </c>
      <c r="L84" s="68">
        <v>1</v>
      </c>
      <c r="M84" s="68"/>
      <c r="N84" s="1152"/>
    </row>
    <row r="85" spans="1:14" ht="16.5" customHeight="1" x14ac:dyDescent="0.2">
      <c r="A85" s="1279"/>
      <c r="B85" s="1280"/>
      <c r="C85" s="1281"/>
      <c r="D85" s="2136"/>
      <c r="E85" s="2205"/>
      <c r="F85" s="1282"/>
      <c r="G85" s="129"/>
      <c r="H85" s="787"/>
      <c r="I85" s="129"/>
      <c r="J85" s="202"/>
      <c r="K85" s="2207" t="s">
        <v>311</v>
      </c>
      <c r="L85" s="1052"/>
      <c r="M85" s="1052">
        <v>40</v>
      </c>
      <c r="N85" s="644">
        <v>100</v>
      </c>
    </row>
    <row r="86" spans="1:14" ht="16.5" customHeight="1" x14ac:dyDescent="0.2">
      <c r="A86" s="1279"/>
      <c r="B86" s="1280"/>
      <c r="C86" s="1281"/>
      <c r="D86" s="2204"/>
      <c r="E86" s="2206"/>
      <c r="F86" s="1282"/>
      <c r="G86" s="1182"/>
      <c r="H86" s="1192"/>
      <c r="I86" s="786"/>
      <c r="J86" s="1259"/>
      <c r="K86" s="2183"/>
      <c r="L86" s="621"/>
      <c r="M86" s="621"/>
      <c r="N86" s="622"/>
    </row>
    <row r="87" spans="1:14" ht="18" customHeight="1" x14ac:dyDescent="0.2">
      <c r="A87" s="1279"/>
      <c r="B87" s="1280"/>
      <c r="C87" s="1281"/>
      <c r="D87" s="2135" t="s">
        <v>319</v>
      </c>
      <c r="E87" s="225" t="s">
        <v>52</v>
      </c>
      <c r="F87" s="1282"/>
      <c r="G87" s="129" t="s">
        <v>29</v>
      </c>
      <c r="H87" s="202"/>
      <c r="I87" s="129">
        <v>3400</v>
      </c>
      <c r="J87" s="202">
        <v>5278</v>
      </c>
      <c r="K87" s="121" t="s">
        <v>117</v>
      </c>
      <c r="L87" s="71">
        <v>1</v>
      </c>
      <c r="M87" s="71"/>
      <c r="N87" s="921"/>
    </row>
    <row r="88" spans="1:14" ht="18.75" customHeight="1" x14ac:dyDescent="0.2">
      <c r="A88" s="1279"/>
      <c r="B88" s="1280"/>
      <c r="C88" s="1282"/>
      <c r="D88" s="2136"/>
      <c r="E88" s="623"/>
      <c r="F88" s="1282"/>
      <c r="G88" s="129" t="s">
        <v>129</v>
      </c>
      <c r="H88" s="202">
        <v>350</v>
      </c>
      <c r="I88" s="129"/>
      <c r="J88" s="202"/>
      <c r="K88" s="2223" t="s">
        <v>238</v>
      </c>
      <c r="L88" s="1287">
        <v>20</v>
      </c>
      <c r="M88" s="1287">
        <v>60</v>
      </c>
      <c r="N88" s="75">
        <v>100</v>
      </c>
    </row>
    <row r="89" spans="1:14" ht="16.5" customHeight="1" x14ac:dyDescent="0.2">
      <c r="A89" s="1279"/>
      <c r="B89" s="1280"/>
      <c r="C89" s="1282"/>
      <c r="D89" s="2222"/>
      <c r="E89" s="226"/>
      <c r="F89" s="1282"/>
      <c r="G89" s="124"/>
      <c r="H89" s="202"/>
      <c r="I89" s="129"/>
      <c r="J89" s="126"/>
      <c r="K89" s="2170"/>
      <c r="L89" s="34"/>
      <c r="M89" s="34"/>
      <c r="N89" s="343"/>
    </row>
    <row r="90" spans="1:14" ht="19.5" customHeight="1" x14ac:dyDescent="0.2">
      <c r="A90" s="1279"/>
      <c r="B90" s="1280"/>
      <c r="C90" s="1281"/>
      <c r="D90" s="2135" t="s">
        <v>475</v>
      </c>
      <c r="E90" s="225" t="s">
        <v>52</v>
      </c>
      <c r="F90" s="1309"/>
      <c r="G90" s="133" t="s">
        <v>53</v>
      </c>
      <c r="H90" s="172">
        <v>150</v>
      </c>
      <c r="I90" s="129">
        <v>1000</v>
      </c>
      <c r="J90" s="250">
        <v>750</v>
      </c>
      <c r="K90" s="402" t="s">
        <v>237</v>
      </c>
      <c r="L90" s="62">
        <v>1</v>
      </c>
      <c r="M90" s="62"/>
      <c r="N90" s="404"/>
    </row>
    <row r="91" spans="1:14" ht="18" customHeight="1" x14ac:dyDescent="0.2">
      <c r="A91" s="1279"/>
      <c r="B91" s="1280"/>
      <c r="C91" s="1281"/>
      <c r="D91" s="2136"/>
      <c r="E91" s="2205"/>
      <c r="F91" s="1309"/>
      <c r="G91" s="129"/>
      <c r="H91" s="787"/>
      <c r="I91" s="129"/>
      <c r="J91" s="202"/>
      <c r="K91" s="2207" t="s">
        <v>429</v>
      </c>
      <c r="L91" s="1052">
        <v>30</v>
      </c>
      <c r="M91" s="1052">
        <v>60</v>
      </c>
      <c r="N91" s="644">
        <v>100</v>
      </c>
    </row>
    <row r="92" spans="1:14" ht="9" customHeight="1" x14ac:dyDescent="0.2">
      <c r="A92" s="1279"/>
      <c r="B92" s="1280"/>
      <c r="C92" s="1281"/>
      <c r="D92" s="2224"/>
      <c r="E92" s="2225"/>
      <c r="F92" s="1309"/>
      <c r="G92" s="140"/>
      <c r="H92" s="930"/>
      <c r="I92" s="149"/>
      <c r="J92" s="319"/>
      <c r="K92" s="2147"/>
      <c r="L92" s="8"/>
      <c r="M92" s="8"/>
      <c r="N92" s="617"/>
    </row>
    <row r="93" spans="1:14" ht="16.5" customHeight="1" thickBot="1" x14ac:dyDescent="0.25">
      <c r="A93" s="1321"/>
      <c r="B93" s="1280"/>
      <c r="C93" s="1282"/>
      <c r="D93" s="1275"/>
      <c r="E93" s="1307"/>
      <c r="F93" s="1282"/>
      <c r="G93" s="941" t="s">
        <v>8</v>
      </c>
      <c r="H93" s="1185">
        <f>SUM(H83:H92)</f>
        <v>1115</v>
      </c>
      <c r="I93" s="178">
        <f>SUM(I83:I92)</f>
        <v>5400</v>
      </c>
      <c r="J93" s="1185">
        <f>SUM(J83:J92)</f>
        <v>7878</v>
      </c>
      <c r="K93" s="918"/>
      <c r="L93" s="1340"/>
      <c r="M93" s="1340"/>
      <c r="N93" s="1336"/>
    </row>
    <row r="94" spans="1:14" ht="30" customHeight="1" x14ac:dyDescent="0.2">
      <c r="A94" s="1293" t="s">
        <v>7</v>
      </c>
      <c r="B94" s="1295" t="s">
        <v>7</v>
      </c>
      <c r="C94" s="1297" t="s">
        <v>39</v>
      </c>
      <c r="D94" s="219" t="s">
        <v>392</v>
      </c>
      <c r="E94" s="224" t="s">
        <v>111</v>
      </c>
      <c r="F94" s="240" t="s">
        <v>48</v>
      </c>
      <c r="G94" s="142"/>
      <c r="H94" s="929"/>
      <c r="I94" s="142"/>
      <c r="J94" s="1186"/>
      <c r="K94" s="401"/>
      <c r="L94" s="47"/>
      <c r="M94" s="47"/>
      <c r="N94" s="352"/>
    </row>
    <row r="95" spans="1:14" ht="15.75" customHeight="1" x14ac:dyDescent="0.2">
      <c r="A95" s="1279"/>
      <c r="B95" s="1280"/>
      <c r="C95" s="1281"/>
      <c r="D95" s="2135" t="s">
        <v>306</v>
      </c>
      <c r="E95" s="1320" t="s">
        <v>52</v>
      </c>
      <c r="F95" s="1282"/>
      <c r="G95" s="133" t="s">
        <v>29</v>
      </c>
      <c r="H95" s="202"/>
      <c r="I95" s="129">
        <v>50</v>
      </c>
      <c r="J95" s="250">
        <v>50</v>
      </c>
      <c r="K95" s="1300" t="s">
        <v>261</v>
      </c>
      <c r="L95" s="1305"/>
      <c r="M95" s="1305"/>
      <c r="N95" s="1306">
        <v>1</v>
      </c>
    </row>
    <row r="96" spans="1:14" ht="23.25" customHeight="1" x14ac:dyDescent="0.2">
      <c r="A96" s="1279"/>
      <c r="B96" s="1280"/>
      <c r="C96" s="1281"/>
      <c r="D96" s="2211"/>
      <c r="E96" s="1328"/>
      <c r="F96" s="1282"/>
      <c r="G96" s="123" t="s">
        <v>53</v>
      </c>
      <c r="H96" s="308"/>
      <c r="I96" s="127"/>
      <c r="J96" s="415"/>
      <c r="K96" s="628"/>
      <c r="L96" s="34"/>
      <c r="M96" s="34"/>
      <c r="N96" s="343"/>
    </row>
    <row r="97" spans="1:14" ht="15" customHeight="1" x14ac:dyDescent="0.2">
      <c r="A97" s="1279"/>
      <c r="B97" s="1280"/>
      <c r="C97" s="1281"/>
      <c r="D97" s="2135" t="s">
        <v>96</v>
      </c>
      <c r="E97" s="1320" t="s">
        <v>52</v>
      </c>
      <c r="F97" s="1282"/>
      <c r="G97" s="133" t="s">
        <v>50</v>
      </c>
      <c r="H97" s="202">
        <v>30</v>
      </c>
      <c r="I97" s="129">
        <v>72.5</v>
      </c>
      <c r="J97" s="250">
        <v>647.5</v>
      </c>
      <c r="K97" s="1300" t="s">
        <v>261</v>
      </c>
      <c r="L97" s="1305">
        <v>1</v>
      </c>
      <c r="M97" s="1305"/>
      <c r="N97" s="1306"/>
    </row>
    <row r="98" spans="1:14" ht="15" customHeight="1" x14ac:dyDescent="0.2">
      <c r="A98" s="1279"/>
      <c r="B98" s="1280"/>
      <c r="C98" s="1281"/>
      <c r="D98" s="2136"/>
      <c r="E98" s="1320"/>
      <c r="F98" s="1282"/>
      <c r="G98" s="133"/>
      <c r="H98" s="202"/>
      <c r="I98" s="129"/>
      <c r="J98" s="250"/>
      <c r="K98" s="1292" t="s">
        <v>51</v>
      </c>
      <c r="L98" s="1136"/>
      <c r="M98" s="1136">
        <v>1</v>
      </c>
      <c r="N98" s="344"/>
    </row>
    <row r="99" spans="1:14" ht="27" customHeight="1" x14ac:dyDescent="0.2">
      <c r="A99" s="1279"/>
      <c r="B99" s="1280"/>
      <c r="C99" s="1281"/>
      <c r="D99" s="2211"/>
      <c r="E99" s="1328"/>
      <c r="F99" s="1335"/>
      <c r="G99" s="123"/>
      <c r="H99" s="308"/>
      <c r="I99" s="127"/>
      <c r="J99" s="251"/>
      <c r="K99" s="628" t="s">
        <v>374</v>
      </c>
      <c r="L99" s="34"/>
      <c r="M99" s="34"/>
      <c r="N99" s="343">
        <v>100</v>
      </c>
    </row>
    <row r="100" spans="1:14" ht="16.5" customHeight="1" x14ac:dyDescent="0.2">
      <c r="A100" s="1970"/>
      <c r="B100" s="1971"/>
      <c r="C100" s="1972"/>
      <c r="D100" s="2135" t="s">
        <v>153</v>
      </c>
      <c r="E100" s="1973" t="s">
        <v>52</v>
      </c>
      <c r="F100" s="1987"/>
      <c r="G100" s="1984" t="s">
        <v>53</v>
      </c>
      <c r="H100" s="253">
        <v>15.7</v>
      </c>
      <c r="I100" s="118"/>
      <c r="J100" s="252"/>
      <c r="K100" s="1989" t="s">
        <v>474</v>
      </c>
      <c r="L100" s="1976">
        <v>2</v>
      </c>
      <c r="M100" s="1976"/>
      <c r="N100" s="1977"/>
    </row>
    <row r="101" spans="1:14" ht="26.25" customHeight="1" x14ac:dyDescent="0.2">
      <c r="A101" s="1970"/>
      <c r="B101" s="1971"/>
      <c r="C101" s="1972"/>
      <c r="D101" s="2211"/>
      <c r="E101" s="1974"/>
      <c r="F101" s="1988"/>
      <c r="G101" s="123"/>
      <c r="H101" s="308"/>
      <c r="I101" s="127"/>
      <c r="J101" s="415"/>
      <c r="K101" s="628"/>
      <c r="L101" s="34"/>
      <c r="M101" s="34"/>
      <c r="N101" s="343"/>
    </row>
    <row r="102" spans="1:14" ht="16.5" customHeight="1" x14ac:dyDescent="0.2">
      <c r="A102" s="1279"/>
      <c r="B102" s="1280"/>
      <c r="C102" s="1281"/>
      <c r="D102" s="2136" t="s">
        <v>393</v>
      </c>
      <c r="E102" s="1320" t="s">
        <v>52</v>
      </c>
      <c r="F102" s="1309"/>
      <c r="G102" s="133" t="s">
        <v>53</v>
      </c>
      <c r="H102" s="202"/>
      <c r="I102" s="129"/>
      <c r="J102" s="250"/>
      <c r="K102" s="1292" t="s">
        <v>51</v>
      </c>
      <c r="L102" s="1136">
        <v>1</v>
      </c>
      <c r="M102" s="1136"/>
      <c r="N102" s="344"/>
    </row>
    <row r="103" spans="1:14" ht="26.25" customHeight="1" x14ac:dyDescent="0.2">
      <c r="A103" s="1279"/>
      <c r="B103" s="1280"/>
      <c r="C103" s="1281"/>
      <c r="D103" s="2212"/>
      <c r="E103" s="1320"/>
      <c r="F103" s="1309"/>
      <c r="G103" s="123"/>
      <c r="H103" s="308"/>
      <c r="I103" s="127"/>
      <c r="J103" s="415"/>
      <c r="K103" s="1292" t="s">
        <v>375</v>
      </c>
      <c r="L103" s="1136">
        <v>30</v>
      </c>
      <c r="M103" s="1136">
        <v>100</v>
      </c>
      <c r="N103" s="344"/>
    </row>
    <row r="104" spans="1:14" ht="16.5" customHeight="1" thickBot="1" x14ac:dyDescent="0.25">
      <c r="A104" s="141"/>
      <c r="B104" s="1296"/>
      <c r="C104" s="1299"/>
      <c r="D104" s="919"/>
      <c r="E104" s="920"/>
      <c r="F104" s="1299"/>
      <c r="G104" s="282" t="s">
        <v>8</v>
      </c>
      <c r="H104" s="1184">
        <f>SUM(H95:H103)</f>
        <v>45.7</v>
      </c>
      <c r="I104" s="178">
        <f t="shared" ref="I104:J104" si="4">SUM(I95:I103)</f>
        <v>122.5</v>
      </c>
      <c r="J104" s="1184">
        <f t="shared" si="4"/>
        <v>697.5</v>
      </c>
      <c r="K104" s="970"/>
      <c r="L104" s="971"/>
      <c r="M104" s="971"/>
      <c r="N104" s="915"/>
    </row>
    <row r="105" spans="1:14" ht="27" customHeight="1" x14ac:dyDescent="0.2">
      <c r="A105" s="1279" t="s">
        <v>7</v>
      </c>
      <c r="B105" s="1280" t="s">
        <v>7</v>
      </c>
      <c r="C105" s="701" t="s">
        <v>40</v>
      </c>
      <c r="D105" s="937" t="s">
        <v>394</v>
      </c>
      <c r="E105" s="298"/>
      <c r="F105" s="1281" t="s">
        <v>48</v>
      </c>
      <c r="G105" s="122"/>
      <c r="H105" s="255"/>
      <c r="I105" s="120"/>
      <c r="J105" s="255"/>
      <c r="K105" s="1315"/>
      <c r="L105" s="31"/>
      <c r="M105" s="31"/>
      <c r="N105" s="355"/>
    </row>
    <row r="106" spans="1:14" ht="36.75" customHeight="1" x14ac:dyDescent="0.2">
      <c r="A106" s="1279"/>
      <c r="B106" s="1280"/>
      <c r="C106" s="184"/>
      <c r="D106" s="299" t="s">
        <v>104</v>
      </c>
      <c r="E106" s="298"/>
      <c r="F106" s="1281"/>
      <c r="G106" s="417" t="s">
        <v>130</v>
      </c>
      <c r="H106" s="931">
        <v>6</v>
      </c>
      <c r="I106" s="1187">
        <v>7.9</v>
      </c>
      <c r="J106" s="1188">
        <v>5</v>
      </c>
      <c r="K106" s="2150" t="s">
        <v>339</v>
      </c>
      <c r="L106" s="1305">
        <v>100</v>
      </c>
      <c r="M106" s="1305">
        <v>100</v>
      </c>
      <c r="N106" s="1306">
        <v>100</v>
      </c>
    </row>
    <row r="107" spans="1:14" s="12" customFormat="1" ht="42.75" customHeight="1" x14ac:dyDescent="0.2">
      <c r="A107" s="1279"/>
      <c r="B107" s="1280"/>
      <c r="C107" s="1281"/>
      <c r="D107" s="2214" t="s">
        <v>90</v>
      </c>
      <c r="E107" s="922"/>
      <c r="F107" s="1316"/>
      <c r="G107" s="416" t="s">
        <v>29</v>
      </c>
      <c r="H107" s="932">
        <v>35</v>
      </c>
      <c r="I107" s="1245">
        <v>35</v>
      </c>
      <c r="J107" s="932">
        <v>35</v>
      </c>
      <c r="K107" s="2213"/>
      <c r="L107" s="419"/>
      <c r="M107" s="419"/>
      <c r="N107" s="420"/>
    </row>
    <row r="108" spans="1:14" ht="16.5" customHeight="1" thickBot="1" x14ac:dyDescent="0.25">
      <c r="A108" s="141"/>
      <c r="B108" s="1296"/>
      <c r="C108" s="1299"/>
      <c r="D108" s="2215"/>
      <c r="E108" s="920"/>
      <c r="F108" s="1299"/>
      <c r="G108" s="282" t="s">
        <v>8</v>
      </c>
      <c r="H108" s="1184">
        <f>SUM(H106:H107)</f>
        <v>41</v>
      </c>
      <c r="I108" s="178">
        <f t="shared" ref="I108:J108" si="5">SUM(I106:I107)</f>
        <v>42.9</v>
      </c>
      <c r="J108" s="1184">
        <f t="shared" si="5"/>
        <v>40</v>
      </c>
      <c r="K108" s="972"/>
      <c r="L108" s="971"/>
      <c r="M108" s="971"/>
      <c r="N108" s="915"/>
    </row>
    <row r="109" spans="1:14" ht="14.25" customHeight="1" thickBot="1" x14ac:dyDescent="0.25">
      <c r="A109" s="163" t="s">
        <v>7</v>
      </c>
      <c r="B109" s="164" t="s">
        <v>7</v>
      </c>
      <c r="C109" s="2216" t="s">
        <v>10</v>
      </c>
      <c r="D109" s="2216"/>
      <c r="E109" s="2216"/>
      <c r="F109" s="2216"/>
      <c r="G109" s="2217"/>
      <c r="H109" s="836">
        <f>H108+H104+H93+H82+H64+H47+H35</f>
        <v>7226.8</v>
      </c>
      <c r="I109" s="836">
        <f>I108+I104+I93+I82+I64+I47+I35</f>
        <v>14387.3</v>
      </c>
      <c r="J109" s="836">
        <f>J108+J104+J93+J82+J64+J47+J35</f>
        <v>21745.5</v>
      </c>
      <c r="K109" s="165"/>
      <c r="L109" s="1273"/>
      <c r="M109" s="1273"/>
      <c r="N109" s="1274"/>
    </row>
    <row r="110" spans="1:14" ht="17.25" customHeight="1" thickBot="1" x14ac:dyDescent="0.25">
      <c r="A110" s="163" t="s">
        <v>7</v>
      </c>
      <c r="B110" s="164" t="s">
        <v>9</v>
      </c>
      <c r="C110" s="2218" t="s">
        <v>36</v>
      </c>
      <c r="D110" s="2218"/>
      <c r="E110" s="2218"/>
      <c r="F110" s="2218"/>
      <c r="G110" s="2218"/>
      <c r="H110" s="2219"/>
      <c r="I110" s="2219"/>
      <c r="J110" s="2219"/>
      <c r="K110" s="2218"/>
      <c r="L110" s="2220"/>
      <c r="M110" s="2220"/>
      <c r="N110" s="2221"/>
    </row>
    <row r="111" spans="1:14" ht="15.75" customHeight="1" x14ac:dyDescent="0.2">
      <c r="A111" s="1293" t="s">
        <v>7</v>
      </c>
      <c r="B111" s="1295" t="s">
        <v>9</v>
      </c>
      <c r="C111" s="1297" t="s">
        <v>7</v>
      </c>
      <c r="D111" s="934" t="s">
        <v>63</v>
      </c>
      <c r="E111" s="2226" t="s">
        <v>174</v>
      </c>
      <c r="F111" s="1298" t="s">
        <v>41</v>
      </c>
      <c r="G111" s="694" t="s">
        <v>29</v>
      </c>
      <c r="H111" s="935">
        <v>2733.5</v>
      </c>
      <c r="I111" s="935">
        <v>5387.5</v>
      </c>
      <c r="J111" s="935">
        <v>5441.3</v>
      </c>
      <c r="K111" s="1357"/>
      <c r="L111" s="940"/>
      <c r="M111" s="940"/>
      <c r="N111" s="938"/>
    </row>
    <row r="112" spans="1:14" ht="15.75" customHeight="1" x14ac:dyDescent="0.2">
      <c r="A112" s="1503"/>
      <c r="B112" s="1504"/>
      <c r="C112" s="1505"/>
      <c r="D112" s="933"/>
      <c r="E112" s="2227"/>
      <c r="F112" s="1506"/>
      <c r="G112" s="172" t="s">
        <v>68</v>
      </c>
      <c r="H112" s="394">
        <v>2401.5</v>
      </c>
      <c r="I112" s="394"/>
      <c r="J112" s="394"/>
      <c r="K112" s="393"/>
      <c r="L112" s="395"/>
      <c r="M112" s="395"/>
      <c r="N112" s="661"/>
    </row>
    <row r="113" spans="1:14" ht="15" customHeight="1" x14ac:dyDescent="0.2">
      <c r="A113" s="1279"/>
      <c r="B113" s="1280"/>
      <c r="C113" s="1281"/>
      <c r="D113" s="933"/>
      <c r="E113" s="2228"/>
      <c r="F113" s="1282"/>
      <c r="G113" s="172" t="s">
        <v>78</v>
      </c>
      <c r="H113" s="394">
        <v>309.89999999999998</v>
      </c>
      <c r="I113" s="394">
        <v>159.9</v>
      </c>
      <c r="J113" s="394">
        <v>159.9</v>
      </c>
      <c r="K113" s="393"/>
      <c r="L113" s="395"/>
      <c r="M113" s="395"/>
      <c r="N113" s="661"/>
    </row>
    <row r="114" spans="1:14" ht="18.75" customHeight="1" x14ac:dyDescent="0.2">
      <c r="A114" s="1279"/>
      <c r="B114" s="1280"/>
      <c r="C114" s="1281"/>
      <c r="D114" s="937"/>
      <c r="E114" s="2229"/>
      <c r="F114" s="1335"/>
      <c r="G114" s="175" t="s">
        <v>85</v>
      </c>
      <c r="H114" s="106">
        <v>79</v>
      </c>
      <c r="I114" s="106"/>
      <c r="J114" s="106"/>
      <c r="K114" s="107"/>
      <c r="L114" s="517"/>
      <c r="M114" s="517"/>
      <c r="N114" s="557"/>
    </row>
    <row r="115" spans="1:14" ht="14.25" customHeight="1" x14ac:dyDescent="0.2">
      <c r="A115" s="1279"/>
      <c r="B115" s="1280"/>
      <c r="C115" s="1281"/>
      <c r="D115" s="1276" t="s">
        <v>58</v>
      </c>
      <c r="E115" s="1307"/>
      <c r="F115" s="1281"/>
      <c r="G115" s="171"/>
      <c r="H115" s="818"/>
      <c r="I115" s="818"/>
      <c r="J115" s="818"/>
      <c r="K115" s="389"/>
      <c r="L115" s="391"/>
      <c r="M115" s="391"/>
      <c r="N115" s="427"/>
    </row>
    <row r="116" spans="1:14" ht="15.75" customHeight="1" x14ac:dyDescent="0.2">
      <c r="A116" s="1279"/>
      <c r="B116" s="1280"/>
      <c r="C116" s="1281"/>
      <c r="D116" s="2230" t="s">
        <v>92</v>
      </c>
      <c r="E116" s="1307"/>
      <c r="F116" s="1281"/>
      <c r="G116" s="172"/>
      <c r="H116" s="129"/>
      <c r="I116" s="129"/>
      <c r="J116" s="129"/>
      <c r="K116" s="1509" t="s">
        <v>46</v>
      </c>
      <c r="L116" s="727">
        <v>5.9</v>
      </c>
      <c r="M116" s="727">
        <v>5.9</v>
      </c>
      <c r="N116" s="126">
        <v>5.9</v>
      </c>
    </row>
    <row r="117" spans="1:14" ht="29.25" customHeight="1" x14ac:dyDescent="0.2">
      <c r="A117" s="1279"/>
      <c r="B117" s="1280"/>
      <c r="C117" s="1281"/>
      <c r="D117" s="2230"/>
      <c r="E117" s="1308"/>
      <c r="F117" s="1281"/>
      <c r="G117" s="172"/>
      <c r="H117" s="129"/>
      <c r="I117" s="129"/>
      <c r="J117" s="129"/>
      <c r="K117" s="927"/>
      <c r="L117" s="69"/>
      <c r="M117" s="662"/>
      <c r="N117" s="663"/>
    </row>
    <row r="118" spans="1:14" ht="26.25" customHeight="1" x14ac:dyDescent="0.2">
      <c r="A118" s="1279"/>
      <c r="B118" s="1280"/>
      <c r="C118" s="1281"/>
      <c r="D118" s="707" t="s">
        <v>93</v>
      </c>
      <c r="E118" s="1308"/>
      <c r="F118" s="1281"/>
      <c r="G118" s="171"/>
      <c r="H118" s="129"/>
      <c r="I118" s="129"/>
      <c r="J118" s="129"/>
      <c r="K118" s="839" t="s">
        <v>349</v>
      </c>
      <c r="L118" s="40">
        <v>3</v>
      </c>
      <c r="M118" s="40">
        <v>3</v>
      </c>
      <c r="N118" s="665">
        <v>3</v>
      </c>
    </row>
    <row r="119" spans="1:14" ht="27.75" customHeight="1" x14ac:dyDescent="0.2">
      <c r="A119" s="1279"/>
      <c r="B119" s="1280"/>
      <c r="C119" s="1281"/>
      <c r="D119" s="1330" t="s">
        <v>94</v>
      </c>
      <c r="E119" s="1308"/>
      <c r="F119" s="1281"/>
      <c r="G119" s="172"/>
      <c r="H119" s="129"/>
      <c r="I119" s="129"/>
      <c r="J119" s="129"/>
      <c r="K119" s="927" t="s">
        <v>350</v>
      </c>
      <c r="L119" s="431">
        <v>6</v>
      </c>
      <c r="M119" s="431">
        <v>6</v>
      </c>
      <c r="N119" s="428">
        <v>6</v>
      </c>
    </row>
    <row r="120" spans="1:14" ht="66.75" customHeight="1" x14ac:dyDescent="0.2">
      <c r="A120" s="1279"/>
      <c r="B120" s="1280"/>
      <c r="C120" s="1281"/>
      <c r="D120" s="728" t="s">
        <v>307</v>
      </c>
      <c r="E120" s="1307"/>
      <c r="F120" s="1281"/>
      <c r="G120" s="172"/>
      <c r="H120" s="129"/>
      <c r="I120" s="129"/>
      <c r="J120" s="129"/>
      <c r="K120" s="1408" t="s">
        <v>412</v>
      </c>
      <c r="L120" s="733">
        <v>3</v>
      </c>
      <c r="M120" s="687">
        <v>3</v>
      </c>
      <c r="N120" s="734">
        <v>3</v>
      </c>
    </row>
    <row r="121" spans="1:14" ht="66" customHeight="1" x14ac:dyDescent="0.2">
      <c r="A121" s="1493"/>
      <c r="B121" s="1494"/>
      <c r="C121" s="1495"/>
      <c r="D121" s="1497" t="s">
        <v>439</v>
      </c>
      <c r="E121" s="1496"/>
      <c r="F121" s="1495"/>
      <c r="G121" s="172"/>
      <c r="H121" s="129"/>
      <c r="I121" s="129"/>
      <c r="J121" s="129"/>
      <c r="K121" s="1500" t="s">
        <v>440</v>
      </c>
      <c r="L121" s="1498">
        <v>36</v>
      </c>
      <c r="M121" s="1498">
        <v>36</v>
      </c>
      <c r="N121" s="1499">
        <v>36</v>
      </c>
    </row>
    <row r="122" spans="1:14" ht="18" customHeight="1" x14ac:dyDescent="0.2">
      <c r="A122" s="2132"/>
      <c r="B122" s="2133"/>
      <c r="C122" s="2134"/>
      <c r="D122" s="2158" t="s">
        <v>47</v>
      </c>
      <c r="E122" s="2209"/>
      <c r="F122" s="2177"/>
      <c r="G122" s="172"/>
      <c r="H122" s="129"/>
      <c r="I122" s="129"/>
      <c r="J122" s="129"/>
      <c r="K122" s="2231" t="s">
        <v>60</v>
      </c>
      <c r="L122" s="2233">
        <v>7</v>
      </c>
      <c r="M122" s="2233">
        <v>7</v>
      </c>
      <c r="N122" s="2234">
        <v>7</v>
      </c>
    </row>
    <row r="123" spans="1:14" ht="14.25" customHeight="1" x14ac:dyDescent="0.2">
      <c r="A123" s="2132"/>
      <c r="B123" s="2133"/>
      <c r="C123" s="2134"/>
      <c r="D123" s="2158"/>
      <c r="E123" s="2209"/>
      <c r="F123" s="2177"/>
      <c r="G123" s="172"/>
      <c r="H123" s="129"/>
      <c r="I123" s="129"/>
      <c r="J123" s="129"/>
      <c r="K123" s="2232"/>
      <c r="L123" s="2233"/>
      <c r="M123" s="2233"/>
      <c r="N123" s="2234"/>
    </row>
    <row r="124" spans="1:14" ht="16.5" customHeight="1" x14ac:dyDescent="0.2">
      <c r="A124" s="2132"/>
      <c r="B124" s="2133"/>
      <c r="C124" s="2134"/>
      <c r="D124" s="2235" t="s">
        <v>323</v>
      </c>
      <c r="E124" s="2236"/>
      <c r="F124" s="2177"/>
      <c r="G124" s="172"/>
      <c r="H124" s="129"/>
      <c r="I124" s="129"/>
      <c r="J124" s="129"/>
      <c r="K124" s="1629" t="s">
        <v>322</v>
      </c>
      <c r="L124" s="1305"/>
      <c r="M124" s="1305"/>
      <c r="N124" s="1306"/>
    </row>
    <row r="125" spans="1:14" ht="30" customHeight="1" x14ac:dyDescent="0.2">
      <c r="A125" s="2132"/>
      <c r="B125" s="2133"/>
      <c r="C125" s="2134"/>
      <c r="D125" s="2158"/>
      <c r="E125" s="2236"/>
      <c r="F125" s="2177"/>
      <c r="G125" s="172"/>
      <c r="H125" s="129"/>
      <c r="I125" s="129"/>
      <c r="J125" s="129"/>
      <c r="K125" s="839" t="s">
        <v>413</v>
      </c>
      <c r="L125" s="40">
        <v>3</v>
      </c>
      <c r="M125" s="40">
        <v>3</v>
      </c>
      <c r="N125" s="665">
        <v>3</v>
      </c>
    </row>
    <row r="126" spans="1:14" ht="30" customHeight="1" x14ac:dyDescent="0.2">
      <c r="A126" s="2132"/>
      <c r="B126" s="2133"/>
      <c r="C126" s="2134"/>
      <c r="D126" s="2158"/>
      <c r="E126" s="2236"/>
      <c r="F126" s="2177"/>
      <c r="G126" s="172"/>
      <c r="H126" s="129"/>
      <c r="I126" s="129"/>
      <c r="J126" s="129"/>
      <c r="K126" s="839" t="s">
        <v>414</v>
      </c>
      <c r="L126" s="40"/>
      <c r="M126" s="40">
        <v>1</v>
      </c>
      <c r="N126" s="665">
        <v>1</v>
      </c>
    </row>
    <row r="127" spans="1:14" ht="18.75" customHeight="1" x14ac:dyDescent="0.2">
      <c r="A127" s="2132"/>
      <c r="B127" s="2133"/>
      <c r="C127" s="2134"/>
      <c r="D127" s="2158"/>
      <c r="E127" s="2236"/>
      <c r="F127" s="2177"/>
      <c r="G127" s="172"/>
      <c r="H127" s="129"/>
      <c r="I127" s="129"/>
      <c r="J127" s="129"/>
      <c r="K127" s="839" t="s">
        <v>284</v>
      </c>
      <c r="L127" s="40"/>
      <c r="M127" s="40">
        <v>1</v>
      </c>
      <c r="N127" s="665">
        <v>1</v>
      </c>
    </row>
    <row r="128" spans="1:14" ht="30" customHeight="1" x14ac:dyDescent="0.2">
      <c r="A128" s="2132"/>
      <c r="B128" s="2133"/>
      <c r="C128" s="2134"/>
      <c r="D128" s="2158"/>
      <c r="E128" s="2236"/>
      <c r="F128" s="2177"/>
      <c r="G128" s="172"/>
      <c r="H128" s="129"/>
      <c r="I128" s="129"/>
      <c r="J128" s="129"/>
      <c r="K128" s="839" t="s">
        <v>415</v>
      </c>
      <c r="L128" s="40">
        <v>1</v>
      </c>
      <c r="M128" s="40">
        <v>1</v>
      </c>
      <c r="N128" s="665">
        <v>1</v>
      </c>
    </row>
    <row r="129" spans="1:14" ht="25.5" customHeight="1" x14ac:dyDescent="0.2">
      <c r="A129" s="2132"/>
      <c r="B129" s="2133"/>
      <c r="C129" s="2134"/>
      <c r="D129" s="2159"/>
      <c r="E129" s="2236"/>
      <c r="F129" s="2177"/>
      <c r="G129" s="172"/>
      <c r="H129" s="129"/>
      <c r="I129" s="129"/>
      <c r="J129" s="129"/>
      <c r="K129" s="699" t="s">
        <v>285</v>
      </c>
      <c r="L129" s="34"/>
      <c r="M129" s="34">
        <v>1</v>
      </c>
      <c r="N129" s="343">
        <v>1</v>
      </c>
    </row>
    <row r="130" spans="1:14" ht="14.25" customHeight="1" x14ac:dyDescent="0.2">
      <c r="A130" s="1279"/>
      <c r="B130" s="1280"/>
      <c r="C130" s="1281"/>
      <c r="D130" s="2253" t="s">
        <v>302</v>
      </c>
      <c r="E130" s="1308"/>
      <c r="F130" s="1282"/>
      <c r="G130" s="172"/>
      <c r="H130" s="129"/>
      <c r="I130" s="129"/>
      <c r="J130" s="129"/>
      <c r="K130" s="1343" t="s">
        <v>324</v>
      </c>
      <c r="L130" s="27">
        <v>41</v>
      </c>
      <c r="M130" s="1338"/>
      <c r="N130" s="1339"/>
    </row>
    <row r="131" spans="1:14" ht="14.25" customHeight="1" x14ac:dyDescent="0.2">
      <c r="A131" s="1279"/>
      <c r="B131" s="1280"/>
      <c r="C131" s="1281"/>
      <c r="D131" s="2249"/>
      <c r="E131" s="2164"/>
      <c r="F131" s="2138"/>
      <c r="G131" s="175"/>
      <c r="H131" s="127"/>
      <c r="I131" s="127"/>
      <c r="J131" s="127"/>
      <c r="K131" s="2256" t="s">
        <v>304</v>
      </c>
      <c r="L131" s="724"/>
      <c r="M131" s="724">
        <v>20</v>
      </c>
      <c r="N131" s="725">
        <v>20</v>
      </c>
    </row>
    <row r="132" spans="1:14" ht="16.5" customHeight="1" thickBot="1" x14ac:dyDescent="0.25">
      <c r="A132" s="1321"/>
      <c r="B132" s="1280"/>
      <c r="C132" s="1282"/>
      <c r="D132" s="2254"/>
      <c r="E132" s="2254"/>
      <c r="F132" s="2255"/>
      <c r="G132" s="1545" t="s">
        <v>8</v>
      </c>
      <c r="H132" s="1546">
        <f>SUM(H111:H131)</f>
        <v>5523.9</v>
      </c>
      <c r="I132" s="943">
        <f>SUM(I111:I131)</f>
        <v>5547.4</v>
      </c>
      <c r="J132" s="1546">
        <f>SUM(J111:J131)</f>
        <v>5601.2</v>
      </c>
      <c r="K132" s="2257"/>
      <c r="L132" s="1340"/>
      <c r="M132" s="1340"/>
      <c r="N132" s="1336"/>
    </row>
    <row r="133" spans="1:14" ht="15" customHeight="1" x14ac:dyDescent="0.2">
      <c r="A133" s="2240" t="s">
        <v>7</v>
      </c>
      <c r="B133" s="2243" t="s">
        <v>9</v>
      </c>
      <c r="C133" s="2258" t="s">
        <v>9</v>
      </c>
      <c r="D133" s="2260" t="s">
        <v>277</v>
      </c>
      <c r="E133" s="2263" t="s">
        <v>52</v>
      </c>
      <c r="F133" s="2264" t="s">
        <v>48</v>
      </c>
      <c r="G133" s="945" t="s">
        <v>78</v>
      </c>
      <c r="H133" s="946">
        <v>15</v>
      </c>
      <c r="I133" s="945">
        <v>7.5</v>
      </c>
      <c r="J133" s="947">
        <v>444.5</v>
      </c>
      <c r="K133" s="827" t="s">
        <v>51</v>
      </c>
      <c r="L133" s="509"/>
      <c r="M133" s="509">
        <v>1</v>
      </c>
      <c r="N133" s="510"/>
    </row>
    <row r="134" spans="1:14" ht="15" customHeight="1" x14ac:dyDescent="0.2">
      <c r="A134" s="2241"/>
      <c r="B134" s="2244"/>
      <c r="C134" s="2259"/>
      <c r="D134" s="2261"/>
      <c r="E134" s="2164"/>
      <c r="F134" s="2177"/>
      <c r="G134" s="124"/>
      <c r="H134" s="202"/>
      <c r="I134" s="129"/>
      <c r="J134" s="250"/>
      <c r="K134" s="2237" t="s">
        <v>471</v>
      </c>
      <c r="L134" s="581"/>
      <c r="M134" s="1136"/>
      <c r="N134" s="344">
        <v>10</v>
      </c>
    </row>
    <row r="135" spans="1:14" ht="32.25" customHeight="1" x14ac:dyDescent="0.2">
      <c r="A135" s="2241"/>
      <c r="B135" s="2244"/>
      <c r="C135" s="2259"/>
      <c r="D135" s="2261"/>
      <c r="E135" s="2164"/>
      <c r="F135" s="2177"/>
      <c r="G135" s="149"/>
      <c r="H135" s="319"/>
      <c r="I135" s="149"/>
      <c r="J135" s="433"/>
      <c r="K135" s="2238"/>
      <c r="L135" s="581"/>
      <c r="M135" s="582"/>
      <c r="N135" s="126"/>
    </row>
    <row r="136" spans="1:14" ht="25.5" customHeight="1" thickBot="1" x14ac:dyDescent="0.25">
      <c r="A136" s="141"/>
      <c r="B136" s="1296"/>
      <c r="C136" s="191"/>
      <c r="D136" s="2262"/>
      <c r="E136" s="233"/>
      <c r="F136" s="1299"/>
      <c r="G136" s="282" t="s">
        <v>8</v>
      </c>
      <c r="H136" s="443">
        <f>SUM(H133:H135)</f>
        <v>15</v>
      </c>
      <c r="I136" s="282">
        <f t="shared" ref="I136:J136" si="6">SUM(I133:I135)</f>
        <v>7.5</v>
      </c>
      <c r="J136" s="443">
        <f t="shared" si="6"/>
        <v>444.5</v>
      </c>
      <c r="K136" s="2239"/>
      <c r="L136" s="583"/>
      <c r="M136" s="583"/>
      <c r="N136" s="429"/>
    </row>
    <row r="137" spans="1:14" ht="17.25" customHeight="1" x14ac:dyDescent="0.2">
      <c r="A137" s="2240" t="s">
        <v>7</v>
      </c>
      <c r="B137" s="2243" t="s">
        <v>9</v>
      </c>
      <c r="C137" s="2246" t="s">
        <v>32</v>
      </c>
      <c r="D137" s="2071" t="s">
        <v>241</v>
      </c>
      <c r="E137" s="2250" t="s">
        <v>52</v>
      </c>
      <c r="F137" s="2246">
        <v>5</v>
      </c>
      <c r="G137" s="192" t="s">
        <v>29</v>
      </c>
      <c r="H137" s="690"/>
      <c r="I137" s="129">
        <v>752.4</v>
      </c>
      <c r="J137" s="250">
        <v>0.1</v>
      </c>
      <c r="K137" s="1291" t="s">
        <v>242</v>
      </c>
      <c r="L137" s="1178"/>
      <c r="M137" s="1119">
        <v>20</v>
      </c>
      <c r="N137" s="447"/>
    </row>
    <row r="138" spans="1:14" ht="14.25" customHeight="1" x14ac:dyDescent="0.2">
      <c r="A138" s="2241"/>
      <c r="B138" s="2244"/>
      <c r="C138" s="2247"/>
      <c r="D138" s="2249"/>
      <c r="E138" s="2251"/>
      <c r="F138" s="2247"/>
      <c r="G138" s="149" t="s">
        <v>49</v>
      </c>
      <c r="H138" s="258"/>
      <c r="I138" s="127">
        <v>4.3</v>
      </c>
      <c r="J138" s="415">
        <v>4259.8</v>
      </c>
      <c r="K138" s="1292"/>
      <c r="L138" s="1136"/>
      <c r="M138" s="1136"/>
      <c r="N138" s="344"/>
    </row>
    <row r="139" spans="1:14" ht="18" customHeight="1" thickBot="1" x14ac:dyDescent="0.25">
      <c r="A139" s="2242"/>
      <c r="B139" s="2245"/>
      <c r="C139" s="2248"/>
      <c r="D139" s="1239"/>
      <c r="E139" s="2252"/>
      <c r="F139" s="2248"/>
      <c r="G139" s="178" t="s">
        <v>8</v>
      </c>
      <c r="H139" s="440">
        <f>H138+H137</f>
        <v>0</v>
      </c>
      <c r="I139" s="178">
        <f>SUM(I137:I138)</f>
        <v>756.7</v>
      </c>
      <c r="J139" s="270">
        <f>SUM(J137:J138)</f>
        <v>4259.8999999999996</v>
      </c>
      <c r="K139" s="769"/>
      <c r="L139" s="449"/>
      <c r="M139" s="449"/>
      <c r="N139" s="448"/>
    </row>
    <row r="140" spans="1:14" ht="14.25" customHeight="1" thickBot="1" x14ac:dyDescent="0.25">
      <c r="A140" s="179" t="s">
        <v>7</v>
      </c>
      <c r="B140" s="164" t="s">
        <v>9</v>
      </c>
      <c r="C140" s="2216" t="s">
        <v>10</v>
      </c>
      <c r="D140" s="2216"/>
      <c r="E140" s="2216"/>
      <c r="F140" s="2216"/>
      <c r="G140" s="2217"/>
      <c r="H140" s="268">
        <f>H139+H136+H132</f>
        <v>5538.9</v>
      </c>
      <c r="I140" s="288">
        <f>I139+I136+I132</f>
        <v>6311.6</v>
      </c>
      <c r="J140" s="268">
        <f>J139+J136+J132</f>
        <v>10305.6</v>
      </c>
      <c r="K140" s="2277"/>
      <c r="L140" s="2277"/>
      <c r="M140" s="2277"/>
      <c r="N140" s="2278"/>
    </row>
    <row r="141" spans="1:14" ht="18" customHeight="1" thickBot="1" x14ac:dyDescent="0.25">
      <c r="A141" s="163" t="s">
        <v>7</v>
      </c>
      <c r="B141" s="164" t="s">
        <v>32</v>
      </c>
      <c r="C141" s="2220" t="s">
        <v>163</v>
      </c>
      <c r="D141" s="2279"/>
      <c r="E141" s="2279"/>
      <c r="F141" s="2279"/>
      <c r="G141" s="2279"/>
      <c r="H141" s="2279"/>
      <c r="I141" s="2279"/>
      <c r="J141" s="2279"/>
      <c r="K141" s="2279"/>
      <c r="L141" s="2279"/>
      <c r="M141" s="2279"/>
      <c r="N141" s="2280"/>
    </row>
    <row r="142" spans="1:14" ht="14.25" customHeight="1" x14ac:dyDescent="0.2">
      <c r="A142" s="1293" t="s">
        <v>7</v>
      </c>
      <c r="B142" s="1295" t="s">
        <v>32</v>
      </c>
      <c r="C142" s="1297" t="s">
        <v>7</v>
      </c>
      <c r="D142" s="2281" t="s">
        <v>151</v>
      </c>
      <c r="E142" s="235" t="s">
        <v>89</v>
      </c>
      <c r="F142" s="795" t="s">
        <v>41</v>
      </c>
      <c r="G142" s="444" t="s">
        <v>130</v>
      </c>
      <c r="H142" s="694">
        <v>260.2</v>
      </c>
      <c r="I142" s="953">
        <v>260.2</v>
      </c>
      <c r="J142" s="444">
        <v>260.2</v>
      </c>
      <c r="K142" s="948"/>
      <c r="L142" s="441"/>
      <c r="M142" s="441"/>
      <c r="N142" s="947"/>
    </row>
    <row r="143" spans="1:14" ht="14.25" customHeight="1" x14ac:dyDescent="0.2">
      <c r="A143" s="1279"/>
      <c r="B143" s="1280"/>
      <c r="C143" s="1281"/>
      <c r="D143" s="2249"/>
      <c r="E143" s="1325"/>
      <c r="F143" s="1282"/>
      <c r="G143" s="125" t="s">
        <v>29</v>
      </c>
      <c r="H143" s="380">
        <f>429.5-11.9</f>
        <v>417.6</v>
      </c>
      <c r="I143" s="269">
        <v>217.1</v>
      </c>
      <c r="J143" s="125">
        <f>217.1-27.6</f>
        <v>189.5</v>
      </c>
      <c r="K143" s="1292"/>
      <c r="L143" s="727"/>
      <c r="M143" s="727"/>
      <c r="N143" s="80"/>
    </row>
    <row r="144" spans="1:14" ht="14.25" customHeight="1" x14ac:dyDescent="0.2">
      <c r="A144" s="1513"/>
      <c r="B144" s="1514"/>
      <c r="C144" s="1515"/>
      <c r="D144" s="2249"/>
      <c r="E144" s="1521"/>
      <c r="F144" s="1516"/>
      <c r="G144" s="125" t="s">
        <v>129</v>
      </c>
      <c r="H144" s="380">
        <v>11.9</v>
      </c>
      <c r="I144" s="269"/>
      <c r="J144" s="125"/>
      <c r="K144" s="1520"/>
      <c r="L144" s="727"/>
      <c r="M144" s="727"/>
      <c r="N144" s="126"/>
    </row>
    <row r="145" spans="1:14" ht="13.5" customHeight="1" x14ac:dyDescent="0.2">
      <c r="A145" s="1279"/>
      <c r="B145" s="1280"/>
      <c r="C145" s="1281"/>
      <c r="D145" s="2249"/>
      <c r="E145" s="1325"/>
      <c r="F145" s="1282"/>
      <c r="G145" s="125" t="s">
        <v>85</v>
      </c>
      <c r="H145" s="274">
        <v>21.4</v>
      </c>
      <c r="I145" s="269">
        <v>21.4</v>
      </c>
      <c r="J145" s="125">
        <v>21.4</v>
      </c>
      <c r="K145" s="1292"/>
      <c r="L145" s="727"/>
      <c r="M145" s="727"/>
      <c r="N145" s="126"/>
    </row>
    <row r="146" spans="1:14" ht="14.25" customHeight="1" x14ac:dyDescent="0.2">
      <c r="A146" s="1279"/>
      <c r="B146" s="1280"/>
      <c r="C146" s="1281"/>
      <c r="D146" s="2249"/>
      <c r="E146" s="1325"/>
      <c r="F146" s="1282"/>
      <c r="G146" s="949" t="s">
        <v>78</v>
      </c>
      <c r="H146" s="296">
        <v>847.1</v>
      </c>
      <c r="I146" s="686">
        <v>668</v>
      </c>
      <c r="J146" s="949">
        <v>693</v>
      </c>
      <c r="K146" s="628"/>
      <c r="L146" s="82"/>
      <c r="M146" s="82"/>
      <c r="N146" s="415"/>
    </row>
    <row r="147" spans="1:14" ht="27" customHeight="1" x14ac:dyDescent="0.2">
      <c r="A147" s="1279"/>
      <c r="B147" s="1280"/>
      <c r="C147" s="1281"/>
      <c r="D147" s="1283" t="s">
        <v>146</v>
      </c>
      <c r="E147" s="1325"/>
      <c r="F147" s="1313"/>
      <c r="G147" s="129"/>
      <c r="H147" s="172"/>
      <c r="I147" s="265"/>
      <c r="J147" s="129"/>
      <c r="K147" s="1292" t="s">
        <v>167</v>
      </c>
      <c r="L147" s="727">
        <v>11.5</v>
      </c>
      <c r="M147" s="727">
        <v>11.8</v>
      </c>
      <c r="N147" s="80">
        <v>11.8</v>
      </c>
    </row>
    <row r="148" spans="1:14" ht="15.75" customHeight="1" x14ac:dyDescent="0.2">
      <c r="A148" s="1279"/>
      <c r="B148" s="1280"/>
      <c r="C148" s="1281"/>
      <c r="D148" s="1284"/>
      <c r="E148" s="1326"/>
      <c r="F148" s="1282"/>
      <c r="G148" s="129"/>
      <c r="H148" s="172"/>
      <c r="I148" s="265"/>
      <c r="J148" s="129"/>
      <c r="K148" s="691" t="s">
        <v>42</v>
      </c>
      <c r="L148" s="753">
        <v>69</v>
      </c>
      <c r="M148" s="754">
        <v>69</v>
      </c>
      <c r="N148" s="751">
        <v>69</v>
      </c>
    </row>
    <row r="149" spans="1:14" ht="27" customHeight="1" x14ac:dyDescent="0.2">
      <c r="A149" s="1279"/>
      <c r="B149" s="1280"/>
      <c r="C149" s="1281"/>
      <c r="D149" s="1284"/>
      <c r="E149" s="2282" t="s">
        <v>87</v>
      </c>
      <c r="F149" s="1282"/>
      <c r="G149" s="129"/>
      <c r="H149" s="172"/>
      <c r="I149" s="265"/>
      <c r="J149" s="129"/>
      <c r="K149" s="691" t="s">
        <v>287</v>
      </c>
      <c r="L149" s="753">
        <v>20</v>
      </c>
      <c r="M149" s="754">
        <v>20</v>
      </c>
      <c r="N149" s="751">
        <v>20</v>
      </c>
    </row>
    <row r="150" spans="1:14" ht="31.5" customHeight="1" x14ac:dyDescent="0.2">
      <c r="A150" s="1279"/>
      <c r="B150" s="1280"/>
      <c r="C150" s="1281"/>
      <c r="D150" s="1284"/>
      <c r="E150" s="2283"/>
      <c r="F150" s="1282"/>
      <c r="G150" s="129"/>
      <c r="H150" s="172"/>
      <c r="I150" s="265"/>
      <c r="J150" s="129"/>
      <c r="K150" s="691" t="s">
        <v>338</v>
      </c>
      <c r="L150" s="753">
        <v>2</v>
      </c>
      <c r="M150" s="754"/>
      <c r="N150" s="751"/>
    </row>
    <row r="151" spans="1:14" ht="27" customHeight="1" x14ac:dyDescent="0.2">
      <c r="A151" s="1279"/>
      <c r="B151" s="1280"/>
      <c r="C151" s="1281"/>
      <c r="D151" s="1284"/>
      <c r="E151" s="2283"/>
      <c r="F151" s="1282"/>
      <c r="G151" s="129"/>
      <c r="H151" s="172"/>
      <c r="I151" s="265"/>
      <c r="J151" s="129"/>
      <c r="K151" s="691" t="s">
        <v>95</v>
      </c>
      <c r="L151" s="828">
        <v>1.5</v>
      </c>
      <c r="M151" s="828">
        <v>1.8</v>
      </c>
      <c r="N151" s="829">
        <v>1.8</v>
      </c>
    </row>
    <row r="152" spans="1:14" ht="27" customHeight="1" x14ac:dyDescent="0.2">
      <c r="A152" s="1279"/>
      <c r="B152" s="1280"/>
      <c r="C152" s="1281"/>
      <c r="D152" s="1284"/>
      <c r="E152" s="2283"/>
      <c r="F152" s="1282"/>
      <c r="G152" s="129"/>
      <c r="H152" s="172"/>
      <c r="I152" s="265"/>
      <c r="J152" s="129"/>
      <c r="K152" s="746" t="s">
        <v>340</v>
      </c>
      <c r="L152" s="830">
        <v>100</v>
      </c>
      <c r="M152" s="831"/>
      <c r="N152" s="832"/>
    </row>
    <row r="153" spans="1:14" ht="18.75" customHeight="1" x14ac:dyDescent="0.2">
      <c r="A153" s="1279"/>
      <c r="B153" s="1280"/>
      <c r="C153" s="1281"/>
      <c r="D153" s="1285"/>
      <c r="E153" s="2283"/>
      <c r="F153" s="1282"/>
      <c r="G153" s="129"/>
      <c r="H153" s="305"/>
      <c r="I153" s="579"/>
      <c r="J153" s="579"/>
      <c r="K153" s="628" t="s">
        <v>341</v>
      </c>
      <c r="L153" s="758">
        <v>131</v>
      </c>
      <c r="M153" s="759"/>
      <c r="N153" s="681"/>
    </row>
    <row r="154" spans="1:14" ht="15.75" customHeight="1" x14ac:dyDescent="0.2">
      <c r="A154" s="1279"/>
      <c r="B154" s="1280"/>
      <c r="C154" s="1281"/>
      <c r="D154" s="710" t="s">
        <v>74</v>
      </c>
      <c r="E154" s="2284"/>
      <c r="F154" s="1282"/>
      <c r="G154" s="124"/>
      <c r="H154" s="172"/>
      <c r="I154" s="265"/>
      <c r="J154" s="129"/>
      <c r="K154" s="746" t="s">
        <v>98</v>
      </c>
      <c r="L154" s="37" t="s">
        <v>141</v>
      </c>
      <c r="M154" s="37" t="s">
        <v>141</v>
      </c>
      <c r="N154" s="747">
        <v>1</v>
      </c>
    </row>
    <row r="155" spans="1:14" ht="15.75" customHeight="1" x14ac:dyDescent="0.2">
      <c r="A155" s="1279"/>
      <c r="B155" s="1280"/>
      <c r="C155" s="1281"/>
      <c r="D155" s="2285" t="s">
        <v>175</v>
      </c>
      <c r="E155" s="285"/>
      <c r="F155" s="1282"/>
      <c r="G155" s="129"/>
      <c r="H155" s="172"/>
      <c r="I155" s="265"/>
      <c r="J155" s="129"/>
      <c r="K155" s="2287" t="s">
        <v>264</v>
      </c>
      <c r="L155" s="2289" t="s">
        <v>160</v>
      </c>
      <c r="M155" s="2291"/>
      <c r="N155" s="2293"/>
    </row>
    <row r="156" spans="1:14" ht="13.5" customHeight="1" x14ac:dyDescent="0.2">
      <c r="A156" s="1279"/>
      <c r="B156" s="1280"/>
      <c r="C156" s="1281"/>
      <c r="D156" s="2141"/>
      <c r="E156" s="285"/>
      <c r="F156" s="1282"/>
      <c r="G156" s="129"/>
      <c r="H156" s="172"/>
      <c r="I156" s="265"/>
      <c r="J156" s="129"/>
      <c r="K156" s="2288"/>
      <c r="L156" s="2290"/>
      <c r="M156" s="2292"/>
      <c r="N156" s="2294"/>
    </row>
    <row r="157" spans="1:14" ht="39" customHeight="1" x14ac:dyDescent="0.2">
      <c r="A157" s="1279"/>
      <c r="B157" s="1280"/>
      <c r="C157" s="1281"/>
      <c r="D157" s="2286"/>
      <c r="E157" s="286"/>
      <c r="F157" s="1282"/>
      <c r="G157" s="129"/>
      <c r="H157" s="172"/>
      <c r="I157" s="172"/>
      <c r="J157" s="129"/>
      <c r="K157" s="293" t="s">
        <v>265</v>
      </c>
      <c r="L157" s="451" t="s">
        <v>155</v>
      </c>
      <c r="M157" s="465"/>
      <c r="N157" s="458"/>
    </row>
    <row r="158" spans="1:14" ht="29.25" customHeight="1" x14ac:dyDescent="0.2">
      <c r="A158" s="1279"/>
      <c r="B158" s="1280"/>
      <c r="C158" s="1281"/>
      <c r="D158" s="2265" t="s">
        <v>289</v>
      </c>
      <c r="E158" s="1324"/>
      <c r="F158" s="1318"/>
      <c r="G158" s="129"/>
      <c r="H158" s="172"/>
      <c r="I158" s="172"/>
      <c r="J158" s="129"/>
      <c r="K158" s="755" t="s">
        <v>381</v>
      </c>
      <c r="L158" s="96">
        <v>100</v>
      </c>
      <c r="M158" s="96"/>
      <c r="N158" s="249"/>
    </row>
    <row r="159" spans="1:14" ht="21" customHeight="1" x14ac:dyDescent="0.2">
      <c r="A159" s="1279"/>
      <c r="B159" s="1280"/>
      <c r="C159" s="1281"/>
      <c r="D159" s="2266"/>
      <c r="E159" s="1325"/>
      <c r="F159" s="1318"/>
      <c r="G159" s="129"/>
      <c r="H159" s="172"/>
      <c r="I159" s="172"/>
      <c r="J159" s="129"/>
      <c r="K159" s="2268" t="s">
        <v>168</v>
      </c>
      <c r="L159" s="833">
        <v>1</v>
      </c>
      <c r="M159" s="833"/>
      <c r="N159" s="683"/>
    </row>
    <row r="160" spans="1:14" ht="16.5" customHeight="1" x14ac:dyDescent="0.2">
      <c r="A160" s="1279"/>
      <c r="B160" s="1280"/>
      <c r="C160" s="1281"/>
      <c r="D160" s="2267"/>
      <c r="E160" s="298"/>
      <c r="F160" s="950"/>
      <c r="G160" s="129"/>
      <c r="H160" s="172"/>
      <c r="I160" s="172"/>
      <c r="J160" s="129"/>
      <c r="K160" s="2269"/>
      <c r="L160" s="88"/>
      <c r="M160" s="88"/>
      <c r="N160" s="350"/>
    </row>
    <row r="161" spans="1:14" ht="15.75" customHeight="1" x14ac:dyDescent="0.2">
      <c r="A161" s="1279"/>
      <c r="B161" s="1280"/>
      <c r="C161" s="1281"/>
      <c r="D161" s="2270" t="s">
        <v>395</v>
      </c>
      <c r="E161" s="1308" t="s">
        <v>52</v>
      </c>
      <c r="F161" s="792">
        <v>5</v>
      </c>
      <c r="G161" s="129"/>
      <c r="H161" s="172"/>
      <c r="I161" s="172"/>
      <c r="J161" s="129"/>
      <c r="K161" s="746" t="s">
        <v>261</v>
      </c>
      <c r="L161" s="1302">
        <v>1</v>
      </c>
      <c r="M161" s="1303"/>
      <c r="N161" s="46"/>
    </row>
    <row r="162" spans="1:14" ht="17.25" customHeight="1" x14ac:dyDescent="0.2">
      <c r="A162" s="1279"/>
      <c r="B162" s="1280"/>
      <c r="C162" s="1281"/>
      <c r="D162" s="2271"/>
      <c r="E162" s="1325"/>
      <c r="F162" s="1318"/>
      <c r="G162" s="129"/>
      <c r="H162" s="172"/>
      <c r="I162" s="172"/>
      <c r="J162" s="129"/>
      <c r="K162" s="691" t="s">
        <v>314</v>
      </c>
      <c r="L162" s="96">
        <v>1</v>
      </c>
      <c r="M162" s="383"/>
      <c r="N162" s="216"/>
    </row>
    <row r="163" spans="1:14" ht="27.75" customHeight="1" x14ac:dyDescent="0.2">
      <c r="A163" s="1279"/>
      <c r="B163" s="1280"/>
      <c r="C163" s="1281"/>
      <c r="D163" s="2272"/>
      <c r="E163" s="298"/>
      <c r="F163" s="950"/>
      <c r="G163" s="129"/>
      <c r="H163" s="172"/>
      <c r="I163" s="172"/>
      <c r="J163" s="129"/>
      <c r="K163" s="33" t="s">
        <v>313</v>
      </c>
      <c r="L163" s="88"/>
      <c r="M163" s="333">
        <v>50</v>
      </c>
      <c r="N163" s="49">
        <v>100</v>
      </c>
    </row>
    <row r="164" spans="1:14" ht="13.5" customHeight="1" x14ac:dyDescent="0.2">
      <c r="A164" s="1279"/>
      <c r="B164" s="1280"/>
      <c r="C164" s="1281"/>
      <c r="D164" s="2253" t="s">
        <v>147</v>
      </c>
      <c r="E164" s="1325"/>
      <c r="F164" s="1307"/>
      <c r="G164" s="129"/>
      <c r="H164" s="172"/>
      <c r="I164" s="172"/>
      <c r="J164" s="129"/>
      <c r="K164" s="2150" t="s">
        <v>342</v>
      </c>
      <c r="L164" s="2275">
        <v>170</v>
      </c>
      <c r="M164" s="2295">
        <v>175</v>
      </c>
      <c r="N164" s="2297">
        <v>175</v>
      </c>
    </row>
    <row r="165" spans="1:14" ht="6.75" customHeight="1" x14ac:dyDescent="0.2">
      <c r="A165" s="1279"/>
      <c r="B165" s="1280"/>
      <c r="C165" s="1281"/>
      <c r="D165" s="2273"/>
      <c r="E165" s="1325"/>
      <c r="F165" s="1307"/>
      <c r="G165" s="129"/>
      <c r="H165" s="172"/>
      <c r="I165" s="172"/>
      <c r="J165" s="129"/>
      <c r="K165" s="2274"/>
      <c r="L165" s="2276"/>
      <c r="M165" s="2296"/>
      <c r="N165" s="2298"/>
    </row>
    <row r="166" spans="1:14" ht="41.25" customHeight="1" x14ac:dyDescent="0.2">
      <c r="A166" s="1279"/>
      <c r="B166" s="1280"/>
      <c r="C166" s="1281"/>
      <c r="D166" s="2249"/>
      <c r="E166" s="1326"/>
      <c r="F166" s="1307"/>
      <c r="G166" s="129"/>
      <c r="H166" s="172"/>
      <c r="I166" s="172"/>
      <c r="J166" s="129"/>
      <c r="K166" s="1301" t="s">
        <v>416</v>
      </c>
      <c r="L166" s="834" t="s">
        <v>290</v>
      </c>
      <c r="M166" s="834" t="s">
        <v>290</v>
      </c>
      <c r="N166" s="835" t="s">
        <v>290</v>
      </c>
    </row>
    <row r="167" spans="1:14" ht="40.5" customHeight="1" x14ac:dyDescent="0.2">
      <c r="A167" s="1279"/>
      <c r="B167" s="1280"/>
      <c r="C167" s="1281"/>
      <c r="D167" s="1276"/>
      <c r="E167" s="1326"/>
      <c r="F167" s="1307"/>
      <c r="G167" s="129"/>
      <c r="H167" s="172"/>
      <c r="I167" s="265"/>
      <c r="J167" s="129"/>
      <c r="K167" s="48" t="s">
        <v>325</v>
      </c>
      <c r="L167" s="476" t="s">
        <v>155</v>
      </c>
      <c r="M167" s="382"/>
      <c r="N167" s="41"/>
    </row>
    <row r="168" spans="1:14" ht="31.5" customHeight="1" x14ac:dyDescent="0.2">
      <c r="A168" s="1279"/>
      <c r="B168" s="1280"/>
      <c r="C168" s="1281"/>
      <c r="D168" s="1314"/>
      <c r="E168" s="748"/>
      <c r="F168" s="1282"/>
      <c r="G168" s="129"/>
      <c r="H168" s="172"/>
      <c r="I168" s="265"/>
      <c r="J168" s="129"/>
      <c r="K168" s="794" t="s">
        <v>291</v>
      </c>
      <c r="L168" s="67" t="s">
        <v>155</v>
      </c>
      <c r="M168" s="34"/>
      <c r="N168" s="35"/>
    </row>
    <row r="169" spans="1:14" ht="27" customHeight="1" x14ac:dyDescent="0.2">
      <c r="A169" s="1321"/>
      <c r="B169" s="1280"/>
      <c r="C169" s="951"/>
      <c r="D169" s="1276" t="s">
        <v>396</v>
      </c>
      <c r="E169" s="1317" t="s">
        <v>52</v>
      </c>
      <c r="F169" s="1282"/>
      <c r="G169" s="129"/>
      <c r="H169" s="172"/>
      <c r="I169" s="172"/>
      <c r="J169" s="129"/>
      <c r="K169" s="1332" t="s">
        <v>326</v>
      </c>
      <c r="L169" s="466">
        <v>19</v>
      </c>
      <c r="M169" s="466">
        <v>19</v>
      </c>
      <c r="N169" s="459">
        <v>19</v>
      </c>
    </row>
    <row r="170" spans="1:14" ht="18.75" customHeight="1" x14ac:dyDescent="0.2">
      <c r="A170" s="1321"/>
      <c r="B170" s="1280"/>
      <c r="C170" s="951"/>
      <c r="D170" s="2253" t="s">
        <v>244</v>
      </c>
      <c r="E170" s="478"/>
      <c r="F170" s="1282"/>
      <c r="G170" s="129"/>
      <c r="H170" s="172"/>
      <c r="I170" s="265"/>
      <c r="J170" s="129"/>
      <c r="K170" s="2287" t="s">
        <v>245</v>
      </c>
      <c r="L170" s="27">
        <v>7</v>
      </c>
      <c r="M170" s="27">
        <v>5</v>
      </c>
      <c r="N170" s="688">
        <v>5</v>
      </c>
    </row>
    <row r="171" spans="1:14" ht="23.25" customHeight="1" thickBot="1" x14ac:dyDescent="0.25">
      <c r="A171" s="141"/>
      <c r="B171" s="1296"/>
      <c r="C171" s="954"/>
      <c r="D171" s="2299"/>
      <c r="E171" s="1327"/>
      <c r="F171" s="952"/>
      <c r="G171" s="178" t="s">
        <v>8</v>
      </c>
      <c r="H171" s="440">
        <f>SUM(H142:H146)</f>
        <v>1558.2</v>
      </c>
      <c r="I171" s="440">
        <f>SUM(I142:I146)</f>
        <v>1166.7</v>
      </c>
      <c r="J171" s="440">
        <f>SUM(J142:J146)</f>
        <v>1164.0999999999999</v>
      </c>
      <c r="K171" s="2239"/>
      <c r="L171" s="449"/>
      <c r="M171" s="449"/>
      <c r="N171" s="448"/>
    </row>
    <row r="172" spans="1:14" ht="25.5" customHeight="1" x14ac:dyDescent="0.2">
      <c r="A172" s="2132" t="s">
        <v>7</v>
      </c>
      <c r="B172" s="2133" t="s">
        <v>32</v>
      </c>
      <c r="C172" s="2134" t="s">
        <v>9</v>
      </c>
      <c r="D172" s="2158" t="s">
        <v>294</v>
      </c>
      <c r="E172" s="1308" t="s">
        <v>52</v>
      </c>
      <c r="F172" s="1282" t="s">
        <v>41</v>
      </c>
      <c r="G172" s="1650" t="s">
        <v>85</v>
      </c>
      <c r="H172" s="1652">
        <v>24.2</v>
      </c>
      <c r="I172" s="129"/>
      <c r="J172" s="129"/>
      <c r="K172" s="198" t="s">
        <v>102</v>
      </c>
      <c r="L172" s="37">
        <v>1</v>
      </c>
      <c r="M172" s="37"/>
      <c r="N172" s="747"/>
    </row>
    <row r="173" spans="1:14" ht="17.25" customHeight="1" x14ac:dyDescent="0.2">
      <c r="A173" s="2132"/>
      <c r="B173" s="2133"/>
      <c r="C173" s="2134"/>
      <c r="D173" s="2158"/>
      <c r="E173" s="2319" t="s">
        <v>176</v>
      </c>
      <c r="F173" s="1282"/>
      <c r="G173" s="129" t="s">
        <v>78</v>
      </c>
      <c r="H173" s="172"/>
      <c r="I173" s="129">
        <v>70</v>
      </c>
      <c r="J173" s="129"/>
      <c r="K173" s="855" t="s">
        <v>377</v>
      </c>
      <c r="L173" s="1136"/>
      <c r="M173" s="1136">
        <v>1</v>
      </c>
      <c r="N173" s="344"/>
    </row>
    <row r="174" spans="1:14" ht="13.5" customHeight="1" x14ac:dyDescent="0.2">
      <c r="A174" s="2132"/>
      <c r="B174" s="2133"/>
      <c r="C174" s="2134"/>
      <c r="D174" s="2300"/>
      <c r="E174" s="2320"/>
      <c r="F174" s="1282"/>
      <c r="G174" s="246"/>
      <c r="H174" s="302"/>
      <c r="I174" s="120"/>
      <c r="J174" s="120"/>
      <c r="K174" s="2318" t="s">
        <v>171</v>
      </c>
      <c r="L174" s="1483"/>
      <c r="M174" s="1483">
        <v>1</v>
      </c>
      <c r="N174" s="75"/>
    </row>
    <row r="175" spans="1:14" ht="15.75" customHeight="1" thickBot="1" x14ac:dyDescent="0.25">
      <c r="A175" s="141"/>
      <c r="B175" s="1296"/>
      <c r="C175" s="191"/>
      <c r="D175" s="234"/>
      <c r="E175" s="2321"/>
      <c r="F175" s="1299"/>
      <c r="G175" s="178" t="s">
        <v>8</v>
      </c>
      <c r="H175" s="586">
        <f t="shared" ref="H175:J175" si="7">H174+H173+H172</f>
        <v>24.2</v>
      </c>
      <c r="I175" s="282">
        <f>I174+I173+I172</f>
        <v>70</v>
      </c>
      <c r="J175" s="282">
        <f t="shared" si="7"/>
        <v>0</v>
      </c>
      <c r="K175" s="2239"/>
      <c r="L175" s="1136"/>
      <c r="M175" s="468"/>
      <c r="N175" s="463"/>
    </row>
    <row r="176" spans="1:14" ht="18" customHeight="1" x14ac:dyDescent="0.2">
      <c r="A176" s="2309" t="s">
        <v>7</v>
      </c>
      <c r="B176" s="2311" t="s">
        <v>32</v>
      </c>
      <c r="C176" s="2313" t="s">
        <v>32</v>
      </c>
      <c r="D176" s="2315" t="s">
        <v>54</v>
      </c>
      <c r="E176" s="2250" t="s">
        <v>86</v>
      </c>
      <c r="F176" s="2264" t="s">
        <v>62</v>
      </c>
      <c r="G176" s="192" t="s">
        <v>29</v>
      </c>
      <c r="H176" s="172">
        <v>150</v>
      </c>
      <c r="I176" s="129">
        <v>148.19999999999999</v>
      </c>
      <c r="J176" s="172">
        <v>148.19999999999999</v>
      </c>
      <c r="K176" s="587" t="s">
        <v>77</v>
      </c>
      <c r="L176" s="1119">
        <v>18</v>
      </c>
      <c r="M176" s="1119">
        <v>18</v>
      </c>
      <c r="N176" s="447">
        <v>18</v>
      </c>
    </row>
    <row r="177" spans="1:14" ht="14.25" customHeight="1" x14ac:dyDescent="0.2">
      <c r="A177" s="2132"/>
      <c r="B177" s="2133"/>
      <c r="C177" s="2134"/>
      <c r="D177" s="2158"/>
      <c r="E177" s="2251"/>
      <c r="F177" s="2177"/>
      <c r="G177" s="149"/>
      <c r="H177" s="302"/>
      <c r="I177" s="120"/>
      <c r="J177" s="302"/>
      <c r="K177" s="2237" t="s">
        <v>101</v>
      </c>
      <c r="L177" s="1136">
        <v>2</v>
      </c>
      <c r="M177" s="1136">
        <v>2</v>
      </c>
      <c r="N177" s="344">
        <v>2</v>
      </c>
    </row>
    <row r="178" spans="1:14" ht="14.25" customHeight="1" thickBot="1" x14ac:dyDescent="0.25">
      <c r="A178" s="2310"/>
      <c r="B178" s="2312"/>
      <c r="C178" s="2314"/>
      <c r="D178" s="2316"/>
      <c r="E178" s="2252"/>
      <c r="F178" s="2317"/>
      <c r="G178" s="178" t="s">
        <v>8</v>
      </c>
      <c r="H178" s="306">
        <f>SUM(H176:H177)</f>
        <v>150</v>
      </c>
      <c r="I178" s="306">
        <f>SUM(I176:I177)</f>
        <v>148.19999999999999</v>
      </c>
      <c r="J178" s="586">
        <f t="shared" ref="J178" si="8">SUM(J176:J177)</f>
        <v>148.19999999999999</v>
      </c>
      <c r="K178" s="2301"/>
      <c r="L178" s="449"/>
      <c r="M178" s="449"/>
      <c r="N178" s="448"/>
    </row>
    <row r="179" spans="1:14" ht="16.5" customHeight="1" x14ac:dyDescent="0.2">
      <c r="A179" s="2241" t="s">
        <v>7</v>
      </c>
      <c r="B179" s="2244" t="s">
        <v>32</v>
      </c>
      <c r="C179" s="2247" t="s">
        <v>37</v>
      </c>
      <c r="D179" s="2302" t="s">
        <v>382</v>
      </c>
      <c r="E179" s="2305" t="s">
        <v>115</v>
      </c>
      <c r="F179" s="1312">
        <v>5</v>
      </c>
      <c r="G179" s="479" t="s">
        <v>130</v>
      </c>
      <c r="H179" s="634"/>
      <c r="I179" s="444"/>
      <c r="J179" s="444">
        <v>36.5</v>
      </c>
      <c r="K179" s="117" t="s">
        <v>138</v>
      </c>
      <c r="L179" s="1136"/>
      <c r="M179" s="331">
        <v>1</v>
      </c>
      <c r="N179" s="913"/>
    </row>
    <row r="180" spans="1:14" ht="15.75" customHeight="1" x14ac:dyDescent="0.2">
      <c r="A180" s="2241"/>
      <c r="B180" s="2244"/>
      <c r="C180" s="2247"/>
      <c r="D180" s="2303"/>
      <c r="E180" s="2306"/>
      <c r="F180" s="1313"/>
      <c r="G180" s="129" t="s">
        <v>29</v>
      </c>
      <c r="H180" s="202"/>
      <c r="I180" s="129">
        <v>2.9</v>
      </c>
      <c r="J180" s="129">
        <v>15.7</v>
      </c>
      <c r="K180" s="484" t="s">
        <v>51</v>
      </c>
      <c r="L180" s="40"/>
      <c r="M180" s="382">
        <v>1</v>
      </c>
      <c r="N180" s="53"/>
    </row>
    <row r="181" spans="1:14" ht="18.75" customHeight="1" x14ac:dyDescent="0.2">
      <c r="A181" s="2241"/>
      <c r="B181" s="2244"/>
      <c r="C181" s="2247"/>
      <c r="D181" s="2303"/>
      <c r="E181" s="2306"/>
      <c r="F181" s="1313"/>
      <c r="G181" s="246" t="s">
        <v>49</v>
      </c>
      <c r="H181" s="302"/>
      <c r="I181" s="127"/>
      <c r="J181" s="127">
        <v>295.5</v>
      </c>
      <c r="K181" s="2307" t="s">
        <v>278</v>
      </c>
      <c r="L181" s="1136"/>
      <c r="M181" s="331"/>
      <c r="N181" s="1055">
        <v>20</v>
      </c>
    </row>
    <row r="182" spans="1:14" ht="15.75" customHeight="1" thickBot="1" x14ac:dyDescent="0.25">
      <c r="A182" s="72"/>
      <c r="B182" s="1304"/>
      <c r="C182" s="108"/>
      <c r="D182" s="2304"/>
      <c r="E182" s="483"/>
      <c r="F182" s="116"/>
      <c r="G182" s="178" t="s">
        <v>8</v>
      </c>
      <c r="H182" s="282">
        <f t="shared" ref="H182:J182" si="9">H181+H180+H179</f>
        <v>0</v>
      </c>
      <c r="I182" s="282">
        <f t="shared" si="9"/>
        <v>2.9</v>
      </c>
      <c r="J182" s="282">
        <f t="shared" si="9"/>
        <v>347.7</v>
      </c>
      <c r="K182" s="2308"/>
      <c r="L182" s="1136"/>
      <c r="M182" s="477"/>
      <c r="N182" s="589"/>
    </row>
    <row r="183" spans="1:14" ht="18.75" customHeight="1" x14ac:dyDescent="0.2">
      <c r="A183" s="2241" t="s">
        <v>7</v>
      </c>
      <c r="B183" s="2244" t="s">
        <v>32</v>
      </c>
      <c r="C183" s="2247" t="s">
        <v>38</v>
      </c>
      <c r="D183" s="2329" t="s">
        <v>397</v>
      </c>
      <c r="E183" s="640" t="s">
        <v>52</v>
      </c>
      <c r="F183" s="1312">
        <v>5</v>
      </c>
      <c r="G183" s="479" t="s">
        <v>451</v>
      </c>
      <c r="H183" s="634">
        <v>361</v>
      </c>
      <c r="I183" s="633">
        <v>102.3</v>
      </c>
      <c r="J183" s="633">
        <v>320</v>
      </c>
      <c r="K183" s="4" t="s">
        <v>379</v>
      </c>
      <c r="L183" s="1119">
        <v>1</v>
      </c>
      <c r="M183" s="445"/>
      <c r="N183" s="588"/>
    </row>
    <row r="184" spans="1:14" ht="26.25" customHeight="1" x14ac:dyDescent="0.2">
      <c r="A184" s="2241"/>
      <c r="B184" s="2244"/>
      <c r="C184" s="2247"/>
      <c r="D184" s="2303"/>
      <c r="E184" s="2074" t="s">
        <v>255</v>
      </c>
      <c r="F184" s="1282"/>
      <c r="G184" s="129" t="s">
        <v>29</v>
      </c>
      <c r="H184" s="202">
        <v>150</v>
      </c>
      <c r="I184" s="129"/>
      <c r="J184" s="129"/>
      <c r="K184" s="484" t="s">
        <v>417</v>
      </c>
      <c r="L184" s="40">
        <v>1</v>
      </c>
      <c r="M184" s="382"/>
      <c r="N184" s="38"/>
    </row>
    <row r="185" spans="1:14" ht="26.25" customHeight="1" x14ac:dyDescent="0.2">
      <c r="A185" s="2241"/>
      <c r="B185" s="2244"/>
      <c r="C185" s="2247"/>
      <c r="D185" s="2303"/>
      <c r="E185" s="2330"/>
      <c r="F185" s="1943"/>
      <c r="G185" s="129"/>
      <c r="H185" s="202"/>
      <c r="I185" s="129"/>
      <c r="J185" s="129"/>
      <c r="K185" s="484" t="s">
        <v>465</v>
      </c>
      <c r="L185" s="40"/>
      <c r="M185" s="382">
        <v>1</v>
      </c>
      <c r="N185" s="38"/>
    </row>
    <row r="186" spans="1:14" ht="26.25" customHeight="1" x14ac:dyDescent="0.2">
      <c r="A186" s="2241"/>
      <c r="B186" s="2244"/>
      <c r="C186" s="2247"/>
      <c r="D186" s="2303"/>
      <c r="E186" s="2331"/>
      <c r="F186" s="1282"/>
      <c r="G186" s="129"/>
      <c r="H186" s="202"/>
      <c r="I186" s="129"/>
      <c r="J186" s="129"/>
      <c r="K186" s="58" t="s">
        <v>299</v>
      </c>
      <c r="L186" s="52"/>
      <c r="M186" s="485" t="s">
        <v>300</v>
      </c>
      <c r="N186" s="53">
        <v>100</v>
      </c>
    </row>
    <row r="187" spans="1:14" ht="10.5" customHeight="1" x14ac:dyDescent="0.2">
      <c r="A187" s="2241"/>
      <c r="B187" s="2244"/>
      <c r="C187" s="2247"/>
      <c r="D187" s="2303"/>
      <c r="E187" s="2319"/>
      <c r="F187" s="1282"/>
      <c r="G187" s="246"/>
      <c r="H187" s="302"/>
      <c r="I187" s="120"/>
      <c r="J187" s="120"/>
      <c r="K187" s="2324" t="s">
        <v>247</v>
      </c>
      <c r="L187" s="2325">
        <v>2</v>
      </c>
      <c r="M187" s="2325">
        <v>2</v>
      </c>
      <c r="N187" s="585"/>
    </row>
    <row r="188" spans="1:14" ht="15.75" customHeight="1" thickBot="1" x14ac:dyDescent="0.25">
      <c r="A188" s="141"/>
      <c r="B188" s="1296"/>
      <c r="C188" s="191"/>
      <c r="D188" s="639"/>
      <c r="E188" s="2332"/>
      <c r="F188" s="1299"/>
      <c r="G188" s="178" t="s">
        <v>8</v>
      </c>
      <c r="H188" s="282">
        <f>SUM(H183:H187)</f>
        <v>511</v>
      </c>
      <c r="I188" s="282">
        <f>I187+I184+I183</f>
        <v>102.3</v>
      </c>
      <c r="J188" s="282">
        <f t="shared" ref="J188" si="10">J187+J184+J183</f>
        <v>320</v>
      </c>
      <c r="K188" s="2239"/>
      <c r="L188" s="2326"/>
      <c r="M188" s="2326"/>
      <c r="N188" s="218"/>
    </row>
    <row r="189" spans="1:14" ht="19.5" customHeight="1" x14ac:dyDescent="0.2">
      <c r="A189" s="2241" t="s">
        <v>7</v>
      </c>
      <c r="B189" s="2244" t="s">
        <v>32</v>
      </c>
      <c r="C189" s="2247" t="s">
        <v>39</v>
      </c>
      <c r="D189" s="2071" t="s">
        <v>398</v>
      </c>
      <c r="E189" s="640" t="s">
        <v>52</v>
      </c>
      <c r="F189" s="1312">
        <v>5</v>
      </c>
      <c r="G189" s="479" t="s">
        <v>29</v>
      </c>
      <c r="H189" s="634"/>
      <c r="I189" s="633"/>
      <c r="J189" s="633"/>
      <c r="K189" s="2327" t="s">
        <v>343</v>
      </c>
      <c r="L189" s="1178">
        <v>1</v>
      </c>
      <c r="M189" s="1178"/>
      <c r="N189" s="863"/>
    </row>
    <row r="190" spans="1:14" ht="24" customHeight="1" x14ac:dyDescent="0.2">
      <c r="A190" s="2241"/>
      <c r="B190" s="2244"/>
      <c r="C190" s="2247"/>
      <c r="D190" s="2072"/>
      <c r="E190" s="2074" t="s">
        <v>255</v>
      </c>
      <c r="F190" s="1282"/>
      <c r="G190" s="127"/>
      <c r="H190" s="175"/>
      <c r="I190" s="127"/>
      <c r="J190" s="127"/>
      <c r="K190" s="2328"/>
      <c r="L190" s="1136"/>
      <c r="M190" s="331"/>
      <c r="N190" s="1055"/>
    </row>
    <row r="191" spans="1:14" ht="15.75" customHeight="1" thickBot="1" x14ac:dyDescent="0.25">
      <c r="A191" s="141"/>
      <c r="B191" s="1296"/>
      <c r="C191" s="191"/>
      <c r="D191" s="2073"/>
      <c r="E191" s="2075"/>
      <c r="F191" s="1299"/>
      <c r="G191" s="282" t="s">
        <v>8</v>
      </c>
      <c r="H191" s="282">
        <f t="shared" ref="H191:J191" si="11">SUM(H189:H190)</f>
        <v>0</v>
      </c>
      <c r="I191" s="282">
        <f t="shared" si="11"/>
        <v>0</v>
      </c>
      <c r="J191" s="282">
        <f t="shared" si="11"/>
        <v>0</v>
      </c>
      <c r="K191" s="637"/>
      <c r="L191" s="26"/>
      <c r="M191" s="638"/>
      <c r="N191" s="218"/>
    </row>
    <row r="192" spans="1:14" ht="19.5" customHeight="1" x14ac:dyDescent="0.2">
      <c r="A192" s="2241" t="s">
        <v>7</v>
      </c>
      <c r="B192" s="2244" t="s">
        <v>32</v>
      </c>
      <c r="C192" s="2247" t="s">
        <v>40</v>
      </c>
      <c r="D192" s="2071" t="s">
        <v>466</v>
      </c>
      <c r="E192" s="640" t="s">
        <v>52</v>
      </c>
      <c r="F192" s="1948">
        <v>5</v>
      </c>
      <c r="G192" s="479" t="s">
        <v>29</v>
      </c>
      <c r="H192" s="305"/>
      <c r="I192" s="633">
        <v>18.100000000000001</v>
      </c>
      <c r="J192" s="246"/>
      <c r="K192" s="855" t="s">
        <v>343</v>
      </c>
      <c r="L192" s="1955">
        <v>1</v>
      </c>
      <c r="M192" s="1956"/>
      <c r="N192" s="1954"/>
    </row>
    <row r="193" spans="1:14" ht="24" customHeight="1" x14ac:dyDescent="0.2">
      <c r="A193" s="2241"/>
      <c r="B193" s="2244"/>
      <c r="C193" s="2247"/>
      <c r="D193" s="2072"/>
      <c r="E193" s="2074" t="s">
        <v>255</v>
      </c>
      <c r="F193" s="1946"/>
      <c r="G193" s="127" t="s">
        <v>49</v>
      </c>
      <c r="H193" s="308"/>
      <c r="I193" s="127">
        <v>102.4</v>
      </c>
      <c r="J193" s="127"/>
      <c r="K193" s="855" t="s">
        <v>467</v>
      </c>
      <c r="L193" s="1955"/>
      <c r="M193" s="1956">
        <v>2</v>
      </c>
      <c r="N193" s="1968">
        <v>2</v>
      </c>
    </row>
    <row r="194" spans="1:14" ht="15.75" customHeight="1" thickBot="1" x14ac:dyDescent="0.25">
      <c r="A194" s="141"/>
      <c r="B194" s="1952"/>
      <c r="C194" s="191"/>
      <c r="D194" s="2073"/>
      <c r="E194" s="2075"/>
      <c r="F194" s="1953"/>
      <c r="G194" s="282" t="s">
        <v>8</v>
      </c>
      <c r="H194" s="1413">
        <f t="shared" ref="H194:J194" si="12">SUM(H192:H193)</f>
        <v>0</v>
      </c>
      <c r="I194" s="642">
        <f t="shared" si="12"/>
        <v>120.5</v>
      </c>
      <c r="J194" s="642">
        <f t="shared" si="12"/>
        <v>0</v>
      </c>
      <c r="K194" s="45"/>
      <c r="L194" s="431"/>
      <c r="M194" s="425"/>
      <c r="N194" s="218"/>
    </row>
    <row r="195" spans="1:14" ht="14.25" customHeight="1" thickBot="1" x14ac:dyDescent="0.25">
      <c r="A195" s="179" t="s">
        <v>7</v>
      </c>
      <c r="B195" s="164" t="s">
        <v>32</v>
      </c>
      <c r="C195" s="2216" t="s">
        <v>10</v>
      </c>
      <c r="D195" s="2216"/>
      <c r="E195" s="2216"/>
      <c r="F195" s="2216"/>
      <c r="G195" s="2217"/>
      <c r="H195" s="836">
        <f>H191+H188+H182+H178+H175+H171</f>
        <v>2243.4</v>
      </c>
      <c r="I195" s="288">
        <f>I191+I188+I182+I178+I175+I171+I194</f>
        <v>1610.6</v>
      </c>
      <c r="J195" s="277">
        <f t="shared" ref="J195" si="13">J191+J188+J182+J178+J175+J171</f>
        <v>1980</v>
      </c>
      <c r="K195" s="2277"/>
      <c r="L195" s="2277"/>
      <c r="M195" s="2277"/>
      <c r="N195" s="2278"/>
    </row>
    <row r="196" spans="1:14" ht="14.25" customHeight="1" thickBot="1" x14ac:dyDescent="0.25">
      <c r="A196" s="163" t="s">
        <v>7</v>
      </c>
      <c r="B196" s="164" t="s">
        <v>37</v>
      </c>
      <c r="C196" s="2220" t="s">
        <v>166</v>
      </c>
      <c r="D196" s="2279"/>
      <c r="E196" s="2279"/>
      <c r="F196" s="2279"/>
      <c r="G196" s="2279"/>
      <c r="H196" s="2279"/>
      <c r="I196" s="2279"/>
      <c r="J196" s="2279"/>
      <c r="K196" s="2279"/>
      <c r="L196" s="2279"/>
      <c r="M196" s="2279"/>
      <c r="N196" s="2280"/>
    </row>
    <row r="197" spans="1:14" ht="17.25" customHeight="1" x14ac:dyDescent="0.2">
      <c r="A197" s="1293" t="s">
        <v>7</v>
      </c>
      <c r="B197" s="1295" t="s">
        <v>37</v>
      </c>
      <c r="C197" s="961" t="s">
        <v>7</v>
      </c>
      <c r="D197" s="2281" t="s">
        <v>493</v>
      </c>
      <c r="E197" s="957"/>
      <c r="F197" s="1298" t="s">
        <v>41</v>
      </c>
      <c r="G197" s="444" t="s">
        <v>29</v>
      </c>
      <c r="H197" s="486">
        <f>3314.8+195</f>
        <v>3509.8</v>
      </c>
      <c r="I197" s="102">
        <v>2000</v>
      </c>
      <c r="J197" s="102">
        <v>1849.9</v>
      </c>
      <c r="K197" s="1194"/>
      <c r="L197" s="441"/>
      <c r="M197" s="441"/>
      <c r="N197" s="947"/>
    </row>
    <row r="198" spans="1:14" ht="15" customHeight="1" x14ac:dyDescent="0.2">
      <c r="A198" s="1513"/>
      <c r="B198" s="1514"/>
      <c r="C198" s="701"/>
      <c r="D198" s="2342"/>
      <c r="E198" s="1521"/>
      <c r="F198" s="1516"/>
      <c r="G198" s="125" t="s">
        <v>68</v>
      </c>
      <c r="H198" s="1425">
        <v>15.7</v>
      </c>
      <c r="I198" s="960"/>
      <c r="J198" s="960"/>
      <c r="K198" s="1512"/>
      <c r="L198" s="727"/>
      <c r="M198" s="727"/>
      <c r="N198" s="126"/>
    </row>
    <row r="199" spans="1:14" ht="15" customHeight="1" x14ac:dyDescent="0.2">
      <c r="A199" s="1279"/>
      <c r="B199" s="1280"/>
      <c r="C199" s="701"/>
      <c r="D199" s="2249"/>
      <c r="E199" s="1325"/>
      <c r="F199" s="1282"/>
      <c r="G199" s="125" t="s">
        <v>130</v>
      </c>
      <c r="H199" s="1425">
        <f>1162.7-15.7</f>
        <v>1147</v>
      </c>
      <c r="I199" s="960">
        <v>1162.7</v>
      </c>
      <c r="J199" s="960">
        <v>1162.7</v>
      </c>
      <c r="K199" s="1277"/>
      <c r="L199" s="727"/>
      <c r="M199" s="727"/>
      <c r="N199" s="126"/>
    </row>
    <row r="200" spans="1:14" ht="15" customHeight="1" x14ac:dyDescent="0.2">
      <c r="A200" s="1279"/>
      <c r="B200" s="1280"/>
      <c r="C200" s="701"/>
      <c r="D200" s="955"/>
      <c r="E200" s="1325"/>
      <c r="F200" s="1282"/>
      <c r="G200" s="125" t="s">
        <v>78</v>
      </c>
      <c r="H200" s="959">
        <v>92.6</v>
      </c>
      <c r="I200" s="960"/>
      <c r="J200" s="960"/>
      <c r="K200" s="1277"/>
      <c r="L200" s="727"/>
      <c r="M200" s="727"/>
      <c r="N200" s="126"/>
    </row>
    <row r="201" spans="1:14" ht="16.5" customHeight="1" x14ac:dyDescent="0.2">
      <c r="A201" s="1279"/>
      <c r="B201" s="1280"/>
      <c r="C201" s="701"/>
      <c r="D201" s="958"/>
      <c r="E201" s="298"/>
      <c r="F201" s="1282"/>
      <c r="G201" s="129" t="s">
        <v>85</v>
      </c>
      <c r="H201" s="956">
        <v>228.6</v>
      </c>
      <c r="I201" s="99"/>
      <c r="J201" s="99"/>
      <c r="K201" s="1277"/>
      <c r="L201" s="727"/>
      <c r="M201" s="727"/>
      <c r="N201" s="126"/>
    </row>
    <row r="202" spans="1:14" ht="15.75" customHeight="1" x14ac:dyDescent="0.2">
      <c r="A202" s="1279"/>
      <c r="B202" s="1280"/>
      <c r="C202" s="701"/>
      <c r="D202" s="1276" t="s">
        <v>135</v>
      </c>
      <c r="E202" s="1325"/>
      <c r="F202" s="1282"/>
      <c r="G202" s="118"/>
      <c r="H202" s="489"/>
      <c r="I202" s="118"/>
      <c r="J202" s="118"/>
      <c r="K202" s="2150" t="s">
        <v>76</v>
      </c>
      <c r="L202" s="98">
        <v>4.7</v>
      </c>
      <c r="M202" s="98">
        <v>2</v>
      </c>
      <c r="N202" s="492">
        <v>2</v>
      </c>
    </row>
    <row r="203" spans="1:14" ht="16.5" customHeight="1" x14ac:dyDescent="0.2">
      <c r="A203" s="1279"/>
      <c r="B203" s="1280"/>
      <c r="C203" s="701"/>
      <c r="D203" s="765" t="s">
        <v>399</v>
      </c>
      <c r="E203" s="1325"/>
      <c r="F203" s="1282"/>
      <c r="G203" s="129"/>
      <c r="H203" s="172"/>
      <c r="I203" s="129"/>
      <c r="J203" s="129"/>
      <c r="K203" s="2203"/>
      <c r="L203" s="727"/>
      <c r="M203" s="727"/>
      <c r="N203" s="126"/>
    </row>
    <row r="204" spans="1:14" ht="14.25" customHeight="1" x14ac:dyDescent="0.2">
      <c r="A204" s="1279"/>
      <c r="B204" s="1280"/>
      <c r="C204" s="701"/>
      <c r="D204" s="765" t="s">
        <v>400</v>
      </c>
      <c r="E204" s="1325"/>
      <c r="F204" s="1282"/>
      <c r="G204" s="129"/>
      <c r="H204" s="172"/>
      <c r="I204" s="129"/>
      <c r="J204" s="129"/>
      <c r="K204" s="2203"/>
      <c r="L204" s="727"/>
      <c r="M204" s="727"/>
      <c r="N204" s="126"/>
    </row>
    <row r="205" spans="1:14" ht="14.25" customHeight="1" x14ac:dyDescent="0.2">
      <c r="A205" s="1279"/>
      <c r="B205" s="1280"/>
      <c r="C205" s="701"/>
      <c r="D205" s="765" t="s">
        <v>401</v>
      </c>
      <c r="E205" s="1325"/>
      <c r="F205" s="1282"/>
      <c r="G205" s="129"/>
      <c r="H205" s="172"/>
      <c r="I205" s="129"/>
      <c r="J205" s="129"/>
      <c r="K205" s="1277"/>
      <c r="L205" s="727"/>
      <c r="M205" s="727"/>
      <c r="N205" s="126"/>
    </row>
    <row r="206" spans="1:14" ht="25.5" customHeight="1" x14ac:dyDescent="0.2">
      <c r="A206" s="1279"/>
      <c r="B206" s="1280"/>
      <c r="C206" s="701"/>
      <c r="D206" s="765" t="s">
        <v>402</v>
      </c>
      <c r="E206" s="1325"/>
      <c r="F206" s="1282"/>
      <c r="G206" s="129"/>
      <c r="H206" s="172"/>
      <c r="I206" s="129"/>
      <c r="J206" s="129"/>
      <c r="K206" s="1277"/>
      <c r="L206" s="727"/>
      <c r="M206" s="727"/>
      <c r="N206" s="126"/>
    </row>
    <row r="207" spans="1:14" ht="26.25" customHeight="1" x14ac:dyDescent="0.2">
      <c r="A207" s="1279"/>
      <c r="B207" s="1280"/>
      <c r="C207" s="701"/>
      <c r="D207" s="765" t="s">
        <v>403</v>
      </c>
      <c r="E207" s="1325"/>
      <c r="F207" s="1282"/>
      <c r="G207" s="129"/>
      <c r="H207" s="172"/>
      <c r="I207" s="129"/>
      <c r="J207" s="129"/>
      <c r="K207" s="1310"/>
      <c r="L207" s="727"/>
      <c r="M207" s="727"/>
      <c r="N207" s="126"/>
    </row>
    <row r="208" spans="1:14" ht="12" customHeight="1" x14ac:dyDescent="0.2">
      <c r="A208" s="1279"/>
      <c r="B208" s="1280"/>
      <c r="C208" s="701"/>
      <c r="D208" s="696" t="s">
        <v>295</v>
      </c>
      <c r="E208" s="1325"/>
      <c r="F208" s="1282"/>
      <c r="G208" s="697"/>
      <c r="H208" s="172"/>
      <c r="I208" s="129"/>
      <c r="J208" s="129"/>
      <c r="K208" s="766"/>
      <c r="L208" s="727"/>
      <c r="M208" s="727"/>
      <c r="N208" s="126"/>
    </row>
    <row r="209" spans="1:14" ht="16.5" customHeight="1" x14ac:dyDescent="0.2">
      <c r="A209" s="1279"/>
      <c r="B209" s="1280"/>
      <c r="C209" s="701"/>
      <c r="D209" s="962" t="s">
        <v>329</v>
      </c>
      <c r="E209" s="1325"/>
      <c r="F209" s="1282"/>
      <c r="G209" s="697"/>
      <c r="H209" s="172"/>
      <c r="I209" s="129"/>
      <c r="J209" s="129"/>
      <c r="K209" s="1329"/>
      <c r="L209" s="82"/>
      <c r="M209" s="82"/>
      <c r="N209" s="415"/>
    </row>
    <row r="210" spans="1:14" ht="29.25" customHeight="1" x14ac:dyDescent="0.2">
      <c r="A210" s="2132"/>
      <c r="B210" s="2133"/>
      <c r="C210" s="2134"/>
      <c r="D210" s="2184" t="s">
        <v>144</v>
      </c>
      <c r="E210" s="1325"/>
      <c r="F210" s="1282"/>
      <c r="G210" s="129"/>
      <c r="H210" s="172"/>
      <c r="I210" s="129"/>
      <c r="J210" s="129"/>
      <c r="K210" s="1331" t="s">
        <v>442</v>
      </c>
      <c r="L210" s="54">
        <v>1.4</v>
      </c>
      <c r="M210" s="54">
        <v>1.4</v>
      </c>
      <c r="N210" s="498">
        <v>1.4</v>
      </c>
    </row>
    <row r="211" spans="1:14" ht="42" customHeight="1" x14ac:dyDescent="0.2">
      <c r="A211" s="2132"/>
      <c r="B211" s="2133"/>
      <c r="C211" s="2134"/>
      <c r="D211" s="2322"/>
      <c r="E211" s="1325"/>
      <c r="F211" s="1282"/>
      <c r="G211" s="129"/>
      <c r="H211" s="172"/>
      <c r="I211" s="129"/>
      <c r="J211" s="129"/>
      <c r="K211" s="839" t="s">
        <v>498</v>
      </c>
      <c r="L211" s="840">
        <v>240</v>
      </c>
      <c r="M211" s="840"/>
      <c r="N211" s="767"/>
    </row>
    <row r="212" spans="1:14" ht="41.25" customHeight="1" x14ac:dyDescent="0.2">
      <c r="A212" s="2132"/>
      <c r="B212" s="2133"/>
      <c r="C212" s="2134"/>
      <c r="D212" s="2322"/>
      <c r="E212" s="1920"/>
      <c r="F212" s="1915"/>
      <c r="G212" s="129"/>
      <c r="H212" s="172"/>
      <c r="I212" s="129"/>
      <c r="J212" s="129"/>
      <c r="K212" s="1423" t="s">
        <v>488</v>
      </c>
      <c r="L212" s="1532">
        <v>100</v>
      </c>
      <c r="M212" s="1532"/>
      <c r="N212" s="767"/>
    </row>
    <row r="213" spans="1:14" ht="26.25" customHeight="1" x14ac:dyDescent="0.2">
      <c r="A213" s="2132"/>
      <c r="B213" s="2133"/>
      <c r="C213" s="2134"/>
      <c r="D213" s="2322"/>
      <c r="E213" s="1325"/>
      <c r="F213" s="1282"/>
      <c r="G213" s="129"/>
      <c r="H213" s="172"/>
      <c r="I213" s="129"/>
      <c r="J213" s="129"/>
      <c r="K213" s="190" t="s">
        <v>45</v>
      </c>
      <c r="L213" s="473">
        <v>4</v>
      </c>
      <c r="M213" s="473">
        <v>4</v>
      </c>
      <c r="N213" s="499">
        <v>4</v>
      </c>
    </row>
    <row r="214" spans="1:14" ht="17.25" customHeight="1" x14ac:dyDescent="0.2">
      <c r="A214" s="2132"/>
      <c r="B214" s="2133"/>
      <c r="C214" s="2134"/>
      <c r="D214" s="2323"/>
      <c r="E214" s="1325"/>
      <c r="F214" s="1282"/>
      <c r="G214" s="129"/>
      <c r="H214" s="172"/>
      <c r="I214" s="129"/>
      <c r="J214" s="129"/>
      <c r="K214" s="963" t="s">
        <v>75</v>
      </c>
      <c r="L214" s="964">
        <v>13.3</v>
      </c>
      <c r="M214" s="964">
        <v>13.3</v>
      </c>
      <c r="N214" s="965">
        <v>13.3</v>
      </c>
    </row>
    <row r="215" spans="1:14" ht="22.5" customHeight="1" x14ac:dyDescent="0.2">
      <c r="A215" s="2132"/>
      <c r="B215" s="2133"/>
      <c r="C215" s="2134"/>
      <c r="D215" s="2184" t="s">
        <v>59</v>
      </c>
      <c r="E215" s="1325"/>
      <c r="F215" s="1282"/>
      <c r="G215" s="129"/>
      <c r="H215" s="172"/>
      <c r="I215" s="129"/>
      <c r="J215" s="129"/>
      <c r="K215" s="2169" t="s">
        <v>418</v>
      </c>
      <c r="L215" s="796">
        <v>117</v>
      </c>
      <c r="M215" s="796" t="s">
        <v>297</v>
      </c>
      <c r="N215" s="966" t="s">
        <v>298</v>
      </c>
    </row>
    <row r="216" spans="1:14" ht="14.25" customHeight="1" x14ac:dyDescent="0.2">
      <c r="A216" s="2132"/>
      <c r="B216" s="2133"/>
      <c r="C216" s="2177"/>
      <c r="D216" s="2323"/>
      <c r="E216" s="298"/>
      <c r="F216" s="1282"/>
      <c r="G216" s="129"/>
      <c r="H216" s="172"/>
      <c r="I216" s="129"/>
      <c r="J216" s="129"/>
      <c r="K216" s="2170"/>
      <c r="L216" s="82"/>
      <c r="M216" s="82"/>
      <c r="N216" s="415"/>
    </row>
    <row r="217" spans="1:14" ht="15.75" customHeight="1" x14ac:dyDescent="0.2">
      <c r="A217" s="1279"/>
      <c r="B217" s="1280"/>
      <c r="C217" s="1281"/>
      <c r="D217" s="2333" t="s">
        <v>137</v>
      </c>
      <c r="E217" s="1324"/>
      <c r="F217" s="1282"/>
      <c r="G217" s="129"/>
      <c r="H217" s="172"/>
      <c r="I217" s="129"/>
      <c r="J217" s="129"/>
      <c r="K217" s="1301" t="s">
        <v>44</v>
      </c>
      <c r="L217" s="504">
        <v>1.5</v>
      </c>
      <c r="M217" s="504">
        <v>1.5</v>
      </c>
      <c r="N217" s="967">
        <v>1.5</v>
      </c>
    </row>
    <row r="218" spans="1:14" ht="39.75" customHeight="1" x14ac:dyDescent="0.2">
      <c r="A218" s="1279"/>
      <c r="B218" s="1280"/>
      <c r="C218" s="1281"/>
      <c r="D218" s="2249"/>
      <c r="E218" s="1325"/>
      <c r="F218" s="1282"/>
      <c r="G218" s="129"/>
      <c r="H218" s="172"/>
      <c r="I218" s="129"/>
      <c r="J218" s="129"/>
      <c r="K218" s="1223" t="s">
        <v>464</v>
      </c>
      <c r="L218" s="715">
        <v>100</v>
      </c>
      <c r="M218" s="715"/>
      <c r="N218" s="716"/>
    </row>
    <row r="219" spans="1:14" ht="29.25" customHeight="1" x14ac:dyDescent="0.2">
      <c r="A219" s="1503"/>
      <c r="B219" s="1504"/>
      <c r="C219" s="1505"/>
      <c r="D219" s="1507"/>
      <c r="E219" s="1508"/>
      <c r="F219" s="1506"/>
      <c r="G219" s="129"/>
      <c r="H219" s="172"/>
      <c r="I219" s="129"/>
      <c r="J219" s="129"/>
      <c r="K219" s="174" t="s">
        <v>491</v>
      </c>
      <c r="L219" s="840">
        <v>100</v>
      </c>
      <c r="M219" s="1532"/>
      <c r="N219" s="767"/>
    </row>
    <row r="220" spans="1:14" ht="27" customHeight="1" x14ac:dyDescent="0.2">
      <c r="A220" s="1279"/>
      <c r="B220" s="1280"/>
      <c r="C220" s="1281"/>
      <c r="D220" s="969"/>
      <c r="E220" s="1325"/>
      <c r="F220" s="1282"/>
      <c r="G220" s="129"/>
      <c r="H220" s="172"/>
      <c r="I220" s="129"/>
      <c r="J220" s="129"/>
      <c r="K220" s="1315" t="s">
        <v>420</v>
      </c>
      <c r="L220" s="841">
        <v>100</v>
      </c>
      <c r="M220" s="841"/>
      <c r="N220" s="842"/>
    </row>
    <row r="221" spans="1:14" ht="17.25" customHeight="1" x14ac:dyDescent="0.2">
      <c r="A221" s="1279"/>
      <c r="B221" s="1280"/>
      <c r="C221" s="1281"/>
      <c r="D221" s="2158" t="s">
        <v>136</v>
      </c>
      <c r="E221" s="1325"/>
      <c r="F221" s="1282"/>
      <c r="G221" s="129"/>
      <c r="H221" s="172"/>
      <c r="I221" s="129"/>
      <c r="J221" s="129"/>
      <c r="K221" s="2256" t="s">
        <v>380</v>
      </c>
      <c r="L221" s="1136">
        <v>26</v>
      </c>
      <c r="M221" s="1136">
        <v>26</v>
      </c>
      <c r="N221" s="344">
        <v>22</v>
      </c>
    </row>
    <row r="222" spans="1:14" ht="15.75" customHeight="1" x14ac:dyDescent="0.2">
      <c r="A222" s="1279"/>
      <c r="B222" s="1280"/>
      <c r="C222" s="1281"/>
      <c r="D222" s="2334"/>
      <c r="E222" s="1325"/>
      <c r="F222" s="1282"/>
      <c r="G222" s="129"/>
      <c r="H222" s="172"/>
      <c r="I222" s="129"/>
      <c r="J222" s="129"/>
      <c r="K222" s="2335"/>
      <c r="L222" s="34"/>
      <c r="M222" s="34"/>
      <c r="N222" s="343"/>
    </row>
    <row r="223" spans="1:14" ht="13.5" customHeight="1" x14ac:dyDescent="0.2">
      <c r="A223" s="1321"/>
      <c r="B223" s="1280"/>
      <c r="C223" s="1282"/>
      <c r="D223" s="1311" t="s">
        <v>43</v>
      </c>
      <c r="E223" s="1325"/>
      <c r="F223" s="1309"/>
      <c r="G223" s="122"/>
      <c r="H223" s="175"/>
      <c r="I223" s="127"/>
      <c r="J223" s="127"/>
      <c r="K223" s="1286" t="s">
        <v>61</v>
      </c>
      <c r="L223" s="1305">
        <v>15</v>
      </c>
      <c r="M223" s="1305">
        <v>15</v>
      </c>
      <c r="N223" s="1306">
        <v>15</v>
      </c>
    </row>
    <row r="224" spans="1:14" ht="15.75" customHeight="1" thickBot="1" x14ac:dyDescent="0.25">
      <c r="A224" s="141"/>
      <c r="B224" s="1296"/>
      <c r="C224" s="191"/>
      <c r="D224" s="919"/>
      <c r="E224" s="968"/>
      <c r="F224" s="1299"/>
      <c r="G224" s="282" t="s">
        <v>8</v>
      </c>
      <c r="H224" s="282">
        <f>SUM(H197:H223)</f>
        <v>4993.7</v>
      </c>
      <c r="I224" s="282">
        <f>SUM(I197:I223)</f>
        <v>3162.7</v>
      </c>
      <c r="J224" s="282">
        <f>SUM(J197:J223)</f>
        <v>3012.6</v>
      </c>
      <c r="K224" s="637"/>
      <c r="L224" s="26"/>
      <c r="M224" s="638"/>
      <c r="N224" s="218"/>
    </row>
    <row r="225" spans="1:14" ht="24.75" customHeight="1" x14ac:dyDescent="0.2">
      <c r="A225" s="1321" t="s">
        <v>7</v>
      </c>
      <c r="B225" s="1280" t="s">
        <v>37</v>
      </c>
      <c r="C225" s="701" t="s">
        <v>9</v>
      </c>
      <c r="D225" s="2136" t="s">
        <v>279</v>
      </c>
      <c r="E225" s="2336"/>
      <c r="F225" s="2200" t="s">
        <v>48</v>
      </c>
      <c r="G225" s="1650" t="s">
        <v>29</v>
      </c>
      <c r="H225" s="1651">
        <f>64-30</f>
        <v>34</v>
      </c>
      <c r="I225" s="1650">
        <v>144.1</v>
      </c>
      <c r="J225" s="129"/>
      <c r="K225" s="1301" t="s">
        <v>352</v>
      </c>
      <c r="L225" s="431">
        <v>1</v>
      </c>
      <c r="M225" s="431"/>
      <c r="N225" s="428"/>
    </row>
    <row r="226" spans="1:14" ht="16.5" customHeight="1" x14ac:dyDescent="0.2">
      <c r="A226" s="1321"/>
      <c r="B226" s="1280"/>
      <c r="C226" s="701"/>
      <c r="D226" s="2136"/>
      <c r="E226" s="2336"/>
      <c r="F226" s="2338"/>
      <c r="G226" s="127" t="s">
        <v>68</v>
      </c>
      <c r="H226" s="82">
        <v>30</v>
      </c>
      <c r="I226" s="127"/>
      <c r="J226" s="127"/>
      <c r="K226" s="2340" t="s">
        <v>344</v>
      </c>
      <c r="L226" s="66" t="s">
        <v>280</v>
      </c>
      <c r="M226" s="66" t="s">
        <v>155</v>
      </c>
      <c r="N226" s="502"/>
    </row>
    <row r="227" spans="1:14" ht="17.25" customHeight="1" thickBot="1" x14ac:dyDescent="0.25">
      <c r="A227" s="141"/>
      <c r="B227" s="1296"/>
      <c r="C227" s="191"/>
      <c r="D227" s="2171"/>
      <c r="E227" s="2337"/>
      <c r="F227" s="2339"/>
      <c r="G227" s="282" t="s">
        <v>8</v>
      </c>
      <c r="H227" s="586">
        <f t="shared" ref="H227:J227" si="14">SUM(H225:H226)</f>
        <v>64</v>
      </c>
      <c r="I227" s="282">
        <f>SUM(I225:I226)</f>
        <v>144.1</v>
      </c>
      <c r="J227" s="282">
        <f t="shared" si="14"/>
        <v>0</v>
      </c>
      <c r="K227" s="2341"/>
      <c r="L227" s="506"/>
      <c r="M227" s="506"/>
      <c r="N227" s="503"/>
    </row>
    <row r="228" spans="1:14" ht="14.25" customHeight="1" thickBot="1" x14ac:dyDescent="0.25">
      <c r="A228" s="141" t="s">
        <v>7</v>
      </c>
      <c r="B228" s="1296" t="s">
        <v>37</v>
      </c>
      <c r="C228" s="2360" t="s">
        <v>10</v>
      </c>
      <c r="D228" s="2360"/>
      <c r="E228" s="2360"/>
      <c r="F228" s="2360"/>
      <c r="G228" s="2217"/>
      <c r="H228" s="836">
        <f>H227+H224</f>
        <v>5057.7</v>
      </c>
      <c r="I228" s="836">
        <f t="shared" ref="I228:J228" si="15">I227+I224</f>
        <v>3306.8</v>
      </c>
      <c r="J228" s="288">
        <f t="shared" si="15"/>
        <v>3012.6</v>
      </c>
      <c r="K228" s="2277"/>
      <c r="L228" s="2277"/>
      <c r="M228" s="2277"/>
      <c r="N228" s="2278"/>
    </row>
    <row r="229" spans="1:14" ht="14.25" customHeight="1" thickBot="1" x14ac:dyDescent="0.25">
      <c r="A229" s="179" t="s">
        <v>7</v>
      </c>
      <c r="B229" s="2361" t="s">
        <v>11</v>
      </c>
      <c r="C229" s="2362"/>
      <c r="D229" s="2362"/>
      <c r="E229" s="2362"/>
      <c r="F229" s="2362"/>
      <c r="G229" s="2363"/>
      <c r="H229" s="141">
        <f>H228+H195+H140+H109</f>
        <v>20066.8</v>
      </c>
      <c r="I229" s="289">
        <f>I228+I195+I140+I109</f>
        <v>25616.3</v>
      </c>
      <c r="J229" s="289">
        <f>J228+J195+J140+J109</f>
        <v>37043.699999999997</v>
      </c>
      <c r="K229" s="2364"/>
      <c r="L229" s="2364"/>
      <c r="M229" s="2364"/>
      <c r="N229" s="2365"/>
    </row>
    <row r="230" spans="1:14" ht="14.25" customHeight="1" thickBot="1" x14ac:dyDescent="0.25">
      <c r="A230" s="204" t="s">
        <v>39</v>
      </c>
      <c r="B230" s="2366" t="s">
        <v>64</v>
      </c>
      <c r="C230" s="2367"/>
      <c r="D230" s="2367"/>
      <c r="E230" s="2367"/>
      <c r="F230" s="2367"/>
      <c r="G230" s="2368"/>
      <c r="H230" s="837">
        <f t="shared" ref="H230:J230" si="16">SUM(H229)</f>
        <v>20066.8</v>
      </c>
      <c r="I230" s="290">
        <f>SUM(I229)</f>
        <v>25616.3</v>
      </c>
      <c r="J230" s="290">
        <f t="shared" si="16"/>
        <v>37043.699999999997</v>
      </c>
      <c r="K230" s="2369"/>
      <c r="L230" s="2369"/>
      <c r="M230" s="2369"/>
      <c r="N230" s="2370"/>
    </row>
    <row r="231" spans="1:14" s="6" customFormat="1" ht="17.25" customHeight="1" x14ac:dyDescent="0.2">
      <c r="A231" s="2343"/>
      <c r="B231" s="2343"/>
      <c r="C231" s="2343"/>
      <c r="D231" s="2343"/>
      <c r="E231" s="2343"/>
      <c r="F231" s="2343"/>
      <c r="G231" s="2343"/>
      <c r="H231" s="2343"/>
      <c r="I231" s="2343"/>
      <c r="J231" s="2343"/>
      <c r="K231" s="2343"/>
      <c r="L231" s="2343"/>
      <c r="M231" s="2343"/>
      <c r="N231" s="2343"/>
    </row>
    <row r="232" spans="1:14" s="6" customFormat="1" ht="15" customHeight="1" thickBot="1" x14ac:dyDescent="0.25">
      <c r="A232" s="2344" t="s">
        <v>16</v>
      </c>
      <c r="B232" s="2344"/>
      <c r="C232" s="2344"/>
      <c r="D232" s="2344"/>
      <c r="E232" s="2344"/>
      <c r="F232" s="2344"/>
      <c r="G232" s="2344"/>
      <c r="H232" s="311"/>
      <c r="I232" s="311"/>
      <c r="J232" s="311"/>
      <c r="K232" s="205"/>
      <c r="L232" s="205"/>
      <c r="M232" s="205"/>
      <c r="N232" s="205"/>
    </row>
    <row r="233" spans="1:14" ht="54" customHeight="1" thickBot="1" x14ac:dyDescent="0.25">
      <c r="A233" s="2345" t="s">
        <v>12</v>
      </c>
      <c r="B233" s="2346"/>
      <c r="C233" s="2346"/>
      <c r="D233" s="2346"/>
      <c r="E233" s="2346"/>
      <c r="F233" s="2346"/>
      <c r="G233" s="2347"/>
      <c r="H233" s="1636" t="s">
        <v>327</v>
      </c>
      <c r="I233" s="113" t="s">
        <v>448</v>
      </c>
      <c r="J233" s="113" t="s">
        <v>449</v>
      </c>
      <c r="K233" s="25"/>
      <c r="L233" s="25"/>
      <c r="M233" s="25"/>
      <c r="N233" s="25"/>
    </row>
    <row r="234" spans="1:14" ht="14.25" customHeight="1" x14ac:dyDescent="0.2">
      <c r="A234" s="2348" t="s">
        <v>17</v>
      </c>
      <c r="B234" s="2349"/>
      <c r="C234" s="2349"/>
      <c r="D234" s="2349"/>
      <c r="E234" s="2349"/>
      <c r="F234" s="2349"/>
      <c r="G234" s="2350"/>
      <c r="H234" s="1637">
        <f>H235+H240+H241+H242+H243</f>
        <v>18126.7</v>
      </c>
      <c r="I234" s="1637">
        <f t="shared" ref="I234:J234" si="17">I235+I240+I241+I242+I243</f>
        <v>22222.799999999999</v>
      </c>
      <c r="J234" s="278">
        <f t="shared" si="17"/>
        <v>27312.6</v>
      </c>
      <c r="K234" s="25"/>
      <c r="L234" s="25"/>
      <c r="M234" s="25"/>
      <c r="N234" s="25"/>
    </row>
    <row r="235" spans="1:14" ht="14.25" customHeight="1" x14ac:dyDescent="0.2">
      <c r="A235" s="2351" t="s">
        <v>116</v>
      </c>
      <c r="B235" s="2352"/>
      <c r="C235" s="2352"/>
      <c r="D235" s="2352"/>
      <c r="E235" s="2352"/>
      <c r="F235" s="2352"/>
      <c r="G235" s="2353"/>
      <c r="H235" s="1639">
        <f>SUM(H236:H239)</f>
        <v>8655.5</v>
      </c>
      <c r="I235" s="1639">
        <f>SUM(I236:I239)</f>
        <v>16001.5</v>
      </c>
      <c r="J235" s="279">
        <f>SUM(J236:J239)</f>
        <v>18523.5</v>
      </c>
      <c r="K235" s="25"/>
      <c r="L235" s="25"/>
      <c r="M235" s="25"/>
      <c r="N235" s="25"/>
    </row>
    <row r="236" spans="1:14" ht="14.25" customHeight="1" x14ac:dyDescent="0.2">
      <c r="A236" s="2354" t="s">
        <v>23</v>
      </c>
      <c r="B236" s="2355"/>
      <c r="C236" s="2355"/>
      <c r="D236" s="2355"/>
      <c r="E236" s="2355"/>
      <c r="F236" s="2355"/>
      <c r="G236" s="2356"/>
      <c r="H236" s="1640">
        <f>SUMIF(G14:G230,"SB",H14:H230)</f>
        <v>7029.9</v>
      </c>
      <c r="I236" s="1640">
        <f>SUMIF(G14:G230,"SB",I14:I230)</f>
        <v>14993.8</v>
      </c>
      <c r="J236" s="248">
        <f>SUMIF(G14:G230,"SB",J14:J230)</f>
        <v>16906.099999999999</v>
      </c>
      <c r="K236" s="25"/>
      <c r="L236" s="25"/>
      <c r="M236" s="25"/>
      <c r="N236" s="25"/>
    </row>
    <row r="237" spans="1:14" ht="14.25" customHeight="1" x14ac:dyDescent="0.2">
      <c r="A237" s="2382" t="s">
        <v>24</v>
      </c>
      <c r="B237" s="2383"/>
      <c r="C237" s="2383"/>
      <c r="D237" s="2383"/>
      <c r="E237" s="2383"/>
      <c r="F237" s="2383"/>
      <c r="G237" s="2384"/>
      <c r="H237" s="1643">
        <f>SUMIF(G17:G230,"SB(P)",H17:H230)</f>
        <v>0</v>
      </c>
      <c r="I237" s="120">
        <f>SUMIF(G17:G230,"SB(P)",I17:I230)</f>
        <v>0</v>
      </c>
      <c r="J237" s="120">
        <f>SUMIF(G17:G230,"SB(P)",J17:J230)</f>
        <v>0</v>
      </c>
      <c r="K237" s="25"/>
      <c r="L237" s="25"/>
      <c r="M237" s="25"/>
      <c r="N237" s="25"/>
    </row>
    <row r="238" spans="1:14" ht="14.25" customHeight="1" x14ac:dyDescent="0.2">
      <c r="A238" s="2382" t="s">
        <v>79</v>
      </c>
      <c r="B238" s="2383"/>
      <c r="C238" s="2383"/>
      <c r="D238" s="2383"/>
      <c r="E238" s="2383"/>
      <c r="F238" s="2383"/>
      <c r="G238" s="2384"/>
      <c r="H238" s="1640">
        <f>SUMIF(G17:G230,"SB(VR)",H17:H230)</f>
        <v>1264.5999999999999</v>
      </c>
      <c r="I238" s="127">
        <f>SUMIF(G17:G230,"SB(VR)",I17:I230)</f>
        <v>905.4</v>
      </c>
      <c r="J238" s="127">
        <f>SUMIF(G17:G230,"SB(VR)",J17:J230)</f>
        <v>1297.4000000000001</v>
      </c>
      <c r="K238" s="25"/>
      <c r="L238" s="25"/>
      <c r="M238" s="25"/>
      <c r="N238" s="25"/>
    </row>
    <row r="239" spans="1:14" ht="26.25" customHeight="1" x14ac:dyDescent="0.2">
      <c r="A239" s="2388" t="s">
        <v>450</v>
      </c>
      <c r="B239" s="2389"/>
      <c r="C239" s="2389"/>
      <c r="D239" s="2389"/>
      <c r="E239" s="2389"/>
      <c r="F239" s="2389"/>
      <c r="G239" s="2390"/>
      <c r="H239" s="1643">
        <f>SUMIF(G14:G225,"SB(ES)",H14:H225)</f>
        <v>361</v>
      </c>
      <c r="I239" s="120">
        <f>SUMIF(G14:G225,"SB(ES)",I14:I225)</f>
        <v>102.3</v>
      </c>
      <c r="J239" s="120">
        <f>SUMIF(G14:G225,"SB(ES)",J14:J225)</f>
        <v>320</v>
      </c>
      <c r="K239" s="25"/>
      <c r="L239" s="25"/>
      <c r="M239" s="25"/>
      <c r="N239" s="25"/>
    </row>
    <row r="240" spans="1:14" ht="14.25" customHeight="1" x14ac:dyDescent="0.2">
      <c r="A240" s="2357" t="s">
        <v>91</v>
      </c>
      <c r="B240" s="2358"/>
      <c r="C240" s="2358"/>
      <c r="D240" s="2358"/>
      <c r="E240" s="2358"/>
      <c r="F240" s="2358"/>
      <c r="G240" s="2359"/>
      <c r="H240" s="1632">
        <f>SUMIF(G9:G231,"SB(L)",H9:H231)</f>
        <v>2867.2</v>
      </c>
      <c r="I240" s="1231">
        <f>SUMIF(G9:G231,"SB(L)",I9:I231)</f>
        <v>0</v>
      </c>
      <c r="J240" s="1231">
        <f>SUMIF(G9:G231,"SB(L)",J9:J231)</f>
        <v>0</v>
      </c>
      <c r="K240" s="25"/>
      <c r="L240" s="25"/>
      <c r="M240" s="25"/>
      <c r="N240" s="25"/>
    </row>
    <row r="241" spans="1:14" ht="14.25" customHeight="1" x14ac:dyDescent="0.2">
      <c r="A241" s="2357" t="s">
        <v>128</v>
      </c>
      <c r="B241" s="2358"/>
      <c r="C241" s="2358"/>
      <c r="D241" s="2358"/>
      <c r="E241" s="2358"/>
      <c r="F241" s="2358"/>
      <c r="G241" s="2359"/>
      <c r="H241" s="1632">
        <f>SUMIF(G14:G230,"SB(KPP)",H14:H230)</f>
        <v>4133.2</v>
      </c>
      <c r="I241" s="1231">
        <f>SUMIF(G9:G232,"SB(KPP)",I9:I232)</f>
        <v>6199.9</v>
      </c>
      <c r="J241" s="1231">
        <f>SUMIF(G9:G230,"SB(KPP)",J9:J230)</f>
        <v>8767.7000000000007</v>
      </c>
      <c r="K241" s="25"/>
      <c r="L241" s="25"/>
      <c r="M241" s="25"/>
      <c r="N241" s="25"/>
    </row>
    <row r="242" spans="1:14" ht="14.25" customHeight="1" x14ac:dyDescent="0.2">
      <c r="A242" s="2391" t="s">
        <v>126</v>
      </c>
      <c r="B242" s="2374"/>
      <c r="C242" s="2374"/>
      <c r="D242" s="2374"/>
      <c r="E242" s="2374"/>
      <c r="F242" s="2374"/>
      <c r="G242" s="2375"/>
      <c r="H242" s="1632">
        <f>SUMIF(G17:G229,"SB(VRL)",H17:H229)</f>
        <v>353.2</v>
      </c>
      <c r="I242" s="1231">
        <f>SUMIF(G21:G229,"SB(VRL)",I21:I229)</f>
        <v>21.4</v>
      </c>
      <c r="J242" s="1231">
        <f>SUMIF(G17:G229,"SB(VRL)",J17:J229)</f>
        <v>21.4</v>
      </c>
      <c r="K242" s="25"/>
      <c r="L242" s="25"/>
      <c r="M242" s="25"/>
      <c r="N242" s="25"/>
    </row>
    <row r="243" spans="1:14" ht="14.25" customHeight="1" x14ac:dyDescent="0.2">
      <c r="A243" s="2357" t="s">
        <v>127</v>
      </c>
      <c r="B243" s="2374"/>
      <c r="C243" s="2374"/>
      <c r="D243" s="2374"/>
      <c r="E243" s="2374"/>
      <c r="F243" s="2374"/>
      <c r="G243" s="2375"/>
      <c r="H243" s="1632">
        <f>SUMIF(G9:G230,"SB(ŽPL)",H9:H230)</f>
        <v>2117.6</v>
      </c>
      <c r="I243" s="1231">
        <f>SUMIF(G21:G230,"SB(ŽPL)",I21:I230)</f>
        <v>0</v>
      </c>
      <c r="J243" s="1231">
        <f>SUMIF(G17:G230,"SB(ŽPL)",J17:J230)</f>
        <v>0</v>
      </c>
      <c r="K243" s="25"/>
      <c r="L243" s="25"/>
      <c r="M243" s="25"/>
      <c r="N243" s="25"/>
    </row>
    <row r="244" spans="1:14" ht="14.25" customHeight="1" x14ac:dyDescent="0.2">
      <c r="A244" s="2376" t="s">
        <v>18</v>
      </c>
      <c r="B244" s="2377"/>
      <c r="C244" s="2377"/>
      <c r="D244" s="2377"/>
      <c r="E244" s="2377"/>
      <c r="F244" s="2377"/>
      <c r="G244" s="2378"/>
      <c r="H244" s="1645">
        <f>SUM(H245:H248)</f>
        <v>1940.1</v>
      </c>
      <c r="I244" s="1645">
        <f t="shared" ref="I244:J244" si="18">SUM(I245:I248)</f>
        <v>3393.5</v>
      </c>
      <c r="J244" s="280">
        <f t="shared" si="18"/>
        <v>9731.1</v>
      </c>
      <c r="K244" s="25"/>
      <c r="L244" s="25"/>
      <c r="M244" s="25"/>
      <c r="N244" s="25"/>
    </row>
    <row r="245" spans="1:14" ht="15.75" customHeight="1" x14ac:dyDescent="0.2">
      <c r="A245" s="2388" t="s">
        <v>25</v>
      </c>
      <c r="B245" s="2389"/>
      <c r="C245" s="2389"/>
      <c r="D245" s="2389"/>
      <c r="E245" s="2389"/>
      <c r="F245" s="2389"/>
      <c r="G245" s="2390"/>
      <c r="H245" s="1643">
        <f>SUMIF(G8:G232,"ES",H8:H232)</f>
        <v>684.4</v>
      </c>
      <c r="I245" s="120">
        <f>SUMIF(G8:G232,"ES",I8:I232)</f>
        <v>2014.1</v>
      </c>
      <c r="J245" s="120">
        <f>SUMIF(G8:G232,"ES",J8:J232)</f>
        <v>7889</v>
      </c>
      <c r="K245" s="25"/>
      <c r="L245" s="25"/>
      <c r="M245" s="25"/>
      <c r="N245" s="25"/>
    </row>
    <row r="246" spans="1:14" ht="14.25" customHeight="1" x14ac:dyDescent="0.2">
      <c r="A246" s="2379" t="s">
        <v>26</v>
      </c>
      <c r="B246" s="2380"/>
      <c r="C246" s="2380"/>
      <c r="D246" s="2380"/>
      <c r="E246" s="2380"/>
      <c r="F246" s="2380"/>
      <c r="G246" s="2381"/>
      <c r="H246" s="120">
        <f>SUMIF(G17:G230,"KVJUD",H17:H230)</f>
        <v>1015.7</v>
      </c>
      <c r="I246" s="120">
        <f>SUMIF(G17:G230,"KVJUD",I17:I230)</f>
        <v>1000</v>
      </c>
      <c r="J246" s="120">
        <f>SUMIF(G17:G230,"KVJUD",J17:J230)</f>
        <v>1000</v>
      </c>
      <c r="K246" s="101"/>
      <c r="L246" s="101"/>
      <c r="M246" s="101"/>
      <c r="N246" s="101"/>
    </row>
    <row r="247" spans="1:14" ht="14.25" customHeight="1" x14ac:dyDescent="0.2">
      <c r="A247" s="2382" t="s">
        <v>27</v>
      </c>
      <c r="B247" s="2383"/>
      <c r="C247" s="2383"/>
      <c r="D247" s="2383"/>
      <c r="E247" s="2383"/>
      <c r="F247" s="2383"/>
      <c r="G247" s="2384"/>
      <c r="H247" s="1643">
        <f>SUMIF(G17:G230,"LRVB",H17:H230)</f>
        <v>0</v>
      </c>
      <c r="I247" s="120">
        <f>SUMIF(G17:G230,"LRVB",I17:I230)</f>
        <v>64.900000000000006</v>
      </c>
      <c r="J247" s="120">
        <f>SUMIF(G17:G230,"LRVB",J17:J230)</f>
        <v>194.6</v>
      </c>
      <c r="K247" s="101"/>
      <c r="L247" s="101"/>
      <c r="M247" s="101"/>
      <c r="N247" s="101"/>
    </row>
    <row r="248" spans="1:14" ht="14.25" customHeight="1" x14ac:dyDescent="0.2">
      <c r="A248" s="2385" t="s">
        <v>28</v>
      </c>
      <c r="B248" s="2386"/>
      <c r="C248" s="2386"/>
      <c r="D248" s="2386"/>
      <c r="E248" s="2386"/>
      <c r="F248" s="2386"/>
      <c r="G248" s="2387"/>
      <c r="H248" s="1643">
        <f>SUMIF(G17:G230,"Kt",H17:H230)</f>
        <v>240</v>
      </c>
      <c r="I248" s="120">
        <f>SUMIF(G17:G230,"Kt",I17:I230)</f>
        <v>314.5</v>
      </c>
      <c r="J248" s="120">
        <f>SUMIF(G17:G230,"Kt",J17:J230)</f>
        <v>647.5</v>
      </c>
      <c r="K248" s="101"/>
      <c r="L248" s="101"/>
      <c r="M248" s="101"/>
      <c r="N248" s="101"/>
    </row>
    <row r="249" spans="1:14" ht="14.25" customHeight="1" thickBot="1" x14ac:dyDescent="0.25">
      <c r="A249" s="2371" t="s">
        <v>19</v>
      </c>
      <c r="B249" s="2372"/>
      <c r="C249" s="2372"/>
      <c r="D249" s="2372"/>
      <c r="E249" s="2372"/>
      <c r="F249" s="2372"/>
      <c r="G249" s="2373"/>
      <c r="H249" s="1634">
        <f>SUM(H234,H244)</f>
        <v>20066.8</v>
      </c>
      <c r="I249" s="1233">
        <f>SUM(I234,I244)</f>
        <v>25616.3</v>
      </c>
      <c r="J249" s="1233">
        <f>SUM(J234,J244)</f>
        <v>37043.699999999997</v>
      </c>
      <c r="K249" s="101"/>
      <c r="L249" s="101"/>
      <c r="M249" s="101"/>
      <c r="N249" s="101"/>
    </row>
    <row r="250" spans="1:14" x14ac:dyDescent="0.2">
      <c r="H250" s="910"/>
      <c r="I250" s="910"/>
      <c r="J250" s="910"/>
    </row>
    <row r="252" spans="1:14" x14ac:dyDescent="0.2">
      <c r="H252" s="25"/>
      <c r="I252" s="25"/>
      <c r="J252" s="25"/>
    </row>
    <row r="253" spans="1:14" x14ac:dyDescent="0.2">
      <c r="A253" s="1"/>
      <c r="B253" s="1"/>
      <c r="C253" s="1"/>
      <c r="D253" s="1"/>
      <c r="E253" s="1"/>
      <c r="F253" s="1"/>
      <c r="G253" s="1"/>
      <c r="H253" s="101"/>
      <c r="I253" s="101"/>
      <c r="J253" s="101"/>
      <c r="K253" s="1"/>
      <c r="L253" s="1"/>
      <c r="M253" s="1"/>
      <c r="N253" s="1"/>
    </row>
    <row r="254" spans="1:14" x14ac:dyDescent="0.2">
      <c r="A254" s="1"/>
      <c r="B254" s="1"/>
      <c r="C254" s="1"/>
      <c r="D254" s="1"/>
      <c r="E254" s="1"/>
      <c r="F254" s="1"/>
      <c r="G254" s="101"/>
      <c r="H254" s="1"/>
      <c r="I254" s="1"/>
      <c r="J254" s="1"/>
      <c r="K254" s="1"/>
      <c r="L254" s="1"/>
      <c r="M254" s="1"/>
      <c r="N254" s="1"/>
    </row>
  </sheetData>
  <mergeCells count="286">
    <mergeCell ref="A249:G249"/>
    <mergeCell ref="A243:G243"/>
    <mergeCell ref="A244:G244"/>
    <mergeCell ref="A246:G246"/>
    <mergeCell ref="A247:G247"/>
    <mergeCell ref="A248:G248"/>
    <mergeCell ref="A237:G237"/>
    <mergeCell ref="A238:G238"/>
    <mergeCell ref="A239:G239"/>
    <mergeCell ref="A242:G242"/>
    <mergeCell ref="A245:G245"/>
    <mergeCell ref="A231:N231"/>
    <mergeCell ref="A232:G232"/>
    <mergeCell ref="A233:G233"/>
    <mergeCell ref="A234:G234"/>
    <mergeCell ref="A235:G235"/>
    <mergeCell ref="A236:G236"/>
    <mergeCell ref="A240:G240"/>
    <mergeCell ref="A241:G241"/>
    <mergeCell ref="C228:G228"/>
    <mergeCell ref="K228:N228"/>
    <mergeCell ref="B229:G229"/>
    <mergeCell ref="K229:N229"/>
    <mergeCell ref="B230:G230"/>
    <mergeCell ref="K230:N230"/>
    <mergeCell ref="D217:D218"/>
    <mergeCell ref="D221:D222"/>
    <mergeCell ref="K221:K222"/>
    <mergeCell ref="D225:D227"/>
    <mergeCell ref="E225:E227"/>
    <mergeCell ref="F225:F227"/>
    <mergeCell ref="K226:K227"/>
    <mergeCell ref="C195:G195"/>
    <mergeCell ref="K195:N195"/>
    <mergeCell ref="C196:N196"/>
    <mergeCell ref="D197:D199"/>
    <mergeCell ref="K202:K204"/>
    <mergeCell ref="A210:A216"/>
    <mergeCell ref="B210:B216"/>
    <mergeCell ref="C210:C216"/>
    <mergeCell ref="D210:D214"/>
    <mergeCell ref="D215:D216"/>
    <mergeCell ref="K215:K216"/>
    <mergeCell ref="K187:K188"/>
    <mergeCell ref="L187:L188"/>
    <mergeCell ref="M187:M188"/>
    <mergeCell ref="A189:A190"/>
    <mergeCell ref="B189:B190"/>
    <mergeCell ref="C189:C190"/>
    <mergeCell ref="D189:D191"/>
    <mergeCell ref="K189:K190"/>
    <mergeCell ref="E190:E191"/>
    <mergeCell ref="A183:A187"/>
    <mergeCell ref="B183:B187"/>
    <mergeCell ref="C183:C187"/>
    <mergeCell ref="D183:D187"/>
    <mergeCell ref="E184:E186"/>
    <mergeCell ref="E187:E188"/>
    <mergeCell ref="A192:A193"/>
    <mergeCell ref="B192:B193"/>
    <mergeCell ref="C192:C193"/>
    <mergeCell ref="D170:D171"/>
    <mergeCell ref="K170:K171"/>
    <mergeCell ref="A172:A174"/>
    <mergeCell ref="B172:B174"/>
    <mergeCell ref="C172:C174"/>
    <mergeCell ref="D172:D174"/>
    <mergeCell ref="K177:K178"/>
    <mergeCell ref="A179:A181"/>
    <mergeCell ref="B179:B181"/>
    <mergeCell ref="C179:C181"/>
    <mergeCell ref="D179:D182"/>
    <mergeCell ref="E179:E181"/>
    <mergeCell ref="K181:K182"/>
    <mergeCell ref="A176:A178"/>
    <mergeCell ref="B176:B178"/>
    <mergeCell ref="C176:C178"/>
    <mergeCell ref="D176:D178"/>
    <mergeCell ref="E176:E178"/>
    <mergeCell ref="F176:F178"/>
    <mergeCell ref="K174:K175"/>
    <mergeCell ref="E173:E175"/>
    <mergeCell ref="D158:D160"/>
    <mergeCell ref="K159:K160"/>
    <mergeCell ref="D161:D163"/>
    <mergeCell ref="D164:D166"/>
    <mergeCell ref="K164:K165"/>
    <mergeCell ref="L164:L165"/>
    <mergeCell ref="C140:G140"/>
    <mergeCell ref="K140:N140"/>
    <mergeCell ref="C141:N141"/>
    <mergeCell ref="D142:D146"/>
    <mergeCell ref="E149:E154"/>
    <mergeCell ref="D155:D157"/>
    <mergeCell ref="K155:K156"/>
    <mergeCell ref="L155:L156"/>
    <mergeCell ref="M155:M156"/>
    <mergeCell ref="N155:N156"/>
    <mergeCell ref="M164:M165"/>
    <mergeCell ref="N164:N165"/>
    <mergeCell ref="K134:K136"/>
    <mergeCell ref="A137:A139"/>
    <mergeCell ref="B137:B139"/>
    <mergeCell ref="C137:C139"/>
    <mergeCell ref="D137:D138"/>
    <mergeCell ref="E137:E139"/>
    <mergeCell ref="F137:F139"/>
    <mergeCell ref="D130:D132"/>
    <mergeCell ref="E131:E132"/>
    <mergeCell ref="F131:F132"/>
    <mergeCell ref="K131:K132"/>
    <mergeCell ref="A133:A135"/>
    <mergeCell ref="B133:B135"/>
    <mergeCell ref="C133:C135"/>
    <mergeCell ref="D133:D136"/>
    <mergeCell ref="E133:E135"/>
    <mergeCell ref="F133:F135"/>
    <mergeCell ref="L122:L123"/>
    <mergeCell ref="M122:M123"/>
    <mergeCell ref="N122:N123"/>
    <mergeCell ref="A124:A129"/>
    <mergeCell ref="B124:B129"/>
    <mergeCell ref="C124:C129"/>
    <mergeCell ref="D124:D129"/>
    <mergeCell ref="E124:E129"/>
    <mergeCell ref="F124:F129"/>
    <mergeCell ref="E111:E114"/>
    <mergeCell ref="D116:D117"/>
    <mergeCell ref="A122:A123"/>
    <mergeCell ref="B122:B123"/>
    <mergeCell ref="C122:C123"/>
    <mergeCell ref="D122:D123"/>
    <mergeCell ref="E122:E123"/>
    <mergeCell ref="F122:F123"/>
    <mergeCell ref="K122:K123"/>
    <mergeCell ref="D97:D99"/>
    <mergeCell ref="D102:D103"/>
    <mergeCell ref="K106:K107"/>
    <mergeCell ref="D107:D108"/>
    <mergeCell ref="C109:G109"/>
    <mergeCell ref="C110:N110"/>
    <mergeCell ref="D87:D89"/>
    <mergeCell ref="K88:K89"/>
    <mergeCell ref="D90:D92"/>
    <mergeCell ref="E91:E92"/>
    <mergeCell ref="K91:K92"/>
    <mergeCell ref="D95:D96"/>
    <mergeCell ref="D100:D101"/>
    <mergeCell ref="K80:K81"/>
    <mergeCell ref="D84:D86"/>
    <mergeCell ref="E85:E86"/>
    <mergeCell ref="K85:K86"/>
    <mergeCell ref="A80:A81"/>
    <mergeCell ref="B80:B81"/>
    <mergeCell ref="C80:C81"/>
    <mergeCell ref="D80:D81"/>
    <mergeCell ref="E80:E81"/>
    <mergeCell ref="F80:F81"/>
    <mergeCell ref="K75:K76"/>
    <mergeCell ref="A77:A79"/>
    <mergeCell ref="B77:B79"/>
    <mergeCell ref="C77:C79"/>
    <mergeCell ref="D77:D79"/>
    <mergeCell ref="E77:E79"/>
    <mergeCell ref="F77:F79"/>
    <mergeCell ref="K78:K79"/>
    <mergeCell ref="A75:A76"/>
    <mergeCell ref="B75:B76"/>
    <mergeCell ref="C75:C76"/>
    <mergeCell ref="D75:D76"/>
    <mergeCell ref="E75:E76"/>
    <mergeCell ref="F75:F76"/>
    <mergeCell ref="K71:K72"/>
    <mergeCell ref="A73:A74"/>
    <mergeCell ref="B73:B74"/>
    <mergeCell ref="C73:C74"/>
    <mergeCell ref="D73:D74"/>
    <mergeCell ref="E73:E74"/>
    <mergeCell ref="F73:F74"/>
    <mergeCell ref="K73:K74"/>
    <mergeCell ref="A71:A72"/>
    <mergeCell ref="B71:B72"/>
    <mergeCell ref="C71:C72"/>
    <mergeCell ref="D71:D72"/>
    <mergeCell ref="E71:E72"/>
    <mergeCell ref="F71:F72"/>
    <mergeCell ref="K63:K64"/>
    <mergeCell ref="D65:D67"/>
    <mergeCell ref="E65:E67"/>
    <mergeCell ref="D68:D70"/>
    <mergeCell ref="E68:E70"/>
    <mergeCell ref="F68:F70"/>
    <mergeCell ref="K69:K70"/>
    <mergeCell ref="D60:D61"/>
    <mergeCell ref="E60:E61"/>
    <mergeCell ref="F60:F61"/>
    <mergeCell ref="D62:D64"/>
    <mergeCell ref="E62:E64"/>
    <mergeCell ref="F62:F64"/>
    <mergeCell ref="K52:K53"/>
    <mergeCell ref="D56:D57"/>
    <mergeCell ref="E56:E57"/>
    <mergeCell ref="F56:F57"/>
    <mergeCell ref="K56:K57"/>
    <mergeCell ref="D58:D59"/>
    <mergeCell ref="E58:E59"/>
    <mergeCell ref="F58:F59"/>
    <mergeCell ref="A52:A55"/>
    <mergeCell ref="B52:B55"/>
    <mergeCell ref="C52:C55"/>
    <mergeCell ref="D52:D53"/>
    <mergeCell ref="E52:E55"/>
    <mergeCell ref="F52:F55"/>
    <mergeCell ref="K43:K44"/>
    <mergeCell ref="D45:D47"/>
    <mergeCell ref="E45:E47"/>
    <mergeCell ref="F45:F47"/>
    <mergeCell ref="D48:D51"/>
    <mergeCell ref="E48:E51"/>
    <mergeCell ref="F39:F42"/>
    <mergeCell ref="A43:A44"/>
    <mergeCell ref="B43:B44"/>
    <mergeCell ref="C43:C44"/>
    <mergeCell ref="D43:D44"/>
    <mergeCell ref="F43:F44"/>
    <mergeCell ref="D36:D38"/>
    <mergeCell ref="E36:E38"/>
    <mergeCell ref="A39:A42"/>
    <mergeCell ref="B39:B42"/>
    <mergeCell ref="C39:C42"/>
    <mergeCell ref="D39:D42"/>
    <mergeCell ref="D31:D32"/>
    <mergeCell ref="E31:E32"/>
    <mergeCell ref="K31:K32"/>
    <mergeCell ref="D33:D35"/>
    <mergeCell ref="E34:E35"/>
    <mergeCell ref="F34:F35"/>
    <mergeCell ref="K34:K35"/>
    <mergeCell ref="D24:D28"/>
    <mergeCell ref="K24:K25"/>
    <mergeCell ref="E25:E28"/>
    <mergeCell ref="A29:A30"/>
    <mergeCell ref="B29:B30"/>
    <mergeCell ref="C29:C30"/>
    <mergeCell ref="D29:D30"/>
    <mergeCell ref="F29:F30"/>
    <mergeCell ref="K29:K30"/>
    <mergeCell ref="K8:K9"/>
    <mergeCell ref="L8:N8"/>
    <mergeCell ref="K18:K19"/>
    <mergeCell ref="A21:A23"/>
    <mergeCell ref="B21:B23"/>
    <mergeCell ref="C21:C23"/>
    <mergeCell ref="D21:D23"/>
    <mergeCell ref="F21:F23"/>
    <mergeCell ref="E22:E23"/>
    <mergeCell ref="A17:A20"/>
    <mergeCell ref="B17:B20"/>
    <mergeCell ref="C17:C20"/>
    <mergeCell ref="F17:F20"/>
    <mergeCell ref="D18:D20"/>
    <mergeCell ref="E18:E20"/>
    <mergeCell ref="D192:D194"/>
    <mergeCell ref="E193:E194"/>
    <mergeCell ref="K1:N1"/>
    <mergeCell ref="A3:N3"/>
    <mergeCell ref="A4:N4"/>
    <mergeCell ref="A5:N5"/>
    <mergeCell ref="K6:N6"/>
    <mergeCell ref="A7:A9"/>
    <mergeCell ref="B7:B9"/>
    <mergeCell ref="C7:C9"/>
    <mergeCell ref="D7:D9"/>
    <mergeCell ref="E7:E9"/>
    <mergeCell ref="F7:F9"/>
    <mergeCell ref="A10:N10"/>
    <mergeCell ref="A11:N11"/>
    <mergeCell ref="B12:N12"/>
    <mergeCell ref="C13:N13"/>
    <mergeCell ref="D14:D16"/>
    <mergeCell ref="E14:E16"/>
    <mergeCell ref="G7:G9"/>
    <mergeCell ref="H7:H9"/>
    <mergeCell ref="I7:I9"/>
    <mergeCell ref="J7:J9"/>
    <mergeCell ref="K7:N7"/>
  </mergeCells>
  <printOptions horizontalCentered="1"/>
  <pageMargins left="0.59055118110236227" right="0" top="0.59055118110236227" bottom="0" header="0" footer="0"/>
  <pageSetup paperSize="9" scale="72" orientation="portrait" r:id="rId1"/>
  <headerFooter alignWithMargins="0"/>
  <rowBreaks count="4" manualBreakCount="4">
    <brk id="47" max="13" man="1"/>
    <brk id="140" max="13" man="1"/>
    <brk id="188" max="13" man="1"/>
    <brk id="231"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253"/>
  <sheetViews>
    <sheetView zoomScaleNormal="100" zoomScaleSheetLayoutView="80" workbookViewId="0"/>
  </sheetViews>
  <sheetFormatPr defaultRowHeight="12.75" x14ac:dyDescent="0.2"/>
  <cols>
    <col min="1" max="3" width="2.7109375" style="2" customWidth="1"/>
    <col min="4" max="4" width="34.85546875" style="2" customWidth="1"/>
    <col min="5" max="5" width="2.85546875" style="11" customWidth="1"/>
    <col min="6" max="6" width="4" style="16" customWidth="1"/>
    <col min="7" max="7" width="7.85546875" style="3" customWidth="1"/>
    <col min="8" max="10" width="9" style="2" customWidth="1"/>
    <col min="11" max="11" width="8" style="2" customWidth="1"/>
    <col min="12" max="12" width="8.85546875" style="2" customWidth="1"/>
    <col min="13" max="13" width="7.42578125" style="2" customWidth="1"/>
    <col min="14" max="14" width="8.42578125" style="2" customWidth="1"/>
    <col min="15" max="15" width="8.5703125" style="2" customWidth="1"/>
    <col min="16" max="16" width="7.85546875" style="2" customWidth="1"/>
    <col min="17" max="17" width="32.5703125" style="2" customWidth="1"/>
    <col min="18" max="18" width="4.5703125" style="2" customWidth="1"/>
    <col min="19" max="20" width="4.85546875" style="2" customWidth="1"/>
    <col min="21" max="21" width="34.7109375" style="1" customWidth="1"/>
    <col min="22" max="16384" width="9.140625" style="1"/>
  </cols>
  <sheetData>
    <row r="1" spans="1:21" x14ac:dyDescent="0.2">
      <c r="U1" s="1358" t="s">
        <v>422</v>
      </c>
    </row>
    <row r="2" spans="1:21" s="73" customFormat="1" ht="15" x14ac:dyDescent="0.2">
      <c r="A2" s="2077" t="s">
        <v>424</v>
      </c>
      <c r="B2" s="2077"/>
      <c r="C2" s="2077"/>
      <c r="D2" s="2077"/>
      <c r="E2" s="2077"/>
      <c r="F2" s="2077"/>
      <c r="G2" s="2077"/>
      <c r="H2" s="2077"/>
      <c r="I2" s="2077"/>
      <c r="J2" s="2077"/>
      <c r="K2" s="2077"/>
      <c r="L2" s="2077"/>
      <c r="M2" s="2077"/>
      <c r="N2" s="2077"/>
      <c r="O2" s="2077"/>
      <c r="P2" s="2077"/>
      <c r="Q2" s="2077"/>
      <c r="R2" s="2077"/>
      <c r="S2" s="2077"/>
      <c r="T2" s="2077"/>
    </row>
    <row r="3" spans="1:21" ht="15.75" customHeight="1" x14ac:dyDescent="0.2">
      <c r="A3" s="2078" t="s">
        <v>33</v>
      </c>
      <c r="B3" s="2078"/>
      <c r="C3" s="2078"/>
      <c r="D3" s="2078"/>
      <c r="E3" s="2078"/>
      <c r="F3" s="2078"/>
      <c r="G3" s="2078"/>
      <c r="H3" s="2078"/>
      <c r="I3" s="2078"/>
      <c r="J3" s="2078"/>
      <c r="K3" s="2078"/>
      <c r="L3" s="2078"/>
      <c r="M3" s="2078"/>
      <c r="N3" s="2078"/>
      <c r="O3" s="2078"/>
      <c r="P3" s="2078"/>
      <c r="Q3" s="2078"/>
      <c r="R3" s="2078"/>
      <c r="S3" s="2078"/>
      <c r="T3" s="2078"/>
      <c r="U3" s="73"/>
    </row>
    <row r="4" spans="1:21" ht="19.5" customHeight="1" x14ac:dyDescent="0.2">
      <c r="A4" s="2079" t="s">
        <v>21</v>
      </c>
      <c r="B4" s="2079"/>
      <c r="C4" s="2079"/>
      <c r="D4" s="2079"/>
      <c r="E4" s="2079"/>
      <c r="F4" s="2079"/>
      <c r="G4" s="2079"/>
      <c r="H4" s="2079"/>
      <c r="I4" s="2079"/>
      <c r="J4" s="2079"/>
      <c r="K4" s="2079"/>
      <c r="L4" s="2079"/>
      <c r="M4" s="2079"/>
      <c r="N4" s="2079"/>
      <c r="O4" s="2079"/>
      <c r="P4" s="2079"/>
      <c r="Q4" s="2079"/>
      <c r="R4" s="2079"/>
      <c r="S4" s="2079"/>
      <c r="T4" s="2079"/>
      <c r="U4" s="73"/>
    </row>
    <row r="5" spans="1:21" ht="15" customHeight="1" thickBot="1" x14ac:dyDescent="0.25">
      <c r="A5" s="28"/>
      <c r="B5" s="28"/>
      <c r="C5" s="28"/>
      <c r="D5" s="28"/>
      <c r="E5" s="29"/>
      <c r="F5" s="30"/>
      <c r="G5" s="775"/>
      <c r="H5" s="28"/>
      <c r="I5" s="28"/>
      <c r="J5" s="28"/>
      <c r="K5" s="28"/>
      <c r="L5" s="28"/>
      <c r="M5" s="28"/>
      <c r="N5" s="28"/>
      <c r="O5" s="28"/>
      <c r="P5" s="28"/>
      <c r="Q5" s="2080"/>
      <c r="R5" s="2080"/>
      <c r="S5" s="2080"/>
      <c r="T5" s="2081"/>
      <c r="U5" s="1359" t="s">
        <v>162</v>
      </c>
    </row>
    <row r="6" spans="1:21" s="73" customFormat="1" ht="27" customHeight="1" x14ac:dyDescent="0.2">
      <c r="A6" s="2082" t="s">
        <v>22</v>
      </c>
      <c r="B6" s="2085" t="s">
        <v>0</v>
      </c>
      <c r="C6" s="2085" t="s">
        <v>1</v>
      </c>
      <c r="D6" s="2088" t="s">
        <v>14</v>
      </c>
      <c r="E6" s="2091" t="s">
        <v>2</v>
      </c>
      <c r="F6" s="2094" t="s">
        <v>3</v>
      </c>
      <c r="G6" s="2115" t="s">
        <v>4</v>
      </c>
      <c r="H6" s="2410" t="s">
        <v>327</v>
      </c>
      <c r="I6" s="2416" t="s">
        <v>425</v>
      </c>
      <c r="J6" s="2392" t="s">
        <v>426</v>
      </c>
      <c r="K6" s="2410" t="s">
        <v>131</v>
      </c>
      <c r="L6" s="2416" t="s">
        <v>452</v>
      </c>
      <c r="M6" s="2392" t="s">
        <v>426</v>
      </c>
      <c r="N6" s="2413" t="s">
        <v>232</v>
      </c>
      <c r="O6" s="2416" t="s">
        <v>453</v>
      </c>
      <c r="P6" s="2392" t="s">
        <v>426</v>
      </c>
      <c r="Q6" s="2123" t="s">
        <v>13</v>
      </c>
      <c r="R6" s="2124"/>
      <c r="S6" s="2124"/>
      <c r="T6" s="2125"/>
      <c r="U6" s="1360"/>
    </row>
    <row r="7" spans="1:21" s="73" customFormat="1" ht="18.75" customHeight="1" x14ac:dyDescent="0.2">
      <c r="A7" s="2083"/>
      <c r="B7" s="2086"/>
      <c r="C7" s="2086"/>
      <c r="D7" s="2089"/>
      <c r="E7" s="2092"/>
      <c r="F7" s="2095"/>
      <c r="G7" s="2116"/>
      <c r="H7" s="2411"/>
      <c r="I7" s="2417"/>
      <c r="J7" s="2393"/>
      <c r="K7" s="2411"/>
      <c r="L7" s="2417"/>
      <c r="M7" s="2393"/>
      <c r="N7" s="2414"/>
      <c r="O7" s="2417"/>
      <c r="P7" s="2393"/>
      <c r="Q7" s="2126" t="s">
        <v>14</v>
      </c>
      <c r="R7" s="2128" t="s">
        <v>119</v>
      </c>
      <c r="S7" s="2128"/>
      <c r="T7" s="2129"/>
      <c r="U7" s="1361" t="s">
        <v>423</v>
      </c>
    </row>
    <row r="8" spans="1:21" s="73" customFormat="1" ht="75" customHeight="1" thickBot="1" x14ac:dyDescent="0.25">
      <c r="A8" s="2084"/>
      <c r="B8" s="2087"/>
      <c r="C8" s="2087"/>
      <c r="D8" s="2090"/>
      <c r="E8" s="2093"/>
      <c r="F8" s="2096"/>
      <c r="G8" s="2117"/>
      <c r="H8" s="2412"/>
      <c r="I8" s="2418"/>
      <c r="J8" s="2394"/>
      <c r="K8" s="2412"/>
      <c r="L8" s="2418"/>
      <c r="M8" s="2394"/>
      <c r="N8" s="2415"/>
      <c r="O8" s="2418"/>
      <c r="P8" s="2394"/>
      <c r="Q8" s="2127"/>
      <c r="R8" s="314" t="s">
        <v>97</v>
      </c>
      <c r="S8" s="850" t="s">
        <v>132</v>
      </c>
      <c r="T8" s="851" t="s">
        <v>233</v>
      </c>
      <c r="U8" s="1362"/>
    </row>
    <row r="9" spans="1:21" s="14" customFormat="1" ht="14.25" customHeight="1" x14ac:dyDescent="0.2">
      <c r="A9" s="2097" t="s">
        <v>69</v>
      </c>
      <c r="B9" s="2098"/>
      <c r="C9" s="2098"/>
      <c r="D9" s="2098"/>
      <c r="E9" s="2098"/>
      <c r="F9" s="2098"/>
      <c r="G9" s="2098"/>
      <c r="H9" s="2098"/>
      <c r="I9" s="2098"/>
      <c r="J9" s="2098"/>
      <c r="K9" s="2098"/>
      <c r="L9" s="2098"/>
      <c r="M9" s="2098"/>
      <c r="N9" s="2098"/>
      <c r="O9" s="2098"/>
      <c r="P9" s="2098"/>
      <c r="Q9" s="2098"/>
      <c r="R9" s="2098"/>
      <c r="S9" s="2098"/>
      <c r="T9" s="2098"/>
      <c r="U9" s="1363"/>
    </row>
    <row r="10" spans="1:21" s="14" customFormat="1" ht="14.25" customHeight="1" x14ac:dyDescent="0.2">
      <c r="A10" s="2100" t="s">
        <v>30</v>
      </c>
      <c r="B10" s="2101"/>
      <c r="C10" s="2101"/>
      <c r="D10" s="2101"/>
      <c r="E10" s="2101"/>
      <c r="F10" s="2101"/>
      <c r="G10" s="2101"/>
      <c r="H10" s="2101"/>
      <c r="I10" s="2101"/>
      <c r="J10" s="2101"/>
      <c r="K10" s="2101"/>
      <c r="L10" s="2101"/>
      <c r="M10" s="2101"/>
      <c r="N10" s="2101"/>
      <c r="O10" s="2101"/>
      <c r="P10" s="2101"/>
      <c r="Q10" s="2101"/>
      <c r="R10" s="2101"/>
      <c r="S10" s="2101"/>
      <c r="T10" s="2101"/>
      <c r="U10" s="1364"/>
    </row>
    <row r="11" spans="1:21" ht="13.5" customHeight="1" x14ac:dyDescent="0.2">
      <c r="A11" s="32" t="s">
        <v>7</v>
      </c>
      <c r="B11" s="2103" t="s">
        <v>34</v>
      </c>
      <c r="C11" s="2104"/>
      <c r="D11" s="2104"/>
      <c r="E11" s="2104"/>
      <c r="F11" s="2104"/>
      <c r="G11" s="2104"/>
      <c r="H11" s="2104"/>
      <c r="I11" s="2104"/>
      <c r="J11" s="2104"/>
      <c r="K11" s="2104"/>
      <c r="L11" s="2104"/>
      <c r="M11" s="2104"/>
      <c r="N11" s="2104"/>
      <c r="O11" s="2104"/>
      <c r="P11" s="2104"/>
      <c r="Q11" s="2104"/>
      <c r="R11" s="2104"/>
      <c r="S11" s="2104"/>
      <c r="T11" s="2104"/>
      <c r="U11" s="1365"/>
    </row>
    <row r="12" spans="1:21" ht="15" customHeight="1" x14ac:dyDescent="0.2">
      <c r="A12" s="774" t="s">
        <v>7</v>
      </c>
      <c r="B12" s="24" t="s">
        <v>7</v>
      </c>
      <c r="C12" s="2106" t="s">
        <v>35</v>
      </c>
      <c r="D12" s="2107"/>
      <c r="E12" s="2107"/>
      <c r="F12" s="2107"/>
      <c r="G12" s="2107"/>
      <c r="H12" s="2107"/>
      <c r="I12" s="2107"/>
      <c r="J12" s="2107"/>
      <c r="K12" s="2107"/>
      <c r="L12" s="2107"/>
      <c r="M12" s="2107"/>
      <c r="N12" s="2107"/>
      <c r="O12" s="2107"/>
      <c r="P12" s="2107"/>
      <c r="Q12" s="2107"/>
      <c r="R12" s="2107"/>
      <c r="S12" s="2107"/>
      <c r="T12" s="2107"/>
      <c r="U12" s="1366"/>
    </row>
    <row r="13" spans="1:21" ht="17.25" customHeight="1" x14ac:dyDescent="0.2">
      <c r="A13" s="771" t="s">
        <v>7</v>
      </c>
      <c r="B13" s="772" t="s">
        <v>7</v>
      </c>
      <c r="C13" s="791" t="s">
        <v>7</v>
      </c>
      <c r="D13" s="2110" t="s">
        <v>55</v>
      </c>
      <c r="E13" s="2113" t="s">
        <v>107</v>
      </c>
      <c r="F13" s="1128" t="s">
        <v>48</v>
      </c>
      <c r="G13" s="92" t="s">
        <v>130</v>
      </c>
      <c r="H13" s="1156">
        <v>75</v>
      </c>
      <c r="I13" s="1387">
        <v>75</v>
      </c>
      <c r="J13" s="1370"/>
      <c r="K13" s="1156">
        <v>249.1</v>
      </c>
      <c r="L13" s="1387">
        <v>249.1</v>
      </c>
      <c r="M13" s="1370"/>
      <c r="N13" s="1156">
        <v>624.29999999999995</v>
      </c>
      <c r="O13" s="1373">
        <v>624.29999999999995</v>
      </c>
      <c r="P13" s="1388"/>
      <c r="Q13" s="1157"/>
      <c r="R13" s="1158"/>
      <c r="S13" s="1162"/>
      <c r="T13" s="1162"/>
      <c r="U13" s="2438" t="s">
        <v>468</v>
      </c>
    </row>
    <row r="14" spans="1:21" ht="15" customHeight="1" x14ac:dyDescent="0.2">
      <c r="A14" s="1517"/>
      <c r="B14" s="1518"/>
      <c r="C14" s="1519"/>
      <c r="D14" s="2110"/>
      <c r="E14" s="2113"/>
      <c r="F14" s="1128"/>
      <c r="G14" s="92" t="s">
        <v>29</v>
      </c>
      <c r="H14" s="1156">
        <v>710.7</v>
      </c>
      <c r="I14" s="1387">
        <v>0</v>
      </c>
      <c r="J14" s="1550">
        <f>I14-H14</f>
        <v>-710.7</v>
      </c>
      <c r="K14" s="1156">
        <v>421.3</v>
      </c>
      <c r="L14" s="1387">
        <v>421.3</v>
      </c>
      <c r="M14" s="1370"/>
      <c r="N14" s="1156">
        <v>1303.5999999999999</v>
      </c>
      <c r="O14" s="1387">
        <v>1303.5999999999999</v>
      </c>
      <c r="P14" s="1388"/>
      <c r="Q14" s="1157"/>
      <c r="R14" s="1158"/>
      <c r="S14" s="1162"/>
      <c r="T14" s="1162"/>
      <c r="U14" s="2399"/>
    </row>
    <row r="15" spans="1:21" ht="19.5" customHeight="1" x14ac:dyDescent="0.2">
      <c r="A15" s="1126"/>
      <c r="B15" s="1127"/>
      <c r="C15" s="1129"/>
      <c r="D15" s="2111"/>
      <c r="E15" s="2114"/>
      <c r="F15" s="1128"/>
      <c r="G15" s="89" t="s">
        <v>129</v>
      </c>
      <c r="H15" s="1159"/>
      <c r="I15" s="1374">
        <v>710.7</v>
      </c>
      <c r="J15" s="1551">
        <f>I15-H15</f>
        <v>710.7</v>
      </c>
      <c r="K15" s="1159"/>
      <c r="L15" s="1374"/>
      <c r="M15" s="1371"/>
      <c r="N15" s="1159"/>
      <c r="O15" s="1374"/>
      <c r="P15" s="1389"/>
      <c r="Q15" s="1160"/>
      <c r="R15" s="104"/>
      <c r="S15" s="1161"/>
      <c r="T15" s="1161"/>
      <c r="U15" s="2399"/>
    </row>
    <row r="16" spans="1:21" ht="41.25" customHeight="1" x14ac:dyDescent="0.2">
      <c r="A16" s="2132"/>
      <c r="B16" s="2133"/>
      <c r="C16" s="2134"/>
      <c r="D16" s="1196" t="s">
        <v>301</v>
      </c>
      <c r="E16" s="223" t="s">
        <v>52</v>
      </c>
      <c r="F16" s="2138"/>
      <c r="G16" s="92"/>
      <c r="H16" s="787"/>
      <c r="I16" s="1369"/>
      <c r="J16" s="1183"/>
      <c r="K16" s="787"/>
      <c r="L16" s="1369"/>
      <c r="M16" s="1183"/>
      <c r="N16" s="172"/>
      <c r="O16" s="727"/>
      <c r="P16" s="126"/>
      <c r="Q16" s="61" t="s">
        <v>346</v>
      </c>
      <c r="R16" s="66" t="s">
        <v>62</v>
      </c>
      <c r="S16" s="331"/>
      <c r="T16" s="1396"/>
      <c r="U16" s="1368"/>
    </row>
    <row r="17" spans="1:21" ht="16.5" customHeight="1" x14ac:dyDescent="0.2">
      <c r="A17" s="2132"/>
      <c r="B17" s="2133"/>
      <c r="C17" s="2134"/>
      <c r="D17" s="2141" t="s">
        <v>384</v>
      </c>
      <c r="E17" s="2144" t="s">
        <v>156</v>
      </c>
      <c r="F17" s="2138"/>
      <c r="G17" s="92"/>
      <c r="H17" s="787"/>
      <c r="I17" s="1369"/>
      <c r="J17" s="1183"/>
      <c r="K17" s="787"/>
      <c r="L17" s="1369"/>
      <c r="M17" s="1183"/>
      <c r="N17" s="172"/>
      <c r="O17" s="727"/>
      <c r="P17" s="126"/>
      <c r="Q17" s="2130" t="s">
        <v>348</v>
      </c>
      <c r="R17" s="90"/>
      <c r="S17" s="1397">
        <v>15</v>
      </c>
      <c r="T17" s="1397">
        <v>45</v>
      </c>
      <c r="U17" s="1367"/>
    </row>
    <row r="18" spans="1:21" ht="24.75" customHeight="1" x14ac:dyDescent="0.2">
      <c r="A18" s="2132"/>
      <c r="B18" s="2133"/>
      <c r="C18" s="2134"/>
      <c r="D18" s="2142"/>
      <c r="E18" s="2145"/>
      <c r="F18" s="2138"/>
      <c r="G18" s="92" t="s">
        <v>139</v>
      </c>
      <c r="H18" s="787"/>
      <c r="I18" s="1369"/>
      <c r="J18" s="1183"/>
      <c r="K18" s="787">
        <v>64.900000000000006</v>
      </c>
      <c r="L18" s="1369">
        <v>64.900000000000006</v>
      </c>
      <c r="M18" s="1183"/>
      <c r="N18" s="172">
        <v>194.6</v>
      </c>
      <c r="O18" s="727">
        <v>194.6</v>
      </c>
      <c r="P18" s="126"/>
      <c r="Q18" s="2131"/>
      <c r="R18" s="69"/>
      <c r="S18" s="1396"/>
      <c r="T18" s="1396"/>
      <c r="U18" s="1367"/>
    </row>
    <row r="19" spans="1:21" ht="28.5" customHeight="1" x14ac:dyDescent="0.2">
      <c r="A19" s="2132"/>
      <c r="B19" s="2133"/>
      <c r="C19" s="2134"/>
      <c r="D19" s="2143"/>
      <c r="E19" s="2145"/>
      <c r="F19" s="2138"/>
      <c r="G19" s="92" t="s">
        <v>49</v>
      </c>
      <c r="H19" s="787"/>
      <c r="I19" s="1369"/>
      <c r="J19" s="1183"/>
      <c r="K19" s="787">
        <v>986.2</v>
      </c>
      <c r="L19" s="1369">
        <v>986.2</v>
      </c>
      <c r="M19" s="1183"/>
      <c r="N19" s="172">
        <v>2958.6</v>
      </c>
      <c r="O19" s="727">
        <v>2958.6</v>
      </c>
      <c r="P19" s="126"/>
      <c r="Q19" s="843" t="s">
        <v>347</v>
      </c>
      <c r="R19" s="687"/>
      <c r="S19" s="733">
        <v>15</v>
      </c>
      <c r="T19" s="733" t="s">
        <v>268</v>
      </c>
      <c r="U19" s="1367"/>
    </row>
    <row r="20" spans="1:21" ht="29.25" customHeight="1" x14ac:dyDescent="0.2">
      <c r="A20" s="2132"/>
      <c r="B20" s="2133"/>
      <c r="C20" s="2134"/>
      <c r="D20" s="2135" t="s">
        <v>385</v>
      </c>
      <c r="E20" s="223" t="s">
        <v>52</v>
      </c>
      <c r="F20" s="2138"/>
      <c r="G20" s="172"/>
      <c r="H20" s="787"/>
      <c r="I20" s="1369"/>
      <c r="J20" s="1183"/>
      <c r="K20" s="787"/>
      <c r="L20" s="1369"/>
      <c r="M20" s="1183"/>
      <c r="N20" s="787"/>
      <c r="O20" s="1369"/>
      <c r="P20" s="1175"/>
      <c r="Q20" s="648" t="s">
        <v>438</v>
      </c>
      <c r="R20" s="650">
        <v>1</v>
      </c>
      <c r="S20" s="651"/>
      <c r="T20" s="651"/>
      <c r="U20" s="1367"/>
    </row>
    <row r="21" spans="1:21" ht="16.5" customHeight="1" x14ac:dyDescent="0.2">
      <c r="A21" s="2132"/>
      <c r="B21" s="2133"/>
      <c r="C21" s="2134"/>
      <c r="D21" s="2136"/>
      <c r="E21" s="2139" t="s">
        <v>156</v>
      </c>
      <c r="F21" s="2138"/>
      <c r="G21" s="172"/>
      <c r="H21" s="172"/>
      <c r="I21" s="727"/>
      <c r="J21" s="202"/>
      <c r="K21" s="172"/>
      <c r="L21" s="727"/>
      <c r="M21" s="202"/>
      <c r="N21" s="172"/>
      <c r="O21" s="727"/>
      <c r="P21" s="126"/>
      <c r="Q21" s="174" t="s">
        <v>51</v>
      </c>
      <c r="R21" s="612"/>
      <c r="S21" s="452">
        <v>1</v>
      </c>
      <c r="T21" s="452"/>
      <c r="U21" s="1367"/>
    </row>
    <row r="22" spans="1:21" ht="27.75" customHeight="1" x14ac:dyDescent="0.2">
      <c r="A22" s="2132"/>
      <c r="B22" s="2133"/>
      <c r="C22" s="2134"/>
      <c r="D22" s="2137"/>
      <c r="E22" s="2140"/>
      <c r="F22" s="2138"/>
      <c r="G22" s="787"/>
      <c r="H22" s="172"/>
      <c r="I22" s="727"/>
      <c r="J22" s="202"/>
      <c r="K22" s="172"/>
      <c r="L22" s="727"/>
      <c r="M22" s="202"/>
      <c r="N22" s="172"/>
      <c r="O22" s="727"/>
      <c r="P22" s="126"/>
      <c r="Q22" s="43" t="s">
        <v>357</v>
      </c>
      <c r="R22" s="34"/>
      <c r="S22" s="95"/>
      <c r="T22" s="333">
        <v>30</v>
      </c>
      <c r="U22" s="1367"/>
    </row>
    <row r="23" spans="1:21" ht="23.25" customHeight="1" x14ac:dyDescent="0.2">
      <c r="A23" s="777"/>
      <c r="B23" s="778"/>
      <c r="C23" s="701"/>
      <c r="D23" s="2136" t="s">
        <v>234</v>
      </c>
      <c r="E23" s="784" t="s">
        <v>52</v>
      </c>
      <c r="F23" s="848"/>
      <c r="G23" s="172"/>
      <c r="H23" s="172"/>
      <c r="I23" s="727"/>
      <c r="J23" s="202"/>
      <c r="K23" s="172"/>
      <c r="L23" s="727"/>
      <c r="M23" s="202"/>
      <c r="N23" s="172"/>
      <c r="O23" s="727"/>
      <c r="P23" s="126"/>
      <c r="Q23" s="2146" t="s">
        <v>354</v>
      </c>
      <c r="R23" s="1136">
        <v>1</v>
      </c>
      <c r="S23" s="331"/>
      <c r="T23" s="1342"/>
      <c r="U23" s="1367"/>
    </row>
    <row r="24" spans="1:21" ht="19.5" customHeight="1" x14ac:dyDescent="0.2">
      <c r="A24" s="777"/>
      <c r="B24" s="778"/>
      <c r="C24" s="701"/>
      <c r="D24" s="2136"/>
      <c r="E24" s="2148" t="s">
        <v>156</v>
      </c>
      <c r="F24" s="848"/>
      <c r="G24" s="172"/>
      <c r="H24" s="172"/>
      <c r="I24" s="727"/>
      <c r="J24" s="202"/>
      <c r="K24" s="172"/>
      <c r="L24" s="727"/>
      <c r="M24" s="202"/>
      <c r="N24" s="172"/>
      <c r="O24" s="727"/>
      <c r="P24" s="126"/>
      <c r="Q24" s="2147"/>
      <c r="R24" s="1136"/>
      <c r="S24" s="331"/>
      <c r="T24" s="1342"/>
      <c r="U24" s="1367"/>
    </row>
    <row r="25" spans="1:21" ht="39" customHeight="1" x14ac:dyDescent="0.2">
      <c r="A25" s="777"/>
      <c r="B25" s="778"/>
      <c r="C25" s="701"/>
      <c r="D25" s="2136"/>
      <c r="E25" s="2149"/>
      <c r="F25" s="848"/>
      <c r="G25" s="172"/>
      <c r="H25" s="172"/>
      <c r="I25" s="727"/>
      <c r="J25" s="202"/>
      <c r="K25" s="172"/>
      <c r="L25" s="727"/>
      <c r="M25" s="202"/>
      <c r="N25" s="172"/>
      <c r="O25" s="727"/>
      <c r="P25" s="126"/>
      <c r="Q25" s="48" t="s">
        <v>355</v>
      </c>
      <c r="R25" s="40">
        <v>1</v>
      </c>
      <c r="S25" s="382"/>
      <c r="T25" s="383"/>
      <c r="U25" s="1367"/>
    </row>
    <row r="26" spans="1:21" ht="44.25" customHeight="1" x14ac:dyDescent="0.2">
      <c r="A26" s="777"/>
      <c r="B26" s="778"/>
      <c r="C26" s="701"/>
      <c r="D26" s="2136"/>
      <c r="E26" s="2149"/>
      <c r="F26" s="848"/>
      <c r="G26" s="172"/>
      <c r="H26" s="172"/>
      <c r="I26" s="727"/>
      <c r="J26" s="202"/>
      <c r="K26" s="172"/>
      <c r="L26" s="727"/>
      <c r="M26" s="202"/>
      <c r="N26" s="172"/>
      <c r="O26" s="727"/>
      <c r="P26" s="126"/>
      <c r="Q26" s="174" t="s">
        <v>356</v>
      </c>
      <c r="R26" s="612"/>
      <c r="S26" s="452">
        <v>1</v>
      </c>
      <c r="T26" s="452"/>
      <c r="U26" s="1367"/>
    </row>
    <row r="27" spans="1:21" ht="27.75" customHeight="1" x14ac:dyDescent="0.2">
      <c r="A27" s="777"/>
      <c r="B27" s="778"/>
      <c r="C27" s="701"/>
      <c r="D27" s="2137"/>
      <c r="E27" s="2140"/>
      <c r="F27" s="848"/>
      <c r="G27" s="787"/>
      <c r="H27" s="172"/>
      <c r="I27" s="727"/>
      <c r="J27" s="202"/>
      <c r="K27" s="172"/>
      <c r="L27" s="727"/>
      <c r="M27" s="202"/>
      <c r="N27" s="172"/>
      <c r="O27" s="727"/>
      <c r="P27" s="126"/>
      <c r="Q27" s="43" t="s">
        <v>357</v>
      </c>
      <c r="R27" s="34"/>
      <c r="S27" s="95">
        <v>30</v>
      </c>
      <c r="T27" s="333">
        <v>100</v>
      </c>
      <c r="U27" s="1367"/>
    </row>
    <row r="28" spans="1:21" ht="20.25" customHeight="1" x14ac:dyDescent="0.2">
      <c r="A28" s="2132"/>
      <c r="B28" s="2133"/>
      <c r="C28" s="2134"/>
      <c r="D28" s="2135" t="s">
        <v>386</v>
      </c>
      <c r="E28" s="783" t="s">
        <v>52</v>
      </c>
      <c r="F28" s="2138"/>
      <c r="G28" s="172"/>
      <c r="H28" s="172"/>
      <c r="I28" s="727"/>
      <c r="J28" s="202"/>
      <c r="K28" s="172"/>
      <c r="L28" s="727"/>
      <c r="M28" s="202"/>
      <c r="N28" s="172"/>
      <c r="O28" s="727"/>
      <c r="P28" s="126"/>
      <c r="Q28" s="2150" t="s">
        <v>359</v>
      </c>
      <c r="R28" s="365">
        <v>1</v>
      </c>
      <c r="S28" s="365"/>
      <c r="T28" s="1391"/>
      <c r="U28" s="1367"/>
    </row>
    <row r="29" spans="1:21" ht="25.5" customHeight="1" x14ac:dyDescent="0.2">
      <c r="A29" s="2132"/>
      <c r="B29" s="2133"/>
      <c r="C29" s="2134"/>
      <c r="D29" s="2137"/>
      <c r="E29" s="849"/>
      <c r="F29" s="2138"/>
      <c r="G29" s="787"/>
      <c r="H29" s="172"/>
      <c r="I29" s="727"/>
      <c r="J29" s="202"/>
      <c r="K29" s="172"/>
      <c r="L29" s="727"/>
      <c r="M29" s="202"/>
      <c r="N29" s="172"/>
      <c r="O29" s="727"/>
      <c r="P29" s="126"/>
      <c r="Q29" s="2151"/>
      <c r="R29" s="366"/>
      <c r="S29" s="366">
        <v>40</v>
      </c>
      <c r="T29" s="1392">
        <v>100</v>
      </c>
      <c r="U29" s="1367"/>
    </row>
    <row r="30" spans="1:21" ht="16.5" customHeight="1" x14ac:dyDescent="0.2">
      <c r="A30" s="777"/>
      <c r="B30" s="778"/>
      <c r="C30" s="701"/>
      <c r="D30" s="2158" t="s">
        <v>177</v>
      </c>
      <c r="E30" s="2160" t="s">
        <v>52</v>
      </c>
      <c r="F30" s="714"/>
      <c r="G30" s="172" t="s">
        <v>50</v>
      </c>
      <c r="H30" s="172">
        <v>25</v>
      </c>
      <c r="I30" s="727">
        <v>25</v>
      </c>
      <c r="J30" s="202"/>
      <c r="K30" s="172">
        <v>52</v>
      </c>
      <c r="L30" s="727">
        <v>52</v>
      </c>
      <c r="M30" s="202"/>
      <c r="N30" s="172"/>
      <c r="O30" s="727"/>
      <c r="P30" s="126"/>
      <c r="Q30" s="2150" t="s">
        <v>51</v>
      </c>
      <c r="R30" s="1136"/>
      <c r="S30" s="1136">
        <v>1</v>
      </c>
      <c r="T30" s="1393"/>
      <c r="U30" s="1367"/>
    </row>
    <row r="31" spans="1:21" ht="12.75" customHeight="1" x14ac:dyDescent="0.2">
      <c r="A31" s="777"/>
      <c r="B31" s="778"/>
      <c r="C31" s="184"/>
      <c r="D31" s="2159"/>
      <c r="E31" s="2161"/>
      <c r="F31" s="714"/>
      <c r="G31" s="171"/>
      <c r="H31" s="305"/>
      <c r="I31" s="323"/>
      <c r="J31" s="309"/>
      <c r="K31" s="305"/>
      <c r="L31" s="323"/>
      <c r="M31" s="309"/>
      <c r="N31" s="305"/>
      <c r="O31" s="323"/>
      <c r="P31" s="189"/>
      <c r="Q31" s="2162"/>
      <c r="R31" s="34"/>
      <c r="S31" s="95"/>
      <c r="T31" s="95"/>
      <c r="U31" s="1367"/>
    </row>
    <row r="32" spans="1:21" ht="28.5" customHeight="1" x14ac:dyDescent="0.2">
      <c r="A32" s="777"/>
      <c r="B32" s="778"/>
      <c r="C32" s="701"/>
      <c r="D32" s="2135" t="s">
        <v>458</v>
      </c>
      <c r="E32" s="811" t="s">
        <v>52</v>
      </c>
      <c r="F32" s="847"/>
      <c r="G32" s="172"/>
      <c r="H32" s="172"/>
      <c r="I32" s="727"/>
      <c r="J32" s="202"/>
      <c r="K32" s="172"/>
      <c r="L32" s="727"/>
      <c r="M32" s="202"/>
      <c r="N32" s="172"/>
      <c r="O32" s="727"/>
      <c r="P32" s="126"/>
      <c r="Q32" s="1195" t="s">
        <v>361</v>
      </c>
      <c r="R32" s="1341"/>
      <c r="S32" s="1341">
        <v>1</v>
      </c>
      <c r="T32" s="1394"/>
      <c r="U32" s="2396" t="s">
        <v>477</v>
      </c>
    </row>
    <row r="33" spans="1:21" ht="15.75" customHeight="1" x14ac:dyDescent="0.2">
      <c r="A33" s="777"/>
      <c r="B33" s="778"/>
      <c r="C33" s="701"/>
      <c r="D33" s="2136"/>
      <c r="E33" s="2164"/>
      <c r="F33" s="2138"/>
      <c r="G33" s="127"/>
      <c r="H33" s="172"/>
      <c r="I33" s="727"/>
      <c r="J33" s="202"/>
      <c r="K33" s="172"/>
      <c r="L33" s="727"/>
      <c r="M33" s="202"/>
      <c r="N33" s="172"/>
      <c r="O33" s="82"/>
      <c r="P33" s="415"/>
      <c r="Q33" s="2167" t="s">
        <v>362</v>
      </c>
      <c r="R33" s="1342"/>
      <c r="S33" s="1341"/>
      <c r="T33" s="1394">
        <v>30</v>
      </c>
      <c r="U33" s="2399"/>
    </row>
    <row r="34" spans="1:21" ht="18.75" customHeight="1" thickBot="1" x14ac:dyDescent="0.25">
      <c r="A34" s="780"/>
      <c r="B34" s="782"/>
      <c r="C34" s="808"/>
      <c r="D34" s="2163"/>
      <c r="E34" s="2165"/>
      <c r="F34" s="2166"/>
      <c r="G34" s="282" t="s">
        <v>8</v>
      </c>
      <c r="H34" s="440">
        <f>SUM(H13:H33)</f>
        <v>810.7</v>
      </c>
      <c r="I34" s="442">
        <f>SUM(I13:I33)</f>
        <v>810.7</v>
      </c>
      <c r="J34" s="442">
        <f>SUM(J13:J33)</f>
        <v>0</v>
      </c>
      <c r="K34" s="440">
        <f>SUM(K13:K33)</f>
        <v>1773.5</v>
      </c>
      <c r="L34" s="442">
        <f t="shared" ref="L34" si="0">SUM(L13:L33)</f>
        <v>1773.5</v>
      </c>
      <c r="M34" s="1184"/>
      <c r="N34" s="440">
        <f t="shared" ref="N34" si="1">SUM(N13:N33)</f>
        <v>5081.1000000000004</v>
      </c>
      <c r="O34" s="1399">
        <f t="shared" ref="O34" si="2">SUM(O13:O33)</f>
        <v>5081.1000000000004</v>
      </c>
      <c r="P34" s="1382"/>
      <c r="Q34" s="2168"/>
      <c r="R34" s="914"/>
      <c r="S34" s="914"/>
      <c r="T34" s="914"/>
      <c r="U34" s="2437"/>
    </row>
    <row r="35" spans="1:21" ht="17.25" customHeight="1" x14ac:dyDescent="0.2">
      <c r="A35" s="1143" t="s">
        <v>7</v>
      </c>
      <c r="B35" s="1144" t="s">
        <v>7</v>
      </c>
      <c r="C35" s="1146" t="s">
        <v>9</v>
      </c>
      <c r="D35" s="2152" t="s">
        <v>56</v>
      </c>
      <c r="E35" s="2155" t="s">
        <v>110</v>
      </c>
      <c r="F35" s="1147" t="s">
        <v>48</v>
      </c>
      <c r="G35" s="945" t="s">
        <v>130</v>
      </c>
      <c r="H35" s="695">
        <v>500</v>
      </c>
      <c r="I35" s="441">
        <v>500</v>
      </c>
      <c r="J35" s="695"/>
      <c r="K35" s="694">
        <v>2000</v>
      </c>
      <c r="L35" s="441">
        <v>2000</v>
      </c>
      <c r="M35" s="695"/>
      <c r="N35" s="694">
        <v>2800</v>
      </c>
      <c r="O35" s="441">
        <v>2800</v>
      </c>
      <c r="P35" s="947"/>
      <c r="Q35" s="948"/>
      <c r="R35" s="1178"/>
      <c r="S35" s="1178"/>
      <c r="T35" s="790"/>
      <c r="U35" s="2438" t="s">
        <v>468</v>
      </c>
    </row>
    <row r="36" spans="1:21" ht="15.75" customHeight="1" x14ac:dyDescent="0.2">
      <c r="A36" s="1526"/>
      <c r="B36" s="1514"/>
      <c r="C36" s="1515"/>
      <c r="D36" s="2153"/>
      <c r="E36" s="2156"/>
      <c r="F36" s="1516"/>
      <c r="G36" s="786" t="s">
        <v>129</v>
      </c>
      <c r="H36" s="202"/>
      <c r="I36" s="727">
        <v>570</v>
      </c>
      <c r="J36" s="1536">
        <f>I36-H36</f>
        <v>570</v>
      </c>
      <c r="K36" s="172"/>
      <c r="L36" s="727"/>
      <c r="M36" s="202"/>
      <c r="N36" s="172"/>
      <c r="O36" s="727"/>
      <c r="P36" s="126"/>
      <c r="Q36" s="1522"/>
      <c r="R36" s="1136"/>
      <c r="S36" s="1136"/>
      <c r="T36" s="344"/>
      <c r="U36" s="2399"/>
    </row>
    <row r="37" spans="1:21" ht="18" customHeight="1" x14ac:dyDescent="0.2">
      <c r="A37" s="1149"/>
      <c r="B37" s="1142"/>
      <c r="C37" s="1138"/>
      <c r="D37" s="2154"/>
      <c r="E37" s="2154"/>
      <c r="F37" s="1140"/>
      <c r="G37" s="149" t="s">
        <v>29</v>
      </c>
      <c r="H37" s="308">
        <v>570</v>
      </c>
      <c r="I37" s="82"/>
      <c r="J37" s="1537">
        <f>I37-H37</f>
        <v>-570</v>
      </c>
      <c r="K37" s="175">
        <v>720</v>
      </c>
      <c r="L37" s="82">
        <v>720</v>
      </c>
      <c r="M37" s="308"/>
      <c r="N37" s="175">
        <v>900</v>
      </c>
      <c r="O37" s="82">
        <v>900</v>
      </c>
      <c r="P37" s="415"/>
      <c r="Q37" s="712"/>
      <c r="R37" s="34"/>
      <c r="S37" s="34"/>
      <c r="T37" s="343"/>
      <c r="U37" s="2399"/>
    </row>
    <row r="38" spans="1:21" ht="52.5" customHeight="1" x14ac:dyDescent="0.2">
      <c r="A38" s="2157"/>
      <c r="B38" s="2133"/>
      <c r="C38" s="2134"/>
      <c r="D38" s="2136" t="s">
        <v>235</v>
      </c>
      <c r="E38" s="1139" t="s">
        <v>52</v>
      </c>
      <c r="F38" s="2134"/>
      <c r="G38" s="129"/>
      <c r="H38" s="202"/>
      <c r="I38" s="727"/>
      <c r="J38" s="202"/>
      <c r="K38" s="172"/>
      <c r="L38" s="727"/>
      <c r="M38" s="202"/>
      <c r="N38" s="172"/>
      <c r="O38" s="727"/>
      <c r="P38" s="126"/>
      <c r="Q38" s="87" t="s">
        <v>404</v>
      </c>
      <c r="R38" s="1150">
        <v>1</v>
      </c>
      <c r="S38" s="1150"/>
      <c r="T38" s="682"/>
      <c r="U38" s="1367"/>
    </row>
    <row r="39" spans="1:21" ht="39.75" customHeight="1" x14ac:dyDescent="0.2">
      <c r="A39" s="2157"/>
      <c r="B39" s="2133"/>
      <c r="C39" s="2134"/>
      <c r="D39" s="2136"/>
      <c r="E39" s="1139"/>
      <c r="F39" s="2134"/>
      <c r="G39" s="129"/>
      <c r="H39" s="202"/>
      <c r="I39" s="727"/>
      <c r="J39" s="202"/>
      <c r="K39" s="172"/>
      <c r="L39" s="727"/>
      <c r="M39" s="202"/>
      <c r="N39" s="172"/>
      <c r="O39" s="727"/>
      <c r="P39" s="126"/>
      <c r="Q39" s="48" t="s">
        <v>405</v>
      </c>
      <c r="R39" s="96">
        <v>90</v>
      </c>
      <c r="S39" s="96">
        <v>100</v>
      </c>
      <c r="T39" s="384"/>
      <c r="U39" s="1367"/>
    </row>
    <row r="40" spans="1:21" ht="39" customHeight="1" x14ac:dyDescent="0.2">
      <c r="A40" s="2157"/>
      <c r="B40" s="2133"/>
      <c r="C40" s="2134"/>
      <c r="D40" s="2136"/>
      <c r="E40" s="1139"/>
      <c r="F40" s="2134"/>
      <c r="G40" s="129"/>
      <c r="H40" s="202"/>
      <c r="I40" s="727"/>
      <c r="J40" s="202"/>
      <c r="K40" s="172"/>
      <c r="L40" s="727"/>
      <c r="M40" s="202"/>
      <c r="N40" s="172"/>
      <c r="O40" s="727"/>
      <c r="P40" s="126"/>
      <c r="Q40" s="48" t="s">
        <v>406</v>
      </c>
      <c r="R40" s="96"/>
      <c r="S40" s="96">
        <v>90</v>
      </c>
      <c r="T40" s="384">
        <v>100</v>
      </c>
      <c r="U40" s="1367"/>
    </row>
    <row r="41" spans="1:21" ht="41.25" customHeight="1" x14ac:dyDescent="0.2">
      <c r="A41" s="2157"/>
      <c r="B41" s="2133"/>
      <c r="C41" s="2134"/>
      <c r="D41" s="2136"/>
      <c r="E41" s="1139"/>
      <c r="F41" s="2134"/>
      <c r="G41" s="129"/>
      <c r="H41" s="202"/>
      <c r="I41" s="727"/>
      <c r="J41" s="202"/>
      <c r="K41" s="172"/>
      <c r="L41" s="727"/>
      <c r="M41" s="202"/>
      <c r="N41" s="172"/>
      <c r="O41" s="727"/>
      <c r="P41" s="126"/>
      <c r="Q41" s="48" t="s">
        <v>407</v>
      </c>
      <c r="R41" s="96"/>
      <c r="S41" s="96"/>
      <c r="T41" s="384">
        <v>100</v>
      </c>
      <c r="U41" s="1367"/>
    </row>
    <row r="42" spans="1:21" ht="22.5" customHeight="1" x14ac:dyDescent="0.2">
      <c r="A42" s="2157"/>
      <c r="B42" s="2133"/>
      <c r="C42" s="2134"/>
      <c r="D42" s="2135" t="s">
        <v>65</v>
      </c>
      <c r="E42" s="220" t="s">
        <v>52</v>
      </c>
      <c r="F42" s="2177"/>
      <c r="G42" s="129"/>
      <c r="H42" s="202"/>
      <c r="I42" s="727"/>
      <c r="J42" s="202"/>
      <c r="K42" s="172"/>
      <c r="L42" s="727"/>
      <c r="M42" s="202"/>
      <c r="N42" s="172"/>
      <c r="O42" s="727"/>
      <c r="P42" s="126"/>
      <c r="Q42" s="2150" t="s">
        <v>408</v>
      </c>
      <c r="R42" s="1625"/>
      <c r="S42" s="1625">
        <v>30</v>
      </c>
      <c r="T42" s="249">
        <v>70</v>
      </c>
      <c r="U42" s="1367"/>
    </row>
    <row r="43" spans="1:21" ht="17.25" customHeight="1" x14ac:dyDescent="0.2">
      <c r="A43" s="2157"/>
      <c r="B43" s="2133"/>
      <c r="C43" s="2134"/>
      <c r="D43" s="2136"/>
      <c r="E43" s="221"/>
      <c r="F43" s="2177"/>
      <c r="G43" s="129"/>
      <c r="H43" s="202"/>
      <c r="I43" s="727"/>
      <c r="J43" s="202"/>
      <c r="K43" s="172"/>
      <c r="L43" s="727"/>
      <c r="M43" s="202"/>
      <c r="N43" s="172"/>
      <c r="O43" s="727"/>
      <c r="P43" s="126"/>
      <c r="Q43" s="2420"/>
      <c r="R43" s="88"/>
      <c r="S43" s="88"/>
      <c r="T43" s="350"/>
      <c r="U43" s="1367"/>
    </row>
    <row r="44" spans="1:21" ht="17.25" customHeight="1" x14ac:dyDescent="0.2">
      <c r="A44" s="1141"/>
      <c r="B44" s="1142"/>
      <c r="C44" s="177"/>
      <c r="D44" s="2135" t="s">
        <v>387</v>
      </c>
      <c r="E44" s="2172" t="s">
        <v>52</v>
      </c>
      <c r="F44" s="2174"/>
      <c r="G44" s="129"/>
      <c r="H44" s="787"/>
      <c r="I44" s="1369"/>
      <c r="J44" s="1183"/>
      <c r="K44" s="787"/>
      <c r="L44" s="1369"/>
      <c r="M44" s="1183"/>
      <c r="N44" s="787"/>
      <c r="O44" s="1369"/>
      <c r="P44" s="1175"/>
      <c r="Q44" s="648" t="s">
        <v>117</v>
      </c>
      <c r="R44" s="650"/>
      <c r="S44" s="1136">
        <v>1</v>
      </c>
      <c r="T44" s="344"/>
      <c r="U44" s="1367"/>
    </row>
    <row r="45" spans="1:21" ht="16.5" customHeight="1" x14ac:dyDescent="0.2">
      <c r="A45" s="1141"/>
      <c r="B45" s="1142"/>
      <c r="C45" s="177"/>
      <c r="D45" s="2136"/>
      <c r="E45" s="2173"/>
      <c r="F45" s="2174"/>
      <c r="G45" s="140" t="s">
        <v>50</v>
      </c>
      <c r="H45" s="308"/>
      <c r="I45" s="82"/>
      <c r="J45" s="308"/>
      <c r="K45" s="175"/>
      <c r="L45" s="82"/>
      <c r="M45" s="308"/>
      <c r="N45" s="175"/>
      <c r="O45" s="82"/>
      <c r="P45" s="415"/>
      <c r="Q45" s="2419" t="s">
        <v>365</v>
      </c>
      <c r="R45" s="650"/>
      <c r="S45" s="916"/>
      <c r="T45" s="357">
        <v>25</v>
      </c>
      <c r="U45" s="1367"/>
    </row>
    <row r="46" spans="1:21" ht="17.25" customHeight="1" thickBot="1" x14ac:dyDescent="0.25">
      <c r="A46" s="141"/>
      <c r="B46" s="1145"/>
      <c r="C46" s="1148"/>
      <c r="D46" s="2171"/>
      <c r="E46" s="2171"/>
      <c r="F46" s="2166"/>
      <c r="G46" s="282" t="s">
        <v>8</v>
      </c>
      <c r="H46" s="1184">
        <f>SUM(H35:H45)</f>
        <v>1070</v>
      </c>
      <c r="I46" s="442">
        <f>SUM(I35:I45)</f>
        <v>1070</v>
      </c>
      <c r="J46" s="442">
        <f>SUM(J35:J45)</f>
        <v>0</v>
      </c>
      <c r="K46" s="440">
        <f>SUM(K35:K45)</f>
        <v>2720</v>
      </c>
      <c r="L46" s="442">
        <f t="shared" ref="L46" si="3">SUM(L35:L45)</f>
        <v>2720</v>
      </c>
      <c r="M46" s="1184"/>
      <c r="N46" s="440">
        <f t="shared" ref="N46" si="4">SUM(N35:N45)</f>
        <v>3700</v>
      </c>
      <c r="O46" s="1399">
        <f t="shared" ref="O46" si="5">SUM(O35:O45)</f>
        <v>3700</v>
      </c>
      <c r="P46" s="1382"/>
      <c r="Q46" s="2239"/>
      <c r="R46" s="971"/>
      <c r="S46" s="971"/>
      <c r="T46" s="915"/>
      <c r="U46" s="1398"/>
    </row>
    <row r="47" spans="1:21" ht="20.25" customHeight="1" x14ac:dyDescent="0.2">
      <c r="A47" s="2048" t="s">
        <v>7</v>
      </c>
      <c r="B47" s="2049" t="s">
        <v>7</v>
      </c>
      <c r="C47" s="2051" t="s">
        <v>32</v>
      </c>
      <c r="D47" s="2395" t="s">
        <v>125</v>
      </c>
      <c r="E47" s="2188" t="s">
        <v>112</v>
      </c>
      <c r="F47" s="2043" t="s">
        <v>48</v>
      </c>
      <c r="G47" s="444" t="s">
        <v>130</v>
      </c>
      <c r="H47" s="946">
        <v>550</v>
      </c>
      <c r="I47" s="1375">
        <v>550</v>
      </c>
      <c r="J47" s="946"/>
      <c r="K47" s="1153">
        <v>1020</v>
      </c>
      <c r="L47" s="1375">
        <v>1020</v>
      </c>
      <c r="M47" s="946"/>
      <c r="N47" s="1153">
        <v>1019</v>
      </c>
      <c r="O47" s="1375">
        <v>1019</v>
      </c>
      <c r="P47" s="1189"/>
      <c r="Q47" s="948"/>
      <c r="R47" s="1154"/>
      <c r="S47" s="1154"/>
      <c r="T47" s="1155"/>
      <c r="U47" s="2398" t="s">
        <v>468</v>
      </c>
    </row>
    <row r="48" spans="1:21" ht="17.25" customHeight="1" x14ac:dyDescent="0.2">
      <c r="A48" s="2031"/>
      <c r="B48" s="2032"/>
      <c r="C48" s="2033"/>
      <c r="D48" s="2175"/>
      <c r="E48" s="2176"/>
      <c r="F48" s="2038"/>
      <c r="G48" s="786" t="s">
        <v>29</v>
      </c>
      <c r="H48" s="826">
        <v>820</v>
      </c>
      <c r="I48" s="741">
        <v>0</v>
      </c>
      <c r="J48" s="1541">
        <f>I48-H48</f>
        <v>-820</v>
      </c>
      <c r="K48" s="1190">
        <v>1697.2</v>
      </c>
      <c r="L48" s="741">
        <v>1697.2</v>
      </c>
      <c r="M48" s="826"/>
      <c r="N48" s="1190">
        <v>1339.7</v>
      </c>
      <c r="O48" s="741">
        <v>1339.7</v>
      </c>
      <c r="P48" s="1259"/>
      <c r="Q48" s="2039"/>
      <c r="R48" s="2056"/>
      <c r="S48" s="2056"/>
      <c r="T48" s="349"/>
      <c r="U48" s="2399"/>
    </row>
    <row r="49" spans="1:21" ht="17.25" customHeight="1" x14ac:dyDescent="0.2">
      <c r="A49" s="2031"/>
      <c r="B49" s="2032"/>
      <c r="C49" s="2033"/>
      <c r="D49" s="2175"/>
      <c r="E49" s="2176"/>
      <c r="F49" s="2038"/>
      <c r="G49" s="786" t="s">
        <v>129</v>
      </c>
      <c r="H49" s="826"/>
      <c r="I49" s="741">
        <v>400</v>
      </c>
      <c r="J49" s="1541">
        <f>I49-H49</f>
        <v>400</v>
      </c>
      <c r="K49" s="1190"/>
      <c r="L49" s="741"/>
      <c r="M49" s="826"/>
      <c r="N49" s="1190"/>
      <c r="O49" s="741"/>
      <c r="P49" s="1259"/>
      <c r="Q49" s="2039"/>
      <c r="R49" s="2056"/>
      <c r="S49" s="2056"/>
      <c r="T49" s="349"/>
      <c r="U49" s="2399"/>
    </row>
    <row r="50" spans="1:21" ht="17.25" customHeight="1" x14ac:dyDescent="0.2">
      <c r="A50" s="2031"/>
      <c r="B50" s="2032"/>
      <c r="C50" s="2033"/>
      <c r="D50" s="2143"/>
      <c r="E50" s="2114"/>
      <c r="F50" s="2038"/>
      <c r="G50" s="149" t="s">
        <v>68</v>
      </c>
      <c r="H50" s="319"/>
      <c r="I50" s="324">
        <v>420</v>
      </c>
      <c r="J50" s="1542">
        <f>I50-H50</f>
        <v>420</v>
      </c>
      <c r="K50" s="1540"/>
      <c r="L50" s="324"/>
      <c r="M50" s="319"/>
      <c r="N50" s="256"/>
      <c r="O50" s="324"/>
      <c r="P50" s="433"/>
      <c r="Q50" s="2036"/>
      <c r="R50" s="2056"/>
      <c r="S50" s="2056"/>
      <c r="T50" s="349"/>
      <c r="U50" s="2399"/>
    </row>
    <row r="51" spans="1:21" ht="21" customHeight="1" x14ac:dyDescent="0.2">
      <c r="A51" s="2132"/>
      <c r="B51" s="2133"/>
      <c r="C51" s="2134"/>
      <c r="D51" s="2184" t="s">
        <v>321</v>
      </c>
      <c r="E51" s="2180" t="s">
        <v>52</v>
      </c>
      <c r="F51" s="2182"/>
      <c r="G51" s="129"/>
      <c r="H51" s="1183"/>
      <c r="I51" s="1369"/>
      <c r="J51" s="1183"/>
      <c r="K51" s="787"/>
      <c r="L51" s="1369"/>
      <c r="M51" s="1183"/>
      <c r="N51" s="172"/>
      <c r="O51" s="727"/>
      <c r="P51" s="126"/>
      <c r="Q51" s="2178" t="s">
        <v>368</v>
      </c>
      <c r="R51" s="15">
        <v>20</v>
      </c>
      <c r="S51" s="15">
        <v>60</v>
      </c>
      <c r="T51" s="21">
        <v>100</v>
      </c>
      <c r="U51" s="2396" t="s">
        <v>478</v>
      </c>
    </row>
    <row r="52" spans="1:21" ht="19.5" customHeight="1" x14ac:dyDescent="0.2">
      <c r="A52" s="2132"/>
      <c r="B52" s="2133"/>
      <c r="C52" s="2134"/>
      <c r="D52" s="2185"/>
      <c r="E52" s="2186"/>
      <c r="F52" s="2182"/>
      <c r="G52" s="1649"/>
      <c r="H52" s="1183"/>
      <c r="I52" s="1369"/>
      <c r="J52" s="1183"/>
      <c r="K52" s="787"/>
      <c r="L52" s="1369"/>
      <c r="M52" s="1183"/>
      <c r="N52" s="787"/>
      <c r="O52" s="1369"/>
      <c r="P52" s="1175"/>
      <c r="Q52" s="2179"/>
      <c r="R52" s="1137"/>
      <c r="S52" s="336"/>
      <c r="T52" s="18"/>
      <c r="U52" s="2399"/>
    </row>
    <row r="53" spans="1:21" ht="27.75" customHeight="1" x14ac:dyDescent="0.2">
      <c r="A53" s="2132"/>
      <c r="B53" s="2133"/>
      <c r="C53" s="2134"/>
      <c r="D53" s="618" t="s">
        <v>388</v>
      </c>
      <c r="E53" s="2186"/>
      <c r="F53" s="2182"/>
      <c r="G53" s="129" t="s">
        <v>49</v>
      </c>
      <c r="H53" s="172">
        <v>684.4</v>
      </c>
      <c r="I53" s="727">
        <v>684.4</v>
      </c>
      <c r="J53" s="202"/>
      <c r="K53" s="172">
        <v>921.2</v>
      </c>
      <c r="L53" s="727">
        <v>921.2</v>
      </c>
      <c r="M53" s="202"/>
      <c r="N53" s="172">
        <v>375.1</v>
      </c>
      <c r="O53" s="727">
        <v>375.1</v>
      </c>
      <c r="P53" s="126"/>
      <c r="Q53" s="2040"/>
      <c r="R53" s="1137"/>
      <c r="S53" s="336"/>
      <c r="T53" s="18"/>
      <c r="U53" s="2399"/>
    </row>
    <row r="54" spans="1:21" ht="54.75" customHeight="1" x14ac:dyDescent="0.2">
      <c r="A54" s="2132"/>
      <c r="B54" s="2133"/>
      <c r="C54" s="2134"/>
      <c r="D54" s="2034" t="s">
        <v>274</v>
      </c>
      <c r="E54" s="2186"/>
      <c r="F54" s="2182"/>
      <c r="G54" s="129" t="s">
        <v>50</v>
      </c>
      <c r="H54" s="172"/>
      <c r="I54" s="727"/>
      <c r="J54" s="202"/>
      <c r="K54" s="172"/>
      <c r="L54" s="1986">
        <v>150</v>
      </c>
      <c r="M54" s="1536">
        <f>L54-K54</f>
        <v>150</v>
      </c>
      <c r="N54" s="172"/>
      <c r="O54" s="727"/>
      <c r="P54" s="126"/>
      <c r="Q54" s="2055"/>
      <c r="R54" s="19"/>
      <c r="S54" s="337"/>
      <c r="T54" s="20"/>
      <c r="U54" s="2399"/>
    </row>
    <row r="55" spans="1:21" ht="20.25" customHeight="1" x14ac:dyDescent="0.2">
      <c r="A55" s="2031"/>
      <c r="B55" s="2032"/>
      <c r="C55" s="177"/>
      <c r="D55" s="2135" t="s">
        <v>178</v>
      </c>
      <c r="E55" s="2180" t="s">
        <v>52</v>
      </c>
      <c r="F55" s="2182"/>
      <c r="G55" s="129"/>
      <c r="H55" s="202"/>
      <c r="I55" s="727"/>
      <c r="J55" s="202"/>
      <c r="K55" s="172"/>
      <c r="L55" s="727"/>
      <c r="M55" s="202"/>
      <c r="N55" s="172"/>
      <c r="O55" s="727"/>
      <c r="P55" s="126"/>
      <c r="Q55" s="2150" t="s">
        <v>367</v>
      </c>
      <c r="R55" s="1136">
        <v>50</v>
      </c>
      <c r="S55" s="1136">
        <v>50</v>
      </c>
      <c r="T55" s="344"/>
      <c r="U55" s="1367"/>
    </row>
    <row r="56" spans="1:21" ht="19.5" customHeight="1" x14ac:dyDescent="0.2">
      <c r="A56" s="2031"/>
      <c r="B56" s="2032"/>
      <c r="C56" s="177"/>
      <c r="D56" s="2137"/>
      <c r="E56" s="2181"/>
      <c r="F56" s="2182"/>
      <c r="G56" s="1182"/>
      <c r="H56" s="202"/>
      <c r="I56" s="727"/>
      <c r="J56" s="202"/>
      <c r="K56" s="172"/>
      <c r="L56" s="727"/>
      <c r="M56" s="202"/>
      <c r="N56" s="172"/>
      <c r="O56" s="727"/>
      <c r="P56" s="126"/>
      <c r="Q56" s="2183"/>
      <c r="R56" s="34"/>
      <c r="S56" s="31"/>
      <c r="T56" s="355"/>
      <c r="U56" s="1367"/>
    </row>
    <row r="57" spans="1:21" ht="16.5" customHeight="1" x14ac:dyDescent="0.2">
      <c r="A57" s="2031"/>
      <c r="B57" s="2032"/>
      <c r="C57" s="177"/>
      <c r="D57" s="2135" t="s">
        <v>389</v>
      </c>
      <c r="E57" s="2180" t="s">
        <v>52</v>
      </c>
      <c r="F57" s="2182"/>
      <c r="G57" s="129"/>
      <c r="H57" s="202"/>
      <c r="I57" s="727"/>
      <c r="J57" s="202"/>
      <c r="K57" s="172"/>
      <c r="L57" s="727"/>
      <c r="M57" s="202"/>
      <c r="N57" s="172"/>
      <c r="O57" s="727"/>
      <c r="P57" s="126"/>
      <c r="Q57" s="2035" t="s">
        <v>51</v>
      </c>
      <c r="R57" s="2046">
        <v>1</v>
      </c>
      <c r="S57" s="2046"/>
      <c r="T57" s="2047"/>
      <c r="U57" s="1367"/>
    </row>
    <row r="58" spans="1:21" ht="38.25" customHeight="1" x14ac:dyDescent="0.2">
      <c r="A58" s="2031"/>
      <c r="B58" s="2032"/>
      <c r="C58" s="177"/>
      <c r="D58" s="2137"/>
      <c r="E58" s="2181"/>
      <c r="F58" s="2182"/>
      <c r="G58" s="1182"/>
      <c r="H58" s="202"/>
      <c r="I58" s="727"/>
      <c r="J58" s="202"/>
      <c r="K58" s="172"/>
      <c r="L58" s="727"/>
      <c r="M58" s="202"/>
      <c r="N58" s="172"/>
      <c r="O58" s="727"/>
      <c r="P58" s="126"/>
      <c r="Q58" s="2036" t="s">
        <v>369</v>
      </c>
      <c r="R58" s="31">
        <v>100</v>
      </c>
      <c r="S58" s="31"/>
      <c r="T58" s="355"/>
      <c r="U58" s="1367"/>
    </row>
    <row r="59" spans="1:21" ht="18" customHeight="1" x14ac:dyDescent="0.2">
      <c r="A59" s="2031"/>
      <c r="B59" s="2032"/>
      <c r="C59" s="177"/>
      <c r="D59" s="2135" t="s">
        <v>66</v>
      </c>
      <c r="E59" s="2172" t="s">
        <v>52</v>
      </c>
      <c r="F59" s="2182"/>
      <c r="G59" s="129"/>
      <c r="H59" s="202"/>
      <c r="I59" s="727"/>
      <c r="J59" s="202"/>
      <c r="K59" s="172"/>
      <c r="L59" s="727"/>
      <c r="M59" s="202"/>
      <c r="N59" s="172"/>
      <c r="O59" s="727"/>
      <c r="P59" s="126"/>
      <c r="Q59" s="2035" t="s">
        <v>51</v>
      </c>
      <c r="R59" s="2046"/>
      <c r="S59" s="2046"/>
      <c r="T59" s="2047">
        <v>1</v>
      </c>
      <c r="U59" s="1367"/>
    </row>
    <row r="60" spans="1:21" ht="16.5" customHeight="1" x14ac:dyDescent="0.2">
      <c r="A60" s="2031"/>
      <c r="B60" s="2032"/>
      <c r="C60" s="177"/>
      <c r="D60" s="2137"/>
      <c r="E60" s="2192"/>
      <c r="F60" s="2182"/>
      <c r="G60" s="1182"/>
      <c r="H60" s="202"/>
      <c r="I60" s="727"/>
      <c r="J60" s="202"/>
      <c r="K60" s="172"/>
      <c r="L60" s="727"/>
      <c r="M60" s="202"/>
      <c r="N60" s="172"/>
      <c r="O60" s="727"/>
      <c r="P60" s="126"/>
      <c r="Q60" s="399"/>
      <c r="R60" s="400"/>
      <c r="S60" s="400"/>
      <c r="T60" s="355"/>
      <c r="U60" s="1367"/>
    </row>
    <row r="61" spans="1:21" ht="17.25" customHeight="1" x14ac:dyDescent="0.2">
      <c r="A61" s="2031"/>
      <c r="B61" s="2032"/>
      <c r="C61" s="177"/>
      <c r="D61" s="2135" t="s">
        <v>120</v>
      </c>
      <c r="E61" s="2172" t="s">
        <v>52</v>
      </c>
      <c r="F61" s="2174"/>
      <c r="G61" s="129"/>
      <c r="H61" s="202"/>
      <c r="I61" s="727"/>
      <c r="J61" s="202"/>
      <c r="K61" s="172"/>
      <c r="L61" s="727"/>
      <c r="M61" s="202"/>
      <c r="N61" s="172"/>
      <c r="O61" s="727"/>
      <c r="P61" s="126"/>
      <c r="Q61" s="2035" t="s">
        <v>51</v>
      </c>
      <c r="R61" s="2046"/>
      <c r="S61" s="2046"/>
      <c r="T61" s="2047">
        <v>1</v>
      </c>
      <c r="U61" s="1367"/>
    </row>
    <row r="62" spans="1:21" ht="15.75" customHeight="1" x14ac:dyDescent="0.2">
      <c r="A62" s="2031"/>
      <c r="B62" s="2032"/>
      <c r="C62" s="177"/>
      <c r="D62" s="2136"/>
      <c r="E62" s="2173"/>
      <c r="F62" s="2174"/>
      <c r="G62" s="140" t="s">
        <v>50</v>
      </c>
      <c r="H62" s="308"/>
      <c r="I62" s="82"/>
      <c r="J62" s="308"/>
      <c r="K62" s="175">
        <v>40</v>
      </c>
      <c r="L62" s="82">
        <v>40</v>
      </c>
      <c r="M62" s="308"/>
      <c r="N62" s="175"/>
      <c r="O62" s="82"/>
      <c r="P62" s="415"/>
      <c r="Q62" s="2178"/>
      <c r="R62" s="1048"/>
      <c r="S62" s="916"/>
      <c r="T62" s="917"/>
      <c r="U62" s="1367"/>
    </row>
    <row r="63" spans="1:21" ht="16.5" customHeight="1" thickBot="1" x14ac:dyDescent="0.25">
      <c r="A63" s="141"/>
      <c r="B63" s="2050"/>
      <c r="C63" s="2052"/>
      <c r="D63" s="2171"/>
      <c r="E63" s="2171"/>
      <c r="F63" s="2166"/>
      <c r="G63" s="282" t="s">
        <v>8</v>
      </c>
      <c r="H63" s="1184">
        <f t="shared" ref="H63:M63" si="6">SUM(H47:H62)</f>
        <v>2054.4</v>
      </c>
      <c r="I63" s="442">
        <f t="shared" si="6"/>
        <v>2054.4</v>
      </c>
      <c r="J63" s="442">
        <f t="shared" si="6"/>
        <v>0</v>
      </c>
      <c r="K63" s="440">
        <f t="shared" si="6"/>
        <v>3678.4</v>
      </c>
      <c r="L63" s="442">
        <f t="shared" si="6"/>
        <v>3828.4</v>
      </c>
      <c r="M63" s="442">
        <f t="shared" si="6"/>
        <v>150</v>
      </c>
      <c r="N63" s="440">
        <f t="shared" ref="N63:O63" si="7">SUM(N47:N62)</f>
        <v>2733.8</v>
      </c>
      <c r="O63" s="1399">
        <f t="shared" si="7"/>
        <v>2733.8</v>
      </c>
      <c r="P63" s="1382"/>
      <c r="Q63" s="2187"/>
      <c r="R63" s="971"/>
      <c r="S63" s="971"/>
      <c r="T63" s="915"/>
      <c r="U63" s="1398"/>
    </row>
    <row r="64" spans="1:21" ht="16.5" customHeight="1" x14ac:dyDescent="0.2">
      <c r="A64" s="779" t="s">
        <v>7</v>
      </c>
      <c r="B64" s="781" t="s">
        <v>7</v>
      </c>
      <c r="C64" s="807" t="s">
        <v>37</v>
      </c>
      <c r="D64" s="2152" t="s">
        <v>57</v>
      </c>
      <c r="E64" s="2188" t="s">
        <v>109</v>
      </c>
      <c r="F64" s="241" t="s">
        <v>48</v>
      </c>
      <c r="G64" s="1153" t="s">
        <v>130</v>
      </c>
      <c r="H64" s="1153">
        <v>980</v>
      </c>
      <c r="I64" s="1375">
        <v>980</v>
      </c>
      <c r="J64" s="946"/>
      <c r="K64" s="1153">
        <v>500</v>
      </c>
      <c r="L64" s="1375">
        <v>500</v>
      </c>
      <c r="M64" s="946"/>
      <c r="N64" s="1153">
        <v>1010</v>
      </c>
      <c r="O64" s="1375">
        <v>1010</v>
      </c>
      <c r="P64" s="1189"/>
      <c r="Q64" s="788"/>
      <c r="R64" s="1178"/>
      <c r="S64" s="1178"/>
      <c r="T64" s="790"/>
      <c r="U64" s="2398" t="s">
        <v>479</v>
      </c>
    </row>
    <row r="65" spans="1:21" ht="15" customHeight="1" x14ac:dyDescent="0.2">
      <c r="A65" s="1513"/>
      <c r="B65" s="1514"/>
      <c r="C65" s="1515"/>
      <c r="D65" s="2153"/>
      <c r="E65" s="2176"/>
      <c r="F65" s="1525"/>
      <c r="G65" s="1190" t="s">
        <v>129</v>
      </c>
      <c r="H65" s="1190"/>
      <c r="I65" s="741">
        <v>75</v>
      </c>
      <c r="J65" s="1541">
        <f>I65-H65</f>
        <v>75</v>
      </c>
      <c r="K65" s="1190"/>
      <c r="L65" s="741"/>
      <c r="M65" s="826"/>
      <c r="N65" s="1190"/>
      <c r="O65" s="741"/>
      <c r="P65" s="1259"/>
      <c r="Q65" s="407"/>
      <c r="R65" s="1136"/>
      <c r="S65" s="1136"/>
      <c r="T65" s="344"/>
      <c r="U65" s="2399"/>
    </row>
    <row r="66" spans="1:21" ht="18" customHeight="1" x14ac:dyDescent="0.2">
      <c r="A66" s="1131"/>
      <c r="B66" s="1133"/>
      <c r="C66" s="1132"/>
      <c r="D66" s="2143"/>
      <c r="E66" s="2114"/>
      <c r="F66" s="1134"/>
      <c r="G66" s="256" t="s">
        <v>29</v>
      </c>
      <c r="H66" s="256">
        <f>70+5</f>
        <v>75</v>
      </c>
      <c r="I66" s="324">
        <v>0</v>
      </c>
      <c r="J66" s="1542">
        <f>I66-H66</f>
        <v>-75</v>
      </c>
      <c r="K66" s="256"/>
      <c r="L66" s="324"/>
      <c r="M66" s="319"/>
      <c r="N66" s="256">
        <v>355.1</v>
      </c>
      <c r="O66" s="324">
        <v>355.1</v>
      </c>
      <c r="P66" s="433"/>
      <c r="Q66" s="628"/>
      <c r="R66" s="34"/>
      <c r="S66" s="34"/>
      <c r="T66" s="344"/>
      <c r="U66" s="2399"/>
    </row>
    <row r="67" spans="1:21" ht="38.25" customHeight="1" x14ac:dyDescent="0.2">
      <c r="A67" s="777"/>
      <c r="B67" s="778"/>
      <c r="C67" s="804"/>
      <c r="D67" s="2136" t="s">
        <v>481</v>
      </c>
      <c r="E67" s="2186" t="s">
        <v>52</v>
      </c>
      <c r="F67" s="2189"/>
      <c r="G67" s="172" t="s">
        <v>53</v>
      </c>
      <c r="H67" s="172">
        <v>850</v>
      </c>
      <c r="I67" s="727">
        <v>850</v>
      </c>
      <c r="J67" s="202"/>
      <c r="K67" s="172"/>
      <c r="L67" s="727"/>
      <c r="M67" s="202"/>
      <c r="N67" s="172">
        <v>250</v>
      </c>
      <c r="O67" s="727">
        <v>250</v>
      </c>
      <c r="P67" s="126"/>
      <c r="Q67" s="1552" t="s">
        <v>409</v>
      </c>
      <c r="R67" s="42">
        <v>100</v>
      </c>
      <c r="S67" s="42"/>
      <c r="T67" s="816"/>
      <c r="U67" s="2396" t="s">
        <v>480</v>
      </c>
    </row>
    <row r="68" spans="1:21" ht="15.75" customHeight="1" x14ac:dyDescent="0.2">
      <c r="A68" s="777"/>
      <c r="B68" s="778"/>
      <c r="C68" s="804"/>
      <c r="D68" s="2136"/>
      <c r="E68" s="2186"/>
      <c r="F68" s="2189"/>
      <c r="G68" s="172" t="s">
        <v>50</v>
      </c>
      <c r="H68" s="172"/>
      <c r="I68" s="1986">
        <v>175</v>
      </c>
      <c r="J68" s="1536">
        <f>I68-H68</f>
        <v>175</v>
      </c>
      <c r="K68" s="172"/>
      <c r="L68" s="727"/>
      <c r="M68" s="202"/>
      <c r="N68" s="172"/>
      <c r="O68" s="727"/>
      <c r="P68" s="126"/>
      <c r="Q68" s="2190" t="s">
        <v>410</v>
      </c>
      <c r="R68" s="1136"/>
      <c r="S68" s="1136"/>
      <c r="T68" s="344">
        <v>30</v>
      </c>
      <c r="U68" s="2399"/>
    </row>
    <row r="69" spans="1:21" ht="19.5" customHeight="1" x14ac:dyDescent="0.2">
      <c r="A69" s="777"/>
      <c r="B69" s="778"/>
      <c r="C69" s="804"/>
      <c r="D69" s="2137"/>
      <c r="E69" s="2181"/>
      <c r="F69" s="2189"/>
      <c r="G69" s="1190"/>
      <c r="H69" s="172"/>
      <c r="I69" s="727"/>
      <c r="J69" s="202"/>
      <c r="K69" s="172"/>
      <c r="L69" s="727"/>
      <c r="M69" s="202"/>
      <c r="N69" s="172"/>
      <c r="O69" s="727"/>
      <c r="P69" s="126"/>
      <c r="Q69" s="2191"/>
      <c r="R69" s="34"/>
      <c r="S69" s="34"/>
      <c r="T69" s="343"/>
      <c r="U69" s="2399"/>
    </row>
    <row r="70" spans="1:21" ht="48.75" customHeight="1" x14ac:dyDescent="0.2">
      <c r="A70" s="1993"/>
      <c r="B70" s="1994"/>
      <c r="C70" s="1995"/>
      <c r="D70" s="1996" t="s">
        <v>179</v>
      </c>
      <c r="E70" s="1998" t="s">
        <v>52</v>
      </c>
      <c r="F70" s="1995"/>
      <c r="G70" s="172"/>
      <c r="H70" s="172"/>
      <c r="I70" s="727"/>
      <c r="J70" s="202"/>
      <c r="K70" s="172"/>
      <c r="L70" s="727"/>
      <c r="M70" s="202"/>
      <c r="N70" s="172"/>
      <c r="O70" s="727"/>
      <c r="P70" s="126"/>
      <c r="Q70" s="1997" t="s">
        <v>362</v>
      </c>
      <c r="R70" s="1137">
        <v>100</v>
      </c>
      <c r="S70" s="1137"/>
      <c r="T70" s="354"/>
      <c r="U70" s="2399"/>
    </row>
    <row r="71" spans="1:21" ht="24" customHeight="1" x14ac:dyDescent="0.2">
      <c r="A71" s="2132"/>
      <c r="B71" s="2133"/>
      <c r="C71" s="2134"/>
      <c r="D71" s="2135" t="s">
        <v>182</v>
      </c>
      <c r="E71" s="2195" t="s">
        <v>52</v>
      </c>
      <c r="F71" s="2177"/>
      <c r="G71" s="172"/>
      <c r="H71" s="172"/>
      <c r="I71" s="727"/>
      <c r="J71" s="202"/>
      <c r="K71" s="172"/>
      <c r="L71" s="727"/>
      <c r="M71" s="202"/>
      <c r="N71" s="172"/>
      <c r="O71" s="727"/>
      <c r="P71" s="126"/>
      <c r="Q71" s="2197" t="s">
        <v>411</v>
      </c>
      <c r="R71" s="15"/>
      <c r="S71" s="15"/>
      <c r="T71" s="353">
        <v>15</v>
      </c>
      <c r="U71" s="1367"/>
    </row>
    <row r="72" spans="1:21" ht="18.75" customHeight="1" x14ac:dyDescent="0.2">
      <c r="A72" s="2132"/>
      <c r="B72" s="2133"/>
      <c r="C72" s="2134"/>
      <c r="D72" s="2136"/>
      <c r="E72" s="2196"/>
      <c r="F72" s="2177"/>
      <c r="G72" s="1191"/>
      <c r="H72" s="305"/>
      <c r="I72" s="323"/>
      <c r="J72" s="309"/>
      <c r="K72" s="305"/>
      <c r="L72" s="323"/>
      <c r="M72" s="309"/>
      <c r="N72" s="305"/>
      <c r="O72" s="323"/>
      <c r="P72" s="189"/>
      <c r="Q72" s="2183"/>
      <c r="R72" s="19"/>
      <c r="S72" s="19"/>
      <c r="T72" s="359"/>
      <c r="U72" s="1367"/>
    </row>
    <row r="73" spans="1:21" ht="16.5" customHeight="1" x14ac:dyDescent="0.2">
      <c r="A73" s="2132"/>
      <c r="B73" s="2133"/>
      <c r="C73" s="2134"/>
      <c r="D73" s="2135" t="s">
        <v>114</v>
      </c>
      <c r="E73" s="2195" t="s">
        <v>52</v>
      </c>
      <c r="F73" s="2134"/>
      <c r="G73" s="172"/>
      <c r="H73" s="172"/>
      <c r="I73" s="727"/>
      <c r="J73" s="202"/>
      <c r="K73" s="172"/>
      <c r="L73" s="727"/>
      <c r="M73" s="202"/>
      <c r="N73" s="172"/>
      <c r="O73" s="727"/>
      <c r="P73" s="126"/>
      <c r="Q73" s="2169" t="s">
        <v>371</v>
      </c>
      <c r="R73" s="773"/>
      <c r="S73" s="773">
        <v>50</v>
      </c>
      <c r="T73" s="354">
        <v>100</v>
      </c>
      <c r="U73" s="1367"/>
    </row>
    <row r="74" spans="1:21" ht="13.5" customHeight="1" x14ac:dyDescent="0.2">
      <c r="A74" s="2132"/>
      <c r="B74" s="2133"/>
      <c r="C74" s="2134"/>
      <c r="D74" s="2136"/>
      <c r="E74" s="2196"/>
      <c r="F74" s="2134"/>
      <c r="G74" s="172"/>
      <c r="H74" s="172"/>
      <c r="I74" s="727"/>
      <c r="J74" s="202"/>
      <c r="K74" s="172"/>
      <c r="L74" s="727"/>
      <c r="M74" s="202"/>
      <c r="N74" s="172"/>
      <c r="O74" s="727"/>
      <c r="P74" s="126"/>
      <c r="Q74" s="2183"/>
      <c r="R74" s="19"/>
      <c r="S74" s="19"/>
      <c r="T74" s="359"/>
      <c r="U74" s="1367"/>
    </row>
    <row r="75" spans="1:21" ht="15.75" customHeight="1" x14ac:dyDescent="0.2">
      <c r="A75" s="2132"/>
      <c r="B75" s="2133"/>
      <c r="C75" s="2134"/>
      <c r="D75" s="2135" t="s">
        <v>390</v>
      </c>
      <c r="E75" s="2195" t="s">
        <v>52</v>
      </c>
      <c r="F75" s="2199"/>
      <c r="G75" s="92"/>
      <c r="H75" s="172"/>
      <c r="I75" s="727"/>
      <c r="J75" s="202"/>
      <c r="K75" s="172"/>
      <c r="L75" s="727"/>
      <c r="M75" s="202"/>
      <c r="N75" s="172"/>
      <c r="O75" s="727"/>
      <c r="P75" s="126"/>
      <c r="Q75" s="817" t="s">
        <v>106</v>
      </c>
      <c r="R75" s="50"/>
      <c r="S75" s="50"/>
      <c r="T75" s="358">
        <v>1</v>
      </c>
      <c r="U75" s="1367"/>
    </row>
    <row r="76" spans="1:21" ht="10.5" customHeight="1" x14ac:dyDescent="0.2">
      <c r="A76" s="2132"/>
      <c r="B76" s="2133"/>
      <c r="C76" s="2134"/>
      <c r="D76" s="2136"/>
      <c r="E76" s="2196"/>
      <c r="F76" s="2199"/>
      <c r="G76" s="172"/>
      <c r="H76" s="172"/>
      <c r="I76" s="727"/>
      <c r="J76" s="202"/>
      <c r="K76" s="172"/>
      <c r="L76" s="727"/>
      <c r="M76" s="202"/>
      <c r="N76" s="172"/>
      <c r="O76" s="727"/>
      <c r="P76" s="126"/>
      <c r="Q76" s="2201" t="s">
        <v>345</v>
      </c>
      <c r="R76" s="773"/>
      <c r="S76" s="773"/>
      <c r="T76" s="354">
        <v>20</v>
      </c>
      <c r="U76" s="1367"/>
    </row>
    <row r="77" spans="1:21" ht="30.75" customHeight="1" x14ac:dyDescent="0.2">
      <c r="A77" s="2132"/>
      <c r="B77" s="2133"/>
      <c r="C77" s="2134"/>
      <c r="D77" s="2137"/>
      <c r="E77" s="2198"/>
      <c r="F77" s="2200"/>
      <c r="G77" s="787"/>
      <c r="H77" s="172"/>
      <c r="I77" s="727"/>
      <c r="J77" s="202"/>
      <c r="K77" s="172"/>
      <c r="L77" s="727"/>
      <c r="M77" s="202"/>
      <c r="N77" s="172"/>
      <c r="O77" s="727"/>
      <c r="P77" s="126"/>
      <c r="Q77" s="2202"/>
      <c r="R77" s="19"/>
      <c r="S77" s="19"/>
      <c r="T77" s="359"/>
      <c r="U77" s="1367"/>
    </row>
    <row r="78" spans="1:21" ht="15.75" customHeight="1" x14ac:dyDescent="0.2">
      <c r="A78" s="2132"/>
      <c r="B78" s="2133"/>
      <c r="C78" s="2177"/>
      <c r="D78" s="2135" t="s">
        <v>391</v>
      </c>
      <c r="E78" s="2208" t="s">
        <v>52</v>
      </c>
      <c r="F78" s="2210"/>
      <c r="G78" s="172"/>
      <c r="H78" s="172"/>
      <c r="I78" s="727"/>
      <c r="J78" s="202"/>
      <c r="K78" s="172"/>
      <c r="L78" s="727"/>
      <c r="M78" s="202"/>
      <c r="N78" s="172"/>
      <c r="O78" s="727"/>
      <c r="P78" s="126"/>
      <c r="Q78" s="2150" t="s">
        <v>373</v>
      </c>
      <c r="R78" s="15">
        <v>100</v>
      </c>
      <c r="S78" s="15"/>
      <c r="T78" s="353"/>
      <c r="U78" s="1367"/>
    </row>
    <row r="79" spans="1:21" ht="22.5" customHeight="1" x14ac:dyDescent="0.2">
      <c r="A79" s="2132"/>
      <c r="B79" s="2133"/>
      <c r="C79" s="2177"/>
      <c r="D79" s="2136"/>
      <c r="E79" s="2209"/>
      <c r="F79" s="2177"/>
      <c r="G79" s="175" t="s">
        <v>50</v>
      </c>
      <c r="H79" s="175">
        <v>10</v>
      </c>
      <c r="I79" s="82">
        <v>10</v>
      </c>
      <c r="J79" s="308"/>
      <c r="K79" s="175"/>
      <c r="L79" s="82"/>
      <c r="M79" s="308"/>
      <c r="N79" s="175"/>
      <c r="O79" s="82"/>
      <c r="P79" s="415"/>
      <c r="Q79" s="2203"/>
      <c r="R79" s="793"/>
      <c r="S79" s="793"/>
      <c r="T79" s="354"/>
      <c r="U79" s="1367"/>
    </row>
    <row r="80" spans="1:21" ht="16.5" customHeight="1" thickBot="1" x14ac:dyDescent="0.25">
      <c r="A80" s="744"/>
      <c r="B80" s="737"/>
      <c r="C80" s="812"/>
      <c r="D80" s="919"/>
      <c r="E80" s="920"/>
      <c r="F80" s="808"/>
      <c r="G80" s="282" t="s">
        <v>8</v>
      </c>
      <c r="H80" s="1184">
        <f>SUM(H64:H79)</f>
        <v>1915</v>
      </c>
      <c r="I80" s="442">
        <f>SUM(I64:I79)</f>
        <v>2090</v>
      </c>
      <c r="J80" s="442">
        <f>SUM(J64:J79)</f>
        <v>175</v>
      </c>
      <c r="K80" s="440">
        <f>SUM(K64:K79)</f>
        <v>500</v>
      </c>
      <c r="L80" s="442">
        <f>SUM(L64:L79)</f>
        <v>500</v>
      </c>
      <c r="M80" s="1184"/>
      <c r="N80" s="440">
        <f>SUM(N64:N79)</f>
        <v>1615.1</v>
      </c>
      <c r="O80" s="1399">
        <f>SUM(O64:O79)</f>
        <v>1615.1</v>
      </c>
      <c r="P80" s="1383"/>
      <c r="Q80" s="918"/>
      <c r="R80" s="88"/>
      <c r="S80" s="88"/>
      <c r="T80" s="49"/>
      <c r="U80" s="1398"/>
    </row>
    <row r="81" spans="1:21" ht="21" customHeight="1" x14ac:dyDescent="0.2">
      <c r="A81" s="779" t="s">
        <v>7</v>
      </c>
      <c r="B81" s="781" t="s">
        <v>7</v>
      </c>
      <c r="C81" s="807" t="s">
        <v>38</v>
      </c>
      <c r="D81" s="2152" t="s">
        <v>121</v>
      </c>
      <c r="E81" s="2188" t="s">
        <v>105</v>
      </c>
      <c r="F81" s="1135" t="s">
        <v>48</v>
      </c>
      <c r="G81" s="444"/>
      <c r="H81" s="695"/>
      <c r="I81" s="441"/>
      <c r="J81" s="1553"/>
      <c r="K81" s="694"/>
      <c r="L81" s="441"/>
      <c r="M81" s="695"/>
      <c r="N81" s="694"/>
      <c r="O81" s="441"/>
      <c r="P81" s="947"/>
      <c r="Q81" s="788"/>
      <c r="R81" s="1154"/>
      <c r="S81" s="1154"/>
      <c r="T81" s="1155"/>
      <c r="U81" s="1538"/>
    </row>
    <row r="82" spans="1:21" ht="16.5" customHeight="1" x14ac:dyDescent="0.2">
      <c r="A82" s="1131"/>
      <c r="B82" s="1133"/>
      <c r="C82" s="1132"/>
      <c r="D82" s="2143"/>
      <c r="E82" s="2114"/>
      <c r="F82" s="1130"/>
      <c r="G82" s="127" t="s">
        <v>130</v>
      </c>
      <c r="H82" s="308">
        <v>615</v>
      </c>
      <c r="I82" s="82">
        <v>615</v>
      </c>
      <c r="J82" s="308"/>
      <c r="K82" s="175">
        <v>1000</v>
      </c>
      <c r="L82" s="82">
        <v>1000</v>
      </c>
      <c r="M82" s="308"/>
      <c r="N82" s="175">
        <v>1850</v>
      </c>
      <c r="O82" s="82">
        <v>1850</v>
      </c>
      <c r="P82" s="415"/>
      <c r="Q82" s="628"/>
      <c r="R82" s="88"/>
      <c r="S82" s="88"/>
      <c r="T82" s="350"/>
      <c r="U82" s="1554"/>
    </row>
    <row r="83" spans="1:21" ht="18.75" customHeight="1" x14ac:dyDescent="0.2">
      <c r="A83" s="777"/>
      <c r="B83" s="778"/>
      <c r="C83" s="804"/>
      <c r="D83" s="2135" t="s">
        <v>122</v>
      </c>
      <c r="E83" s="225" t="s">
        <v>52</v>
      </c>
      <c r="F83" s="776"/>
      <c r="G83" s="129"/>
      <c r="H83" s="787"/>
      <c r="I83" s="1369"/>
      <c r="J83" s="1183"/>
      <c r="K83" s="172"/>
      <c r="L83" s="727"/>
      <c r="M83" s="202"/>
      <c r="N83" s="172"/>
      <c r="O83" s="727"/>
      <c r="P83" s="126"/>
      <c r="Q83" s="1151" t="s">
        <v>237</v>
      </c>
      <c r="R83" s="68">
        <v>1</v>
      </c>
      <c r="S83" s="68"/>
      <c r="T83" s="1152"/>
      <c r="U83" s="1539"/>
    </row>
    <row r="84" spans="1:21" ht="16.5" customHeight="1" x14ac:dyDescent="0.2">
      <c r="A84" s="777"/>
      <c r="B84" s="778"/>
      <c r="C84" s="804"/>
      <c r="D84" s="2136"/>
      <c r="E84" s="2205"/>
      <c r="F84" s="776"/>
      <c r="G84" s="129"/>
      <c r="H84" s="787"/>
      <c r="I84" s="1369"/>
      <c r="J84" s="1183"/>
      <c r="K84" s="172"/>
      <c r="L84" s="727"/>
      <c r="M84" s="202"/>
      <c r="N84" s="172"/>
      <c r="O84" s="727"/>
      <c r="P84" s="126"/>
      <c r="Q84" s="2207" t="s">
        <v>311</v>
      </c>
      <c r="R84" s="798"/>
      <c r="S84" s="798">
        <v>40</v>
      </c>
      <c r="T84" s="644">
        <v>100</v>
      </c>
      <c r="U84" s="1367"/>
    </row>
    <row r="85" spans="1:21" ht="16.5" customHeight="1" x14ac:dyDescent="0.2">
      <c r="A85" s="777"/>
      <c r="B85" s="778"/>
      <c r="C85" s="804"/>
      <c r="D85" s="2204"/>
      <c r="E85" s="2206"/>
      <c r="F85" s="776"/>
      <c r="G85" s="1182"/>
      <c r="H85" s="1192"/>
      <c r="I85" s="294"/>
      <c r="J85" s="1372"/>
      <c r="K85" s="1190"/>
      <c r="L85" s="741"/>
      <c r="M85" s="826"/>
      <c r="N85" s="1190"/>
      <c r="O85" s="741"/>
      <c r="P85" s="1259"/>
      <c r="Q85" s="2183"/>
      <c r="R85" s="621"/>
      <c r="S85" s="621"/>
      <c r="T85" s="622"/>
      <c r="U85" s="1367"/>
    </row>
    <row r="86" spans="1:21" ht="18" customHeight="1" x14ac:dyDescent="0.2">
      <c r="A86" s="777"/>
      <c r="B86" s="778"/>
      <c r="C86" s="804"/>
      <c r="D86" s="2135" t="s">
        <v>319</v>
      </c>
      <c r="E86" s="225" t="s">
        <v>52</v>
      </c>
      <c r="F86" s="776"/>
      <c r="G86" s="129" t="s">
        <v>29</v>
      </c>
      <c r="H86" s="202">
        <v>350</v>
      </c>
      <c r="I86" s="727"/>
      <c r="J86" s="1536">
        <f>I86-H86</f>
        <v>-350</v>
      </c>
      <c r="K86" s="172">
        <v>3400</v>
      </c>
      <c r="L86" s="727">
        <v>3400</v>
      </c>
      <c r="M86" s="202"/>
      <c r="N86" s="172">
        <v>5278</v>
      </c>
      <c r="O86" s="727">
        <v>5278</v>
      </c>
      <c r="P86" s="126"/>
      <c r="Q86" s="121" t="s">
        <v>117</v>
      </c>
      <c r="R86" s="71">
        <v>1</v>
      </c>
      <c r="S86" s="71"/>
      <c r="T86" s="921"/>
      <c r="U86" s="2396" t="s">
        <v>479</v>
      </c>
    </row>
    <row r="87" spans="1:21" ht="18.75" customHeight="1" x14ac:dyDescent="0.2">
      <c r="A87" s="777"/>
      <c r="B87" s="778"/>
      <c r="C87" s="800"/>
      <c r="D87" s="2136"/>
      <c r="E87" s="623"/>
      <c r="F87" s="776"/>
      <c r="G87" s="129" t="s">
        <v>129</v>
      </c>
      <c r="H87" s="202"/>
      <c r="I87" s="727">
        <v>350</v>
      </c>
      <c r="J87" s="1536">
        <f>I87-H87</f>
        <v>350</v>
      </c>
      <c r="K87" s="172"/>
      <c r="L87" s="727"/>
      <c r="M87" s="202"/>
      <c r="N87" s="172"/>
      <c r="O87" s="727"/>
      <c r="P87" s="126"/>
      <c r="Q87" s="2223" t="s">
        <v>238</v>
      </c>
      <c r="R87" s="838">
        <v>20</v>
      </c>
      <c r="S87" s="838">
        <v>60</v>
      </c>
      <c r="T87" s="75">
        <v>100</v>
      </c>
      <c r="U87" s="2399"/>
    </row>
    <row r="88" spans="1:21" ht="16.5" customHeight="1" x14ac:dyDescent="0.2">
      <c r="A88" s="777"/>
      <c r="B88" s="778"/>
      <c r="C88" s="800"/>
      <c r="D88" s="2222"/>
      <c r="E88" s="226"/>
      <c r="F88" s="776"/>
      <c r="G88" s="124"/>
      <c r="H88" s="202"/>
      <c r="I88" s="727"/>
      <c r="J88" s="202"/>
      <c r="K88" s="172"/>
      <c r="L88" s="727"/>
      <c r="M88" s="202"/>
      <c r="N88" s="172"/>
      <c r="O88" s="727"/>
      <c r="P88" s="126"/>
      <c r="Q88" s="2170"/>
      <c r="R88" s="34"/>
      <c r="S88" s="34"/>
      <c r="T88" s="343"/>
      <c r="U88" s="2399"/>
    </row>
    <row r="89" spans="1:21" ht="19.5" customHeight="1" x14ac:dyDescent="0.2">
      <c r="A89" s="777"/>
      <c r="B89" s="778"/>
      <c r="C89" s="804"/>
      <c r="D89" s="2135" t="s">
        <v>489</v>
      </c>
      <c r="E89" s="225" t="s">
        <v>52</v>
      </c>
      <c r="F89" s="847"/>
      <c r="G89" s="133" t="s">
        <v>53</v>
      </c>
      <c r="H89" s="172">
        <v>150</v>
      </c>
      <c r="I89" s="727">
        <v>150</v>
      </c>
      <c r="J89" s="202"/>
      <c r="K89" s="172">
        <v>1000</v>
      </c>
      <c r="L89" s="727">
        <v>1000</v>
      </c>
      <c r="M89" s="202"/>
      <c r="N89" s="172">
        <v>750</v>
      </c>
      <c r="O89" s="727">
        <v>750</v>
      </c>
      <c r="P89" s="126"/>
      <c r="Q89" s="402" t="s">
        <v>237</v>
      </c>
      <c r="R89" s="62">
        <v>1</v>
      </c>
      <c r="S89" s="62"/>
      <c r="T89" s="404"/>
      <c r="U89" s="1367"/>
    </row>
    <row r="90" spans="1:21" ht="15" customHeight="1" x14ac:dyDescent="0.2">
      <c r="A90" s="777"/>
      <c r="B90" s="778"/>
      <c r="C90" s="804"/>
      <c r="D90" s="2136"/>
      <c r="E90" s="2205"/>
      <c r="F90" s="847"/>
      <c r="G90" s="129"/>
      <c r="H90" s="787"/>
      <c r="I90" s="1369"/>
      <c r="J90" s="1183"/>
      <c r="K90" s="172"/>
      <c r="L90" s="727"/>
      <c r="M90" s="202"/>
      <c r="N90" s="172"/>
      <c r="O90" s="727"/>
      <c r="P90" s="126"/>
      <c r="Q90" s="2207" t="s">
        <v>372</v>
      </c>
      <c r="R90" s="798">
        <v>30</v>
      </c>
      <c r="S90" s="798">
        <v>60</v>
      </c>
      <c r="T90" s="644">
        <v>100</v>
      </c>
      <c r="U90" s="1367"/>
    </row>
    <row r="91" spans="1:21" ht="9" customHeight="1" x14ac:dyDescent="0.2">
      <c r="A91" s="777"/>
      <c r="B91" s="778"/>
      <c r="C91" s="804"/>
      <c r="D91" s="2224"/>
      <c r="E91" s="2225"/>
      <c r="F91" s="847"/>
      <c r="G91" s="140"/>
      <c r="H91" s="930"/>
      <c r="I91" s="237"/>
      <c r="J91" s="212"/>
      <c r="K91" s="256"/>
      <c r="L91" s="324"/>
      <c r="M91" s="319"/>
      <c r="N91" s="256"/>
      <c r="O91" s="324"/>
      <c r="P91" s="433"/>
      <c r="Q91" s="2147"/>
      <c r="R91" s="8"/>
      <c r="S91" s="8"/>
      <c r="T91" s="617"/>
      <c r="U91" s="1367"/>
    </row>
    <row r="92" spans="1:21" ht="16.5" customHeight="1" thickBot="1" x14ac:dyDescent="0.25">
      <c r="A92" s="805"/>
      <c r="B92" s="803"/>
      <c r="C92" s="800"/>
      <c r="D92" s="799"/>
      <c r="E92" s="810"/>
      <c r="F92" s="800"/>
      <c r="G92" s="941" t="s">
        <v>8</v>
      </c>
      <c r="H92" s="1185">
        <f>SUM(H81:H91)</f>
        <v>1115</v>
      </c>
      <c r="I92" s="1376">
        <f>SUM(I81:I91)</f>
        <v>1115</v>
      </c>
      <c r="J92" s="1376">
        <f>SUM(J81:J91)</f>
        <v>0</v>
      </c>
      <c r="K92" s="440">
        <f>SUM(K81:K91)</f>
        <v>5400</v>
      </c>
      <c r="L92" s="442">
        <f>SUM(L81:L91)</f>
        <v>5400</v>
      </c>
      <c r="M92" s="1185"/>
      <c r="N92" s="1384">
        <f>SUM(N81:N91)</f>
        <v>7878</v>
      </c>
      <c r="O92" s="1400">
        <f>SUM(O81:O91)</f>
        <v>7878</v>
      </c>
      <c r="P92" s="1383"/>
      <c r="Q92" s="918"/>
      <c r="R92" s="806"/>
      <c r="S92" s="806"/>
      <c r="T92" s="801"/>
      <c r="U92" s="1367"/>
    </row>
    <row r="93" spans="1:21" ht="30" customHeight="1" x14ac:dyDescent="0.2">
      <c r="A93" s="2048" t="s">
        <v>7</v>
      </c>
      <c r="B93" s="2049" t="s">
        <v>7</v>
      </c>
      <c r="C93" s="2051" t="s">
        <v>39</v>
      </c>
      <c r="D93" s="219" t="s">
        <v>392</v>
      </c>
      <c r="E93" s="224" t="s">
        <v>111</v>
      </c>
      <c r="F93" s="240" t="s">
        <v>48</v>
      </c>
      <c r="G93" s="142"/>
      <c r="H93" s="929"/>
      <c r="I93" s="146"/>
      <c r="J93" s="929"/>
      <c r="K93" s="1379"/>
      <c r="L93" s="146"/>
      <c r="M93" s="929"/>
      <c r="N93" s="1379"/>
      <c r="O93" s="146"/>
      <c r="P93" s="1385"/>
      <c r="Q93" s="401"/>
      <c r="R93" s="47"/>
      <c r="S93" s="47"/>
      <c r="T93" s="352"/>
      <c r="U93" s="1367"/>
    </row>
    <row r="94" spans="1:21" ht="15.75" customHeight="1" x14ac:dyDescent="0.2">
      <c r="A94" s="2031"/>
      <c r="B94" s="2032"/>
      <c r="C94" s="2033"/>
      <c r="D94" s="2135" t="s">
        <v>306</v>
      </c>
      <c r="E94" s="2037" t="s">
        <v>52</v>
      </c>
      <c r="F94" s="2038"/>
      <c r="G94" s="133" t="s">
        <v>29</v>
      </c>
      <c r="H94" s="202"/>
      <c r="I94" s="727"/>
      <c r="J94" s="202"/>
      <c r="K94" s="172">
        <v>50</v>
      </c>
      <c r="L94" s="727">
        <v>50</v>
      </c>
      <c r="M94" s="202"/>
      <c r="N94" s="172">
        <v>50</v>
      </c>
      <c r="O94" s="727">
        <v>50</v>
      </c>
      <c r="P94" s="126"/>
      <c r="Q94" s="2045" t="s">
        <v>261</v>
      </c>
      <c r="R94" s="2046"/>
      <c r="S94" s="2046"/>
      <c r="T94" s="2047">
        <v>1</v>
      </c>
      <c r="U94" s="1367"/>
    </row>
    <row r="95" spans="1:21" ht="15.75" customHeight="1" x14ac:dyDescent="0.2">
      <c r="A95" s="2031"/>
      <c r="B95" s="2032"/>
      <c r="C95" s="2033"/>
      <c r="D95" s="2211"/>
      <c r="E95" s="2041"/>
      <c r="F95" s="2038"/>
      <c r="G95" s="123"/>
      <c r="H95" s="308"/>
      <c r="I95" s="82"/>
      <c r="J95" s="308"/>
      <c r="K95" s="175"/>
      <c r="L95" s="82"/>
      <c r="M95" s="308"/>
      <c r="N95" s="175"/>
      <c r="O95" s="82"/>
      <c r="P95" s="415"/>
      <c r="Q95" s="628"/>
      <c r="R95" s="34"/>
      <c r="S95" s="34"/>
      <c r="T95" s="343"/>
      <c r="U95" s="1367"/>
    </row>
    <row r="96" spans="1:21" ht="15" customHeight="1" x14ac:dyDescent="0.2">
      <c r="A96" s="2031"/>
      <c r="B96" s="2032"/>
      <c r="C96" s="2033"/>
      <c r="D96" s="2135" t="s">
        <v>96</v>
      </c>
      <c r="E96" s="2037" t="s">
        <v>52</v>
      </c>
      <c r="F96" s="2038"/>
      <c r="G96" s="133" t="s">
        <v>50</v>
      </c>
      <c r="H96" s="202">
        <v>30</v>
      </c>
      <c r="I96" s="727">
        <v>30</v>
      </c>
      <c r="J96" s="202"/>
      <c r="K96" s="172">
        <v>72.5</v>
      </c>
      <c r="L96" s="727">
        <v>72.5</v>
      </c>
      <c r="M96" s="202"/>
      <c r="N96" s="172">
        <v>647.5</v>
      </c>
      <c r="O96" s="727">
        <v>647.5</v>
      </c>
      <c r="P96" s="126"/>
      <c r="Q96" s="2045" t="s">
        <v>261</v>
      </c>
      <c r="R96" s="2046">
        <v>1</v>
      </c>
      <c r="S96" s="2046"/>
      <c r="T96" s="2047"/>
      <c r="U96" s="1367"/>
    </row>
    <row r="97" spans="1:21" ht="15" customHeight="1" x14ac:dyDescent="0.2">
      <c r="A97" s="2031"/>
      <c r="B97" s="2032"/>
      <c r="C97" s="2033"/>
      <c r="D97" s="2136"/>
      <c r="E97" s="2037"/>
      <c r="F97" s="2038"/>
      <c r="G97" s="133"/>
      <c r="H97" s="202"/>
      <c r="I97" s="727"/>
      <c r="J97" s="202"/>
      <c r="K97" s="172"/>
      <c r="L97" s="727"/>
      <c r="M97" s="202"/>
      <c r="N97" s="172"/>
      <c r="O97" s="727"/>
      <c r="P97" s="126"/>
      <c r="Q97" s="2042" t="s">
        <v>51</v>
      </c>
      <c r="R97" s="1136"/>
      <c r="S97" s="1136">
        <v>1</v>
      </c>
      <c r="T97" s="344"/>
      <c r="U97" s="1367"/>
    </row>
    <row r="98" spans="1:21" ht="30" customHeight="1" x14ac:dyDescent="0.2">
      <c r="A98" s="736"/>
      <c r="B98" s="737"/>
      <c r="C98" s="2058"/>
      <c r="D98" s="2211"/>
      <c r="E98" s="2041"/>
      <c r="F98" s="2059"/>
      <c r="G98" s="123"/>
      <c r="H98" s="308"/>
      <c r="I98" s="82"/>
      <c r="J98" s="308"/>
      <c r="K98" s="175"/>
      <c r="L98" s="82"/>
      <c r="M98" s="308"/>
      <c r="N98" s="175"/>
      <c r="O98" s="82"/>
      <c r="P98" s="415"/>
      <c r="Q98" s="628" t="s">
        <v>374</v>
      </c>
      <c r="R98" s="34"/>
      <c r="S98" s="34"/>
      <c r="T98" s="343">
        <v>100</v>
      </c>
      <c r="U98" s="2064"/>
    </row>
    <row r="99" spans="1:21" ht="26.25" customHeight="1" x14ac:dyDescent="0.2">
      <c r="A99" s="1970"/>
      <c r="B99" s="1971"/>
      <c r="C99" s="1972"/>
      <c r="D99" s="2408" t="s">
        <v>153</v>
      </c>
      <c r="E99" s="2060" t="s">
        <v>52</v>
      </c>
      <c r="F99" s="2061"/>
      <c r="G99" s="2062" t="s">
        <v>53</v>
      </c>
      <c r="H99" s="202"/>
      <c r="I99" s="1986">
        <v>15.7</v>
      </c>
      <c r="J99" s="1536">
        <f>I99</f>
        <v>15.7</v>
      </c>
      <c r="K99" s="172"/>
      <c r="L99" s="727"/>
      <c r="M99" s="202"/>
      <c r="N99" s="172"/>
      <c r="O99" s="727"/>
      <c r="P99" s="126"/>
      <c r="Q99" s="2063" t="s">
        <v>474</v>
      </c>
      <c r="R99" s="1136">
        <v>2</v>
      </c>
      <c r="S99" s="1136"/>
      <c r="T99" s="344"/>
      <c r="U99" s="2396" t="s">
        <v>482</v>
      </c>
    </row>
    <row r="100" spans="1:21" ht="18" customHeight="1" x14ac:dyDescent="0.2">
      <c r="A100" s="1970"/>
      <c r="B100" s="1971"/>
      <c r="C100" s="1972"/>
      <c r="D100" s="2409"/>
      <c r="E100" s="1990"/>
      <c r="F100" s="1991"/>
      <c r="G100" s="1992"/>
      <c r="H100" s="308"/>
      <c r="I100" s="82"/>
      <c r="J100" s="308"/>
      <c r="K100" s="175"/>
      <c r="L100" s="82"/>
      <c r="M100" s="308"/>
      <c r="N100" s="175"/>
      <c r="O100" s="82"/>
      <c r="P100" s="415"/>
      <c r="Q100" s="628"/>
      <c r="R100" s="34"/>
      <c r="S100" s="34"/>
      <c r="T100" s="343"/>
      <c r="U100" s="2399"/>
    </row>
    <row r="101" spans="1:21" ht="18" customHeight="1" x14ac:dyDescent="0.2">
      <c r="A101" s="802"/>
      <c r="B101" s="803"/>
      <c r="C101" s="804"/>
      <c r="D101" s="2136" t="s">
        <v>393</v>
      </c>
      <c r="E101" s="620" t="s">
        <v>52</v>
      </c>
      <c r="F101" s="847"/>
      <c r="G101" s="133" t="s">
        <v>53</v>
      </c>
      <c r="H101" s="202"/>
      <c r="I101" s="727"/>
      <c r="J101" s="202"/>
      <c r="K101" s="172"/>
      <c r="L101" s="727"/>
      <c r="M101" s="202"/>
      <c r="N101" s="172"/>
      <c r="O101" s="727"/>
      <c r="P101" s="126"/>
      <c r="Q101" s="809" t="s">
        <v>51</v>
      </c>
      <c r="R101" s="797">
        <v>1</v>
      </c>
      <c r="S101" s="797"/>
      <c r="T101" s="344"/>
      <c r="U101" s="2399"/>
    </row>
    <row r="102" spans="1:21" ht="18" customHeight="1" x14ac:dyDescent="0.2">
      <c r="A102" s="802"/>
      <c r="B102" s="803"/>
      <c r="C102" s="804"/>
      <c r="D102" s="2212"/>
      <c r="E102" s="620"/>
      <c r="F102" s="847"/>
      <c r="G102" s="123"/>
      <c r="H102" s="308"/>
      <c r="I102" s="82"/>
      <c r="J102" s="308"/>
      <c r="K102" s="175"/>
      <c r="L102" s="82"/>
      <c r="M102" s="308"/>
      <c r="N102" s="175"/>
      <c r="O102" s="82"/>
      <c r="P102" s="415"/>
      <c r="Q102" s="2237" t="s">
        <v>375</v>
      </c>
      <c r="R102" s="797">
        <v>30</v>
      </c>
      <c r="S102" s="797">
        <v>100</v>
      </c>
      <c r="T102" s="344"/>
      <c r="U102" s="2399"/>
    </row>
    <row r="103" spans="1:21" ht="18" customHeight="1" thickBot="1" x14ac:dyDescent="0.25">
      <c r="A103" s="141"/>
      <c r="B103" s="813"/>
      <c r="C103" s="808"/>
      <c r="D103" s="919"/>
      <c r="E103" s="920"/>
      <c r="F103" s="808"/>
      <c r="G103" s="282" t="s">
        <v>8</v>
      </c>
      <c r="H103" s="1184">
        <f>SUM(H94:H102)</f>
        <v>30</v>
      </c>
      <c r="I103" s="442">
        <f>SUM(I94:I102)</f>
        <v>45.7</v>
      </c>
      <c r="J103" s="442">
        <f>SUM(J94:J102)</f>
        <v>15.7</v>
      </c>
      <c r="K103" s="440">
        <f>SUM(K94:K102)</f>
        <v>122.5</v>
      </c>
      <c r="L103" s="442">
        <f t="shared" ref="L103" si="8">SUM(L94:L102)</f>
        <v>122.5</v>
      </c>
      <c r="M103" s="1184"/>
      <c r="N103" s="440">
        <f t="shared" ref="N103" si="9">SUM(N94:N102)</f>
        <v>697.5</v>
      </c>
      <c r="O103" s="1399">
        <f t="shared" ref="O103" si="10">SUM(O94:O102)</f>
        <v>697.5</v>
      </c>
      <c r="P103" s="1382"/>
      <c r="Q103" s="2239"/>
      <c r="R103" s="971"/>
      <c r="S103" s="971"/>
      <c r="T103" s="915"/>
      <c r="U103" s="1367"/>
    </row>
    <row r="104" spans="1:21" ht="27" customHeight="1" x14ac:dyDescent="0.2">
      <c r="A104" s="1577" t="s">
        <v>7</v>
      </c>
      <c r="B104" s="1578" t="s">
        <v>7</v>
      </c>
      <c r="C104" s="1612" t="s">
        <v>40</v>
      </c>
      <c r="D104" s="230" t="s">
        <v>394</v>
      </c>
      <c r="E104" s="262"/>
      <c r="F104" s="1580" t="s">
        <v>48</v>
      </c>
      <c r="G104" s="1613"/>
      <c r="H104" s="1614"/>
      <c r="I104" s="167"/>
      <c r="J104" s="1614"/>
      <c r="K104" s="1615"/>
      <c r="L104" s="167"/>
      <c r="M104" s="1614"/>
      <c r="N104" s="1615"/>
      <c r="O104" s="167"/>
      <c r="P104" s="1616"/>
      <c r="Q104" s="138"/>
      <c r="R104" s="44"/>
      <c r="S104" s="44"/>
      <c r="T104" s="346"/>
      <c r="U104" s="1617"/>
    </row>
    <row r="105" spans="1:21" ht="36.75" customHeight="1" x14ac:dyDescent="0.2">
      <c r="A105" s="1568"/>
      <c r="B105" s="1569"/>
      <c r="C105" s="184"/>
      <c r="D105" s="299" t="s">
        <v>104</v>
      </c>
      <c r="E105" s="298"/>
      <c r="F105" s="1570"/>
      <c r="G105" s="417" t="s">
        <v>130</v>
      </c>
      <c r="H105" s="931">
        <v>6</v>
      </c>
      <c r="I105" s="1377">
        <v>6</v>
      </c>
      <c r="J105" s="931"/>
      <c r="K105" s="1380">
        <v>7.9</v>
      </c>
      <c r="L105" s="1377">
        <v>7.9</v>
      </c>
      <c r="M105" s="931"/>
      <c r="N105" s="1380">
        <v>5</v>
      </c>
      <c r="O105" s="1377">
        <v>5</v>
      </c>
      <c r="P105" s="1188"/>
      <c r="Q105" s="2150" t="s">
        <v>339</v>
      </c>
      <c r="R105" s="1586">
        <v>100</v>
      </c>
      <c r="S105" s="1586">
        <v>100</v>
      </c>
      <c r="T105" s="1587">
        <v>100</v>
      </c>
      <c r="U105" s="1617"/>
    </row>
    <row r="106" spans="1:21" s="12" customFormat="1" ht="42.75" customHeight="1" x14ac:dyDescent="0.2">
      <c r="A106" s="1568"/>
      <c r="B106" s="1569"/>
      <c r="C106" s="1570"/>
      <c r="D106" s="2214" t="s">
        <v>90</v>
      </c>
      <c r="E106" s="922"/>
      <c r="F106" s="1599"/>
      <c r="G106" s="416" t="s">
        <v>29</v>
      </c>
      <c r="H106" s="932">
        <v>35</v>
      </c>
      <c r="I106" s="1378">
        <v>35</v>
      </c>
      <c r="J106" s="932"/>
      <c r="K106" s="1381">
        <v>35</v>
      </c>
      <c r="L106" s="1378">
        <v>35</v>
      </c>
      <c r="M106" s="932"/>
      <c r="N106" s="1381">
        <v>35</v>
      </c>
      <c r="O106" s="1378">
        <v>35</v>
      </c>
      <c r="P106" s="1401"/>
      <c r="Q106" s="2213"/>
      <c r="R106" s="419"/>
      <c r="S106" s="419"/>
      <c r="T106" s="420"/>
      <c r="U106" s="1618"/>
    </row>
    <row r="107" spans="1:21" ht="16.5" customHeight="1" thickBot="1" x14ac:dyDescent="0.25">
      <c r="A107" s="141"/>
      <c r="B107" s="1579"/>
      <c r="C107" s="1582"/>
      <c r="D107" s="2215"/>
      <c r="E107" s="920"/>
      <c r="F107" s="1582"/>
      <c r="G107" s="282" t="s">
        <v>8</v>
      </c>
      <c r="H107" s="1184">
        <f>SUM(H105:H106)</f>
        <v>41</v>
      </c>
      <c r="I107" s="442">
        <f>SUM(I105:I106)</f>
        <v>41</v>
      </c>
      <c r="J107" s="1184"/>
      <c r="K107" s="440">
        <f>SUM(K105:K106)</f>
        <v>42.9</v>
      </c>
      <c r="L107" s="442">
        <f t="shared" ref="L107" si="11">SUM(L105:L106)</f>
        <v>42.9</v>
      </c>
      <c r="M107" s="1184"/>
      <c r="N107" s="440">
        <f t="shared" ref="N107" si="12">SUM(N105:N106)</f>
        <v>40</v>
      </c>
      <c r="O107" s="1399">
        <f t="shared" ref="O107" si="13">SUM(O105:O106)</f>
        <v>40</v>
      </c>
      <c r="P107" s="1382"/>
      <c r="Q107" s="972"/>
      <c r="R107" s="971"/>
      <c r="S107" s="971"/>
      <c r="T107" s="915"/>
      <c r="U107" s="1617"/>
    </row>
    <row r="108" spans="1:21" ht="14.25" customHeight="1" thickBot="1" x14ac:dyDescent="0.25">
      <c r="A108" s="163" t="s">
        <v>7</v>
      </c>
      <c r="B108" s="164" t="s">
        <v>7</v>
      </c>
      <c r="C108" s="2216" t="s">
        <v>10</v>
      </c>
      <c r="D108" s="2216"/>
      <c r="E108" s="2216"/>
      <c r="F108" s="2216"/>
      <c r="G108" s="2217"/>
      <c r="H108" s="836">
        <f>H107+H103+H92+H80+H63+H46+H34</f>
        <v>7036.1</v>
      </c>
      <c r="I108" s="164">
        <f>I107+I103+I92+I80+I63+I46+I34</f>
        <v>7226.8</v>
      </c>
      <c r="J108" s="164">
        <f>J107+J103+J92+J80+J63+J46+J34</f>
        <v>190.7</v>
      </c>
      <c r="K108" s="836">
        <f>K107+K103+K92+K80+K63+K46+K34</f>
        <v>14237.3</v>
      </c>
      <c r="L108" s="164">
        <f>L107+L103+L92+L80+L63+L46+L34</f>
        <v>14387.3</v>
      </c>
      <c r="M108" s="268"/>
      <c r="N108" s="836">
        <f>N107+N103+N92+N80+N63+N46+N34</f>
        <v>21745.5</v>
      </c>
      <c r="O108" s="164">
        <f>O107+O103+O92+O80+O63+O46+O34</f>
        <v>21745.5</v>
      </c>
      <c r="P108" s="1390"/>
      <c r="Q108" s="165"/>
      <c r="R108" s="1563"/>
      <c r="S108" s="1563"/>
      <c r="T108" s="1563"/>
      <c r="U108" s="1402"/>
    </row>
    <row r="109" spans="1:21" ht="17.25" customHeight="1" thickBot="1" x14ac:dyDescent="0.25">
      <c r="A109" s="163" t="s">
        <v>7</v>
      </c>
      <c r="B109" s="164" t="s">
        <v>9</v>
      </c>
      <c r="C109" s="2218" t="s">
        <v>36</v>
      </c>
      <c r="D109" s="2218"/>
      <c r="E109" s="2218"/>
      <c r="F109" s="2218"/>
      <c r="G109" s="2218"/>
      <c r="H109" s="2219"/>
      <c r="I109" s="2219"/>
      <c r="J109" s="2219"/>
      <c r="K109" s="2219"/>
      <c r="L109" s="2219"/>
      <c r="M109" s="2219"/>
      <c r="N109" s="2219"/>
      <c r="O109" s="2219"/>
      <c r="P109" s="2219"/>
      <c r="Q109" s="2218"/>
      <c r="R109" s="2220"/>
      <c r="S109" s="2220"/>
      <c r="T109" s="2220"/>
      <c r="U109" s="1402"/>
    </row>
    <row r="110" spans="1:21" ht="15.75" customHeight="1" x14ac:dyDescent="0.2">
      <c r="A110" s="1577" t="s">
        <v>7</v>
      </c>
      <c r="B110" s="1578" t="s">
        <v>9</v>
      </c>
      <c r="C110" s="1580" t="s">
        <v>7</v>
      </c>
      <c r="D110" s="934" t="s">
        <v>63</v>
      </c>
      <c r="E110" s="2226" t="s">
        <v>174</v>
      </c>
      <c r="F110" s="1581" t="s">
        <v>41</v>
      </c>
      <c r="G110" s="444" t="s">
        <v>29</v>
      </c>
      <c r="H110" s="936">
        <v>5135</v>
      </c>
      <c r="I110" s="940">
        <v>2733.5</v>
      </c>
      <c r="J110" s="1544">
        <f>I110-H110</f>
        <v>-2401.5</v>
      </c>
      <c r="K110" s="936">
        <v>5387.5</v>
      </c>
      <c r="L110" s="940">
        <v>5387.5</v>
      </c>
      <c r="M110" s="1357"/>
      <c r="N110" s="936">
        <v>5441.3</v>
      </c>
      <c r="O110" s="940">
        <v>5441.3</v>
      </c>
      <c r="P110" s="938"/>
      <c r="Q110" s="1357"/>
      <c r="R110" s="940"/>
      <c r="S110" s="940"/>
      <c r="T110" s="938"/>
      <c r="U110" s="2398" t="s">
        <v>479</v>
      </c>
    </row>
    <row r="111" spans="1:21" ht="15.75" customHeight="1" x14ac:dyDescent="0.2">
      <c r="A111" s="1568"/>
      <c r="B111" s="1569"/>
      <c r="C111" s="1570"/>
      <c r="D111" s="933"/>
      <c r="E111" s="2227"/>
      <c r="F111" s="1571"/>
      <c r="G111" s="172" t="s">
        <v>68</v>
      </c>
      <c r="H111" s="405"/>
      <c r="I111" s="395">
        <v>2401.5</v>
      </c>
      <c r="J111" s="1543">
        <f>I111-H111</f>
        <v>2401.5</v>
      </c>
      <c r="K111" s="405"/>
      <c r="L111" s="395"/>
      <c r="M111" s="393"/>
      <c r="N111" s="405"/>
      <c r="O111" s="395"/>
      <c r="P111" s="661"/>
      <c r="Q111" s="393"/>
      <c r="R111" s="395"/>
      <c r="S111" s="395"/>
      <c r="T111" s="661"/>
      <c r="U111" s="2399"/>
    </row>
    <row r="112" spans="1:21" ht="15" customHeight="1" x14ac:dyDescent="0.2">
      <c r="A112" s="1568"/>
      <c r="B112" s="1569"/>
      <c r="C112" s="1570"/>
      <c r="D112" s="933"/>
      <c r="E112" s="2228"/>
      <c r="F112" s="1571"/>
      <c r="G112" s="172" t="s">
        <v>78</v>
      </c>
      <c r="H112" s="405">
        <v>309.89999999999998</v>
      </c>
      <c r="I112" s="395">
        <v>309.89999999999998</v>
      </c>
      <c r="J112" s="393"/>
      <c r="K112" s="405">
        <v>159.9</v>
      </c>
      <c r="L112" s="395">
        <v>159.9</v>
      </c>
      <c r="M112" s="393"/>
      <c r="N112" s="405">
        <v>159.9</v>
      </c>
      <c r="O112" s="395">
        <v>159.9</v>
      </c>
      <c r="P112" s="661"/>
      <c r="Q112" s="393"/>
      <c r="R112" s="395"/>
      <c r="S112" s="395"/>
      <c r="T112" s="661"/>
      <c r="U112" s="2399"/>
    </row>
    <row r="113" spans="1:21" ht="18.75" customHeight="1" x14ac:dyDescent="0.2">
      <c r="A113" s="1568"/>
      <c r="B113" s="1569"/>
      <c r="C113" s="1570"/>
      <c r="D113" s="937"/>
      <c r="E113" s="2229"/>
      <c r="F113" s="1604"/>
      <c r="G113" s="175" t="s">
        <v>85</v>
      </c>
      <c r="H113" s="542"/>
      <c r="I113" s="517">
        <v>79</v>
      </c>
      <c r="J113" s="1531">
        <f>I113-H113</f>
        <v>79</v>
      </c>
      <c r="K113" s="542"/>
      <c r="L113" s="517"/>
      <c r="M113" s="107"/>
      <c r="N113" s="542"/>
      <c r="O113" s="517"/>
      <c r="P113" s="557"/>
      <c r="Q113" s="107"/>
      <c r="R113" s="517"/>
      <c r="S113" s="517"/>
      <c r="T113" s="557"/>
      <c r="U113" s="1617"/>
    </row>
    <row r="114" spans="1:21" ht="14.25" customHeight="1" x14ac:dyDescent="0.2">
      <c r="A114" s="1568"/>
      <c r="B114" s="1569"/>
      <c r="C114" s="1570"/>
      <c r="D114" s="1564" t="s">
        <v>58</v>
      </c>
      <c r="E114" s="1596"/>
      <c r="F114" s="1570"/>
      <c r="G114" s="171"/>
      <c r="H114" s="423"/>
      <c r="I114" s="439"/>
      <c r="J114" s="435"/>
      <c r="K114" s="423"/>
      <c r="L114" s="439"/>
      <c r="M114" s="435"/>
      <c r="N114" s="423"/>
      <c r="O114" s="439"/>
      <c r="P114" s="939"/>
      <c r="Q114" s="389"/>
      <c r="R114" s="391"/>
      <c r="S114" s="391"/>
      <c r="T114" s="427"/>
      <c r="U114" s="2396" t="s">
        <v>483</v>
      </c>
    </row>
    <row r="115" spans="1:21" ht="22.5" customHeight="1" x14ac:dyDescent="0.2">
      <c r="A115" s="1568"/>
      <c r="B115" s="1569"/>
      <c r="C115" s="1570"/>
      <c r="D115" s="2230" t="s">
        <v>92</v>
      </c>
      <c r="E115" s="1596"/>
      <c r="F115" s="1570"/>
      <c r="G115" s="172"/>
      <c r="H115" s="172"/>
      <c r="I115" s="727"/>
      <c r="J115" s="202"/>
      <c r="K115" s="172"/>
      <c r="L115" s="727"/>
      <c r="M115" s="202"/>
      <c r="N115" s="172"/>
      <c r="O115" s="727"/>
      <c r="P115" s="126"/>
      <c r="Q115" s="1565" t="s">
        <v>46</v>
      </c>
      <c r="R115" s="1986" t="s">
        <v>484</v>
      </c>
      <c r="S115" s="1986" t="s">
        <v>484</v>
      </c>
      <c r="T115" s="1986" t="s">
        <v>484</v>
      </c>
      <c r="U115" s="2401"/>
    </row>
    <row r="116" spans="1:21" ht="27.75" customHeight="1" x14ac:dyDescent="0.2">
      <c r="A116" s="1568"/>
      <c r="B116" s="1569"/>
      <c r="C116" s="1570"/>
      <c r="D116" s="2230"/>
      <c r="E116" s="1589"/>
      <c r="F116" s="1570"/>
      <c r="G116" s="172"/>
      <c r="H116" s="172"/>
      <c r="I116" s="727"/>
      <c r="J116" s="202"/>
      <c r="K116" s="172"/>
      <c r="L116" s="727"/>
      <c r="M116" s="202"/>
      <c r="N116" s="172"/>
      <c r="O116" s="727"/>
      <c r="P116" s="126"/>
      <c r="Q116" s="1530"/>
      <c r="R116" s="1528"/>
      <c r="S116" s="1528"/>
      <c r="T116" s="1529"/>
      <c r="U116" s="2401"/>
    </row>
    <row r="117" spans="1:21" ht="26.25" customHeight="1" x14ac:dyDescent="0.2">
      <c r="A117" s="1568"/>
      <c r="B117" s="1569"/>
      <c r="C117" s="1570"/>
      <c r="D117" s="707" t="s">
        <v>93</v>
      </c>
      <c r="E117" s="1589"/>
      <c r="F117" s="1570"/>
      <c r="G117" s="171"/>
      <c r="H117" s="172"/>
      <c r="I117" s="727"/>
      <c r="J117" s="202"/>
      <c r="K117" s="172"/>
      <c r="L117" s="727"/>
      <c r="M117" s="202"/>
      <c r="N117" s="172"/>
      <c r="O117" s="727"/>
      <c r="P117" s="126"/>
      <c r="Q117" s="839" t="s">
        <v>349</v>
      </c>
      <c r="R117" s="40">
        <v>3</v>
      </c>
      <c r="S117" s="40">
        <v>3</v>
      </c>
      <c r="T117" s="665">
        <v>3</v>
      </c>
      <c r="U117" s="2439"/>
    </row>
    <row r="118" spans="1:21" ht="32.25" customHeight="1" x14ac:dyDescent="0.2">
      <c r="A118" s="1568"/>
      <c r="B118" s="1569"/>
      <c r="C118" s="1570"/>
      <c r="D118" s="1607" t="s">
        <v>94</v>
      </c>
      <c r="E118" s="1589"/>
      <c r="F118" s="1570"/>
      <c r="G118" s="172"/>
      <c r="H118" s="172"/>
      <c r="I118" s="727"/>
      <c r="J118" s="202"/>
      <c r="K118" s="172"/>
      <c r="L118" s="727"/>
      <c r="M118" s="202"/>
      <c r="N118" s="172"/>
      <c r="O118" s="727"/>
      <c r="P118" s="126"/>
      <c r="Q118" s="927" t="s">
        <v>350</v>
      </c>
      <c r="R118" s="431">
        <v>6</v>
      </c>
      <c r="S118" s="431">
        <v>6</v>
      </c>
      <c r="T118" s="428">
        <v>6</v>
      </c>
      <c r="U118" s="2439"/>
    </row>
    <row r="119" spans="1:21" ht="66.75" customHeight="1" x14ac:dyDescent="0.2">
      <c r="A119" s="1568"/>
      <c r="B119" s="1569"/>
      <c r="C119" s="1570"/>
      <c r="D119" s="728" t="s">
        <v>307</v>
      </c>
      <c r="E119" s="1596"/>
      <c r="F119" s="1570"/>
      <c r="G119" s="172"/>
      <c r="H119" s="172"/>
      <c r="I119" s="727"/>
      <c r="J119" s="202"/>
      <c r="K119" s="172"/>
      <c r="L119" s="727"/>
      <c r="M119" s="202"/>
      <c r="N119" s="172"/>
      <c r="O119" s="727"/>
      <c r="P119" s="126"/>
      <c r="Q119" s="1408" t="s">
        <v>412</v>
      </c>
      <c r="R119" s="733">
        <v>3</v>
      </c>
      <c r="S119" s="687">
        <v>3</v>
      </c>
      <c r="T119" s="734">
        <v>3</v>
      </c>
      <c r="U119" s="2439"/>
    </row>
    <row r="120" spans="1:21" ht="66" customHeight="1" x14ac:dyDescent="0.2">
      <c r="A120" s="1568"/>
      <c r="B120" s="1569"/>
      <c r="C120" s="1570"/>
      <c r="D120" s="1497" t="s">
        <v>439</v>
      </c>
      <c r="E120" s="1589"/>
      <c r="F120" s="1570"/>
      <c r="G120" s="172"/>
      <c r="H120" s="172"/>
      <c r="I120" s="727"/>
      <c r="J120" s="202"/>
      <c r="K120" s="172"/>
      <c r="L120" s="727"/>
      <c r="M120" s="202"/>
      <c r="N120" s="172"/>
      <c r="O120" s="727"/>
      <c r="P120" s="126"/>
      <c r="Q120" s="1500" t="s">
        <v>440</v>
      </c>
      <c r="R120" s="1498">
        <v>36</v>
      </c>
      <c r="S120" s="1498">
        <v>36</v>
      </c>
      <c r="T120" s="1499">
        <v>36</v>
      </c>
      <c r="U120" s="2439"/>
    </row>
    <row r="121" spans="1:21" ht="18" customHeight="1" x14ac:dyDescent="0.2">
      <c r="A121" s="2132"/>
      <c r="B121" s="2133"/>
      <c r="C121" s="2134"/>
      <c r="D121" s="2158" t="s">
        <v>47</v>
      </c>
      <c r="E121" s="2209"/>
      <c r="F121" s="2177"/>
      <c r="G121" s="172"/>
      <c r="H121" s="172"/>
      <c r="I121" s="727"/>
      <c r="J121" s="202"/>
      <c r="K121" s="172"/>
      <c r="L121" s="727"/>
      <c r="M121" s="202"/>
      <c r="N121" s="172"/>
      <c r="O121" s="727"/>
      <c r="P121" s="126"/>
      <c r="Q121" s="2231" t="s">
        <v>60</v>
      </c>
      <c r="R121" s="2233">
        <v>7</v>
      </c>
      <c r="S121" s="2233">
        <v>7</v>
      </c>
      <c r="T121" s="2234">
        <v>7</v>
      </c>
      <c r="U121" s="1617"/>
    </row>
    <row r="122" spans="1:21" ht="14.25" customHeight="1" x14ac:dyDescent="0.2">
      <c r="A122" s="2132"/>
      <c r="B122" s="2133"/>
      <c r="C122" s="2134"/>
      <c r="D122" s="2158"/>
      <c r="E122" s="2209"/>
      <c r="F122" s="2177"/>
      <c r="G122" s="172"/>
      <c r="H122" s="172"/>
      <c r="I122" s="727"/>
      <c r="J122" s="202"/>
      <c r="K122" s="172"/>
      <c r="L122" s="727"/>
      <c r="M122" s="202"/>
      <c r="N122" s="172"/>
      <c r="O122" s="727"/>
      <c r="P122" s="126"/>
      <c r="Q122" s="2232"/>
      <c r="R122" s="2233"/>
      <c r="S122" s="2233"/>
      <c r="T122" s="2234"/>
      <c r="U122" s="1617"/>
    </row>
    <row r="123" spans="1:21" ht="16.5" customHeight="1" x14ac:dyDescent="0.2">
      <c r="A123" s="2002"/>
      <c r="B123" s="2003"/>
      <c r="C123" s="2004"/>
      <c r="D123" s="2253" t="s">
        <v>323</v>
      </c>
      <c r="E123" s="2010"/>
      <c r="F123" s="2005"/>
      <c r="G123" s="172"/>
      <c r="H123" s="172"/>
      <c r="I123" s="727"/>
      <c r="J123" s="202"/>
      <c r="K123" s="172"/>
      <c r="L123" s="727"/>
      <c r="M123" s="202"/>
      <c r="N123" s="172"/>
      <c r="O123" s="727"/>
      <c r="P123" s="126"/>
      <c r="Q123" s="2001" t="s">
        <v>322</v>
      </c>
      <c r="R123" s="2007"/>
      <c r="S123" s="2007"/>
      <c r="T123" s="2008"/>
      <c r="U123" s="1617"/>
    </row>
    <row r="124" spans="1:21" ht="30" customHeight="1" x14ac:dyDescent="0.2">
      <c r="A124" s="2002"/>
      <c r="B124" s="2003"/>
      <c r="C124" s="2004"/>
      <c r="D124" s="2249"/>
      <c r="E124" s="2010"/>
      <c r="F124" s="2005"/>
      <c r="G124" s="172"/>
      <c r="H124" s="172"/>
      <c r="I124" s="727"/>
      <c r="J124" s="202"/>
      <c r="K124" s="172"/>
      <c r="L124" s="727"/>
      <c r="M124" s="202"/>
      <c r="N124" s="172"/>
      <c r="O124" s="727"/>
      <c r="P124" s="126"/>
      <c r="Q124" s="839" t="s">
        <v>413</v>
      </c>
      <c r="R124" s="40">
        <v>3</v>
      </c>
      <c r="S124" s="40">
        <v>3</v>
      </c>
      <c r="T124" s="665">
        <v>3</v>
      </c>
      <c r="U124" s="1617"/>
    </row>
    <row r="125" spans="1:21" ht="27" customHeight="1" x14ac:dyDescent="0.2">
      <c r="A125" s="2002"/>
      <c r="B125" s="2003"/>
      <c r="C125" s="2004"/>
      <c r="D125" s="2249"/>
      <c r="E125" s="2010"/>
      <c r="F125" s="2005"/>
      <c r="G125" s="172"/>
      <c r="H125" s="172"/>
      <c r="I125" s="727"/>
      <c r="J125" s="202"/>
      <c r="K125" s="172"/>
      <c r="L125" s="727"/>
      <c r="M125" s="202"/>
      <c r="N125" s="172"/>
      <c r="O125" s="727"/>
      <c r="P125" s="126"/>
      <c r="Q125" s="839" t="s">
        <v>443</v>
      </c>
      <c r="R125" s="40"/>
      <c r="S125" s="40">
        <v>1</v>
      </c>
      <c r="T125" s="665">
        <v>1</v>
      </c>
      <c r="U125" s="1617"/>
    </row>
    <row r="126" spans="1:21" ht="16.5" customHeight="1" x14ac:dyDescent="0.2">
      <c r="A126" s="2013"/>
      <c r="B126" s="2014"/>
      <c r="C126" s="2015"/>
      <c r="D126" s="2421"/>
      <c r="E126" s="2016"/>
      <c r="F126" s="2017"/>
      <c r="G126" s="297"/>
      <c r="H126" s="297"/>
      <c r="I126" s="322"/>
      <c r="J126" s="254"/>
      <c r="K126" s="297"/>
      <c r="L126" s="322"/>
      <c r="M126" s="254"/>
      <c r="N126" s="297"/>
      <c r="O126" s="322"/>
      <c r="P126" s="186"/>
      <c r="Q126" s="839" t="s">
        <v>284</v>
      </c>
      <c r="R126" s="40"/>
      <c r="S126" s="40">
        <v>1</v>
      </c>
      <c r="T126" s="665">
        <v>1</v>
      </c>
      <c r="U126" s="2018"/>
    </row>
    <row r="127" spans="1:21" ht="30" customHeight="1" x14ac:dyDescent="0.2">
      <c r="A127" s="2002"/>
      <c r="B127" s="2003"/>
      <c r="C127" s="2004"/>
      <c r="D127" s="2000"/>
      <c r="E127" s="2009"/>
      <c r="F127" s="2005"/>
      <c r="G127" s="172"/>
      <c r="H127" s="172"/>
      <c r="I127" s="727"/>
      <c r="J127" s="202"/>
      <c r="K127" s="172"/>
      <c r="L127" s="727"/>
      <c r="M127" s="202"/>
      <c r="N127" s="172"/>
      <c r="O127" s="727"/>
      <c r="P127" s="126"/>
      <c r="Q127" s="2006" t="s">
        <v>415</v>
      </c>
      <c r="R127" s="431">
        <v>1</v>
      </c>
      <c r="S127" s="431">
        <v>1</v>
      </c>
      <c r="T127" s="428">
        <v>1</v>
      </c>
      <c r="U127" s="1367"/>
    </row>
    <row r="128" spans="1:21" ht="25.5" customHeight="1" x14ac:dyDescent="0.2">
      <c r="A128" s="1798"/>
      <c r="B128" s="1799"/>
      <c r="C128" s="1800"/>
      <c r="D128" s="1802"/>
      <c r="E128" s="1803"/>
      <c r="F128" s="1801"/>
      <c r="G128" s="172"/>
      <c r="H128" s="172"/>
      <c r="I128" s="727"/>
      <c r="J128" s="202"/>
      <c r="K128" s="172"/>
      <c r="L128" s="727"/>
      <c r="M128" s="202"/>
      <c r="N128" s="172"/>
      <c r="O128" s="727"/>
      <c r="P128" s="126"/>
      <c r="Q128" s="699" t="s">
        <v>285</v>
      </c>
      <c r="R128" s="34"/>
      <c r="S128" s="34">
        <v>1</v>
      </c>
      <c r="T128" s="343">
        <v>1</v>
      </c>
      <c r="U128" s="1617"/>
    </row>
    <row r="129" spans="1:21" ht="14.25" customHeight="1" x14ac:dyDescent="0.2">
      <c r="A129" s="1568"/>
      <c r="B129" s="1569"/>
      <c r="C129" s="1570"/>
      <c r="D129" s="2253" t="s">
        <v>302</v>
      </c>
      <c r="E129" s="1589"/>
      <c r="F129" s="1571"/>
      <c r="G129" s="172"/>
      <c r="H129" s="172"/>
      <c r="I129" s="727"/>
      <c r="J129" s="202"/>
      <c r="K129" s="172"/>
      <c r="L129" s="727"/>
      <c r="M129" s="202"/>
      <c r="N129" s="172"/>
      <c r="O129" s="727"/>
      <c r="P129" s="126"/>
      <c r="Q129" s="1343" t="s">
        <v>324</v>
      </c>
      <c r="R129" s="27">
        <v>41</v>
      </c>
      <c r="S129" s="1610"/>
      <c r="T129" s="1611"/>
      <c r="U129" s="1617"/>
    </row>
    <row r="130" spans="1:21" ht="14.25" customHeight="1" x14ac:dyDescent="0.2">
      <c r="A130" s="1568"/>
      <c r="B130" s="1569"/>
      <c r="C130" s="1570"/>
      <c r="D130" s="2249"/>
      <c r="E130" s="2164"/>
      <c r="F130" s="2138"/>
      <c r="G130" s="175"/>
      <c r="H130" s="175"/>
      <c r="I130" s="82"/>
      <c r="J130" s="308"/>
      <c r="K130" s="175"/>
      <c r="L130" s="82"/>
      <c r="M130" s="308"/>
      <c r="N130" s="175"/>
      <c r="O130" s="82"/>
      <c r="P130" s="415"/>
      <c r="Q130" s="2256" t="s">
        <v>304</v>
      </c>
      <c r="R130" s="724"/>
      <c r="S130" s="724">
        <v>20</v>
      </c>
      <c r="T130" s="725">
        <v>20</v>
      </c>
      <c r="U130" s="1617"/>
    </row>
    <row r="131" spans="1:21" ht="19.5" customHeight="1" thickBot="1" x14ac:dyDescent="0.25">
      <c r="A131" s="1601"/>
      <c r="B131" s="1569"/>
      <c r="C131" s="1571"/>
      <c r="D131" s="2254"/>
      <c r="E131" s="2254"/>
      <c r="F131" s="2255"/>
      <c r="G131" s="941" t="s">
        <v>8</v>
      </c>
      <c r="H131" s="942">
        <f>SUM(H110:H130)</f>
        <v>5444.9</v>
      </c>
      <c r="I131" s="1404">
        <f>SUM(I110:I130)</f>
        <v>5523.9</v>
      </c>
      <c r="J131" s="1404">
        <f>SUM(J110:J130)</f>
        <v>79</v>
      </c>
      <c r="K131" s="1407">
        <f>SUM(K110:K130)</f>
        <v>5547.4</v>
      </c>
      <c r="L131" s="1404">
        <f>SUM(L110:L130)</f>
        <v>5547.4</v>
      </c>
      <c r="M131" s="942"/>
      <c r="N131" s="1407">
        <f>SUM(N110:N130)</f>
        <v>5601.2</v>
      </c>
      <c r="O131" s="1412">
        <f>SUM(O110:O130)</f>
        <v>5601.2</v>
      </c>
      <c r="P131" s="1411"/>
      <c r="Q131" s="2257"/>
      <c r="R131" s="1606"/>
      <c r="S131" s="1606"/>
      <c r="T131" s="1609"/>
      <c r="U131" s="1617"/>
    </row>
    <row r="132" spans="1:21" ht="15" customHeight="1" x14ac:dyDescent="0.2">
      <c r="A132" s="2240" t="s">
        <v>7</v>
      </c>
      <c r="B132" s="2243" t="s">
        <v>9</v>
      </c>
      <c r="C132" s="2258" t="s">
        <v>9</v>
      </c>
      <c r="D132" s="2260" t="s">
        <v>277</v>
      </c>
      <c r="E132" s="2263" t="s">
        <v>52</v>
      </c>
      <c r="F132" s="2264" t="s">
        <v>48</v>
      </c>
      <c r="G132" s="945" t="s">
        <v>78</v>
      </c>
      <c r="H132" s="946">
        <v>15</v>
      </c>
      <c r="I132" s="1375">
        <v>15</v>
      </c>
      <c r="J132" s="946"/>
      <c r="K132" s="1153">
        <v>7.5</v>
      </c>
      <c r="L132" s="1375">
        <v>7.5</v>
      </c>
      <c r="M132" s="946"/>
      <c r="N132" s="694">
        <v>444.5</v>
      </c>
      <c r="O132" s="441">
        <v>444.5</v>
      </c>
      <c r="P132" s="947"/>
      <c r="Q132" s="1409" t="s">
        <v>51</v>
      </c>
      <c r="R132" s="509"/>
      <c r="S132" s="509">
        <v>1</v>
      </c>
      <c r="T132" s="510"/>
      <c r="U132" s="2404" t="s">
        <v>496</v>
      </c>
    </row>
    <row r="133" spans="1:21" ht="28.5" customHeight="1" x14ac:dyDescent="0.2">
      <c r="A133" s="2241"/>
      <c r="B133" s="2244"/>
      <c r="C133" s="2259"/>
      <c r="D133" s="2261"/>
      <c r="E133" s="2164"/>
      <c r="F133" s="2177"/>
      <c r="G133" s="124"/>
      <c r="H133" s="202"/>
      <c r="I133" s="727"/>
      <c r="J133" s="202"/>
      <c r="K133" s="172"/>
      <c r="L133" s="727"/>
      <c r="M133" s="202"/>
      <c r="N133" s="172"/>
      <c r="O133" s="727"/>
      <c r="P133" s="126"/>
      <c r="Q133" s="2340" t="s">
        <v>470</v>
      </c>
      <c r="R133" s="581"/>
      <c r="S133" s="1136"/>
      <c r="T133" s="1985" t="s">
        <v>469</v>
      </c>
      <c r="U133" s="2404"/>
    </row>
    <row r="134" spans="1:21" ht="32.25" customHeight="1" x14ac:dyDescent="0.2">
      <c r="A134" s="2241"/>
      <c r="B134" s="2244"/>
      <c r="C134" s="2259"/>
      <c r="D134" s="2261"/>
      <c r="E134" s="2164"/>
      <c r="F134" s="2177"/>
      <c r="G134" s="149"/>
      <c r="H134" s="319"/>
      <c r="I134" s="324"/>
      <c r="J134" s="319"/>
      <c r="K134" s="256"/>
      <c r="L134" s="324"/>
      <c r="M134" s="319"/>
      <c r="N134" s="256"/>
      <c r="O134" s="324"/>
      <c r="P134" s="433"/>
      <c r="Q134" s="2407"/>
      <c r="R134" s="581"/>
      <c r="S134" s="582"/>
      <c r="T134" s="126"/>
      <c r="U134" s="2404"/>
    </row>
    <row r="135" spans="1:21" ht="17.25" customHeight="1" thickBot="1" x14ac:dyDescent="0.25">
      <c r="A135" s="141"/>
      <c r="B135" s="1579"/>
      <c r="C135" s="191"/>
      <c r="D135" s="2262"/>
      <c r="E135" s="233"/>
      <c r="F135" s="1582"/>
      <c r="G135" s="282" t="s">
        <v>8</v>
      </c>
      <c r="H135" s="443">
        <f>SUM(H132:H134)</f>
        <v>15</v>
      </c>
      <c r="I135" s="1399">
        <f>SUM(I132:I134)</f>
        <v>15</v>
      </c>
      <c r="J135" s="443"/>
      <c r="K135" s="586">
        <f t="shared" ref="K135:N135" si="14">SUM(K132:K134)</f>
        <v>7.5</v>
      </c>
      <c r="L135" s="1399">
        <f t="shared" ref="L135" si="15">SUM(L132:L134)</f>
        <v>7.5</v>
      </c>
      <c r="M135" s="443"/>
      <c r="N135" s="586">
        <f t="shared" si="14"/>
        <v>444.5</v>
      </c>
      <c r="O135" s="1399">
        <f t="shared" ref="O135" si="16">SUM(O132:O134)</f>
        <v>444.5</v>
      </c>
      <c r="P135" s="1382"/>
      <c r="Q135" s="2341"/>
      <c r="R135" s="583"/>
      <c r="S135" s="583"/>
      <c r="T135" s="429"/>
      <c r="U135" s="2406"/>
    </row>
    <row r="136" spans="1:21" ht="17.25" customHeight="1" x14ac:dyDescent="0.2">
      <c r="A136" s="2240" t="s">
        <v>7</v>
      </c>
      <c r="B136" s="2243" t="s">
        <v>9</v>
      </c>
      <c r="C136" s="2246" t="s">
        <v>32</v>
      </c>
      <c r="D136" s="2071" t="s">
        <v>241</v>
      </c>
      <c r="E136" s="2250" t="s">
        <v>52</v>
      </c>
      <c r="F136" s="2246">
        <v>5</v>
      </c>
      <c r="G136" s="192" t="s">
        <v>29</v>
      </c>
      <c r="H136" s="690"/>
      <c r="I136" s="1405"/>
      <c r="J136" s="1183"/>
      <c r="K136" s="172">
        <v>752.4</v>
      </c>
      <c r="L136" s="727">
        <v>752.4</v>
      </c>
      <c r="M136" s="202"/>
      <c r="N136" s="172">
        <v>0.1</v>
      </c>
      <c r="O136" s="727">
        <v>0.1</v>
      </c>
      <c r="P136" s="126"/>
      <c r="Q136" s="1605" t="s">
        <v>242</v>
      </c>
      <c r="R136" s="1178"/>
      <c r="S136" s="1119">
        <v>20</v>
      </c>
      <c r="T136" s="447"/>
      <c r="U136" s="2406"/>
    </row>
    <row r="137" spans="1:21" ht="14.25" customHeight="1" x14ac:dyDescent="0.2">
      <c r="A137" s="2241"/>
      <c r="B137" s="2244"/>
      <c r="C137" s="2247"/>
      <c r="D137" s="2249"/>
      <c r="E137" s="2251"/>
      <c r="F137" s="2247"/>
      <c r="G137" s="149" t="s">
        <v>49</v>
      </c>
      <c r="H137" s="258"/>
      <c r="I137" s="1406"/>
      <c r="J137" s="1403"/>
      <c r="K137" s="175">
        <v>4.3</v>
      </c>
      <c r="L137" s="82">
        <v>4.3</v>
      </c>
      <c r="M137" s="308"/>
      <c r="N137" s="175">
        <v>4259.8</v>
      </c>
      <c r="O137" s="82">
        <v>4259.8</v>
      </c>
      <c r="P137" s="415"/>
      <c r="Q137" s="1566"/>
      <c r="R137" s="1136"/>
      <c r="S137" s="1136"/>
      <c r="T137" s="344"/>
      <c r="U137" s="1617"/>
    </row>
    <row r="138" spans="1:21" ht="18" customHeight="1" thickBot="1" x14ac:dyDescent="0.25">
      <c r="A138" s="2242"/>
      <c r="B138" s="2245"/>
      <c r="C138" s="2248"/>
      <c r="D138" s="1239"/>
      <c r="E138" s="2252"/>
      <c r="F138" s="2248"/>
      <c r="G138" s="178" t="s">
        <v>8</v>
      </c>
      <c r="H138" s="440">
        <f>H137+H136</f>
        <v>0</v>
      </c>
      <c r="I138" s="442">
        <f>I137+I136</f>
        <v>0</v>
      </c>
      <c r="J138" s="1184"/>
      <c r="K138" s="440">
        <f>SUM(K136:K137)</f>
        <v>756.7</v>
      </c>
      <c r="L138" s="442">
        <f>SUM(L136:L137)</f>
        <v>756.7</v>
      </c>
      <c r="M138" s="1184"/>
      <c r="N138" s="440">
        <f>SUM(N136:N137)</f>
        <v>4259.8999999999996</v>
      </c>
      <c r="O138" s="1399">
        <f>SUM(O136:O137)</f>
        <v>4259.8999999999996</v>
      </c>
      <c r="P138" s="1382"/>
      <c r="Q138" s="1410"/>
      <c r="R138" s="449"/>
      <c r="S138" s="449"/>
      <c r="T138" s="448"/>
      <c r="U138" s="1617"/>
    </row>
    <row r="139" spans="1:21" ht="14.25" customHeight="1" thickBot="1" x14ac:dyDescent="0.25">
      <c r="A139" s="179" t="s">
        <v>7</v>
      </c>
      <c r="B139" s="164" t="s">
        <v>9</v>
      </c>
      <c r="C139" s="2216" t="s">
        <v>10</v>
      </c>
      <c r="D139" s="2216"/>
      <c r="E139" s="2216"/>
      <c r="F139" s="2216"/>
      <c r="G139" s="2217"/>
      <c r="H139" s="268">
        <f>H138+H135+H131</f>
        <v>5459.9</v>
      </c>
      <c r="I139" s="164">
        <f>I138+I135+I131</f>
        <v>5538.9</v>
      </c>
      <c r="J139" s="1556">
        <f>J138+J135+J131</f>
        <v>79</v>
      </c>
      <c r="K139" s="836">
        <f>K138+K135+K131</f>
        <v>6311.6</v>
      </c>
      <c r="L139" s="164">
        <f>L138+L135+L131</f>
        <v>6311.6</v>
      </c>
      <c r="M139" s="268"/>
      <c r="N139" s="836">
        <f>N138+N135+N131</f>
        <v>10305.6</v>
      </c>
      <c r="O139" s="164">
        <f>O138+O135+O131</f>
        <v>10305.6</v>
      </c>
      <c r="P139" s="1390"/>
      <c r="Q139" s="2277"/>
      <c r="R139" s="2277"/>
      <c r="S139" s="2277"/>
      <c r="T139" s="2277"/>
      <c r="U139" s="1402"/>
    </row>
    <row r="140" spans="1:21" ht="18" customHeight="1" thickBot="1" x14ac:dyDescent="0.25">
      <c r="A140" s="163" t="s">
        <v>7</v>
      </c>
      <c r="B140" s="164" t="s">
        <v>32</v>
      </c>
      <c r="C140" s="2220" t="s">
        <v>163</v>
      </c>
      <c r="D140" s="2279"/>
      <c r="E140" s="2279"/>
      <c r="F140" s="2279"/>
      <c r="G140" s="2279"/>
      <c r="H140" s="2279"/>
      <c r="I140" s="2279"/>
      <c r="J140" s="2279"/>
      <c r="K140" s="2279"/>
      <c r="L140" s="2279"/>
      <c r="M140" s="2279"/>
      <c r="N140" s="2279"/>
      <c r="O140" s="2279"/>
      <c r="P140" s="2279"/>
      <c r="Q140" s="2279"/>
      <c r="R140" s="2279"/>
      <c r="S140" s="2279"/>
      <c r="T140" s="2279"/>
      <c r="U140" s="1402"/>
    </row>
    <row r="141" spans="1:21" ht="14.25" customHeight="1" x14ac:dyDescent="0.2">
      <c r="A141" s="1577" t="s">
        <v>7</v>
      </c>
      <c r="B141" s="1578" t="s">
        <v>32</v>
      </c>
      <c r="C141" s="1580" t="s">
        <v>7</v>
      </c>
      <c r="D141" s="2281" t="s">
        <v>151</v>
      </c>
      <c r="E141" s="235" t="s">
        <v>89</v>
      </c>
      <c r="F141" s="795" t="s">
        <v>41</v>
      </c>
      <c r="G141" s="444" t="s">
        <v>130</v>
      </c>
      <c r="H141" s="694">
        <v>260.2</v>
      </c>
      <c r="I141" s="441">
        <v>260.2</v>
      </c>
      <c r="J141" s="695"/>
      <c r="K141" s="694">
        <v>260.2</v>
      </c>
      <c r="L141" s="441">
        <v>260.2</v>
      </c>
      <c r="M141" s="695"/>
      <c r="N141" s="694">
        <v>260.2</v>
      </c>
      <c r="O141" s="720">
        <v>260.2</v>
      </c>
      <c r="P141" s="722"/>
      <c r="Q141" s="948"/>
      <c r="R141" s="441"/>
      <c r="S141" s="441"/>
      <c r="T141" s="947"/>
      <c r="U141" s="2398" t="s">
        <v>479</v>
      </c>
    </row>
    <row r="142" spans="1:21" ht="14.25" customHeight="1" x14ac:dyDescent="0.2">
      <c r="A142" s="1568"/>
      <c r="B142" s="1569"/>
      <c r="C142" s="1570"/>
      <c r="D142" s="2249"/>
      <c r="E142" s="1584"/>
      <c r="F142" s="1571"/>
      <c r="G142" s="125" t="s">
        <v>29</v>
      </c>
      <c r="H142" s="274">
        <v>429.5</v>
      </c>
      <c r="I142" s="380">
        <f>429.5-11.9</f>
        <v>417.6</v>
      </c>
      <c r="J142" s="1555">
        <f>I142-H142</f>
        <v>-11.9</v>
      </c>
      <c r="K142" s="274">
        <v>217.1</v>
      </c>
      <c r="L142" s="380">
        <v>217.1</v>
      </c>
      <c r="M142" s="471"/>
      <c r="N142" s="269">
        <f>217.1-27.6</f>
        <v>189.5</v>
      </c>
      <c r="O142" s="1414">
        <f>217.1-27.6</f>
        <v>189.5</v>
      </c>
      <c r="P142" s="1421"/>
      <c r="Q142" s="1576"/>
      <c r="R142" s="727"/>
      <c r="S142" s="727"/>
      <c r="T142" s="80"/>
      <c r="U142" s="2399"/>
    </row>
    <row r="143" spans="1:21" ht="14.25" customHeight="1" x14ac:dyDescent="0.2">
      <c r="A143" s="1568"/>
      <c r="B143" s="1569"/>
      <c r="C143" s="1570"/>
      <c r="D143" s="2249"/>
      <c r="E143" s="1584"/>
      <c r="F143" s="1571"/>
      <c r="G143" s="125" t="s">
        <v>129</v>
      </c>
      <c r="H143" s="274"/>
      <c r="I143" s="380">
        <v>11.9</v>
      </c>
      <c r="J143" s="1555">
        <f>I143-H143</f>
        <v>11.9</v>
      </c>
      <c r="K143" s="274"/>
      <c r="L143" s="380"/>
      <c r="M143" s="471"/>
      <c r="N143" s="274"/>
      <c r="O143" s="1414"/>
      <c r="P143" s="1421"/>
      <c r="Q143" s="1576"/>
      <c r="R143" s="727"/>
      <c r="S143" s="727"/>
      <c r="T143" s="126"/>
      <c r="U143" s="2399"/>
    </row>
    <row r="144" spans="1:21" ht="13.5" customHeight="1" x14ac:dyDescent="0.2">
      <c r="A144" s="1568"/>
      <c r="B144" s="1569"/>
      <c r="C144" s="1570"/>
      <c r="D144" s="2249"/>
      <c r="E144" s="1584"/>
      <c r="F144" s="1571"/>
      <c r="G144" s="125" t="s">
        <v>85</v>
      </c>
      <c r="H144" s="274">
        <v>21.4</v>
      </c>
      <c r="I144" s="380">
        <v>21.4</v>
      </c>
      <c r="J144" s="471"/>
      <c r="K144" s="274">
        <v>21.4</v>
      </c>
      <c r="L144" s="380">
        <v>21.4</v>
      </c>
      <c r="M144" s="471"/>
      <c r="N144" s="274">
        <v>21.4</v>
      </c>
      <c r="O144" s="1414">
        <v>21.4</v>
      </c>
      <c r="P144" s="1421"/>
      <c r="Q144" s="1576"/>
      <c r="R144" s="727"/>
      <c r="S144" s="727"/>
      <c r="T144" s="126"/>
      <c r="U144" s="2399"/>
    </row>
    <row r="145" spans="1:21" ht="14.25" customHeight="1" x14ac:dyDescent="0.2">
      <c r="A145" s="1568"/>
      <c r="B145" s="1569"/>
      <c r="C145" s="1570"/>
      <c r="D145" s="2249"/>
      <c r="E145" s="298"/>
      <c r="F145" s="1571"/>
      <c r="G145" s="949" t="s">
        <v>78</v>
      </c>
      <c r="H145" s="296">
        <v>847.1</v>
      </c>
      <c r="I145" s="474">
        <v>847.1</v>
      </c>
      <c r="J145" s="1415"/>
      <c r="K145" s="296">
        <v>668</v>
      </c>
      <c r="L145" s="474">
        <v>668</v>
      </c>
      <c r="M145" s="1415"/>
      <c r="N145" s="296">
        <v>693</v>
      </c>
      <c r="O145" s="81">
        <v>693</v>
      </c>
      <c r="P145" s="83"/>
      <c r="Q145" s="628"/>
      <c r="R145" s="82"/>
      <c r="S145" s="82"/>
      <c r="T145" s="415"/>
      <c r="U145" s="1367"/>
    </row>
    <row r="146" spans="1:21" ht="27" customHeight="1" x14ac:dyDescent="0.2">
      <c r="A146" s="1568"/>
      <c r="B146" s="1569"/>
      <c r="C146" s="1570"/>
      <c r="D146" s="1572" t="s">
        <v>146</v>
      </c>
      <c r="E146" s="1584"/>
      <c r="F146" s="1593"/>
      <c r="G146" s="129"/>
      <c r="H146" s="172"/>
      <c r="I146" s="727"/>
      <c r="J146" s="202"/>
      <c r="K146" s="172"/>
      <c r="L146" s="727"/>
      <c r="M146" s="202"/>
      <c r="N146" s="172"/>
      <c r="O146" s="727"/>
      <c r="P146" s="202"/>
      <c r="Q146" s="1576" t="s">
        <v>167</v>
      </c>
      <c r="R146" s="727">
        <v>11.5</v>
      </c>
      <c r="S146" s="727">
        <v>11.8</v>
      </c>
      <c r="T146" s="80">
        <v>11.8</v>
      </c>
      <c r="U146" s="1617"/>
    </row>
    <row r="147" spans="1:21" ht="15.75" customHeight="1" x14ac:dyDescent="0.2">
      <c r="A147" s="1568"/>
      <c r="B147" s="1569"/>
      <c r="C147" s="1570"/>
      <c r="D147" s="1573"/>
      <c r="E147" s="1585"/>
      <c r="F147" s="1571"/>
      <c r="G147" s="129"/>
      <c r="H147" s="172"/>
      <c r="I147" s="727"/>
      <c r="J147" s="202"/>
      <c r="K147" s="172"/>
      <c r="L147" s="727"/>
      <c r="M147" s="202"/>
      <c r="N147" s="172"/>
      <c r="O147" s="727"/>
      <c r="P147" s="202"/>
      <c r="Q147" s="691" t="s">
        <v>42</v>
      </c>
      <c r="R147" s="753">
        <v>69</v>
      </c>
      <c r="S147" s="754">
        <v>69</v>
      </c>
      <c r="T147" s="751">
        <v>69</v>
      </c>
      <c r="U147" s="1617"/>
    </row>
    <row r="148" spans="1:21" ht="27" customHeight="1" x14ac:dyDescent="0.2">
      <c r="A148" s="1568"/>
      <c r="B148" s="1569"/>
      <c r="C148" s="1570"/>
      <c r="D148" s="1573"/>
      <c r="E148" s="2282" t="s">
        <v>87</v>
      </c>
      <c r="F148" s="1571"/>
      <c r="G148" s="129"/>
      <c r="H148" s="172"/>
      <c r="I148" s="727"/>
      <c r="J148" s="202"/>
      <c r="K148" s="172"/>
      <c r="L148" s="727"/>
      <c r="M148" s="202"/>
      <c r="N148" s="172"/>
      <c r="O148" s="727"/>
      <c r="P148" s="202"/>
      <c r="Q148" s="691" t="s">
        <v>287</v>
      </c>
      <c r="R148" s="753">
        <v>20</v>
      </c>
      <c r="S148" s="754">
        <v>20</v>
      </c>
      <c r="T148" s="751">
        <v>20</v>
      </c>
      <c r="U148" s="1617"/>
    </row>
    <row r="149" spans="1:21" ht="31.5" customHeight="1" x14ac:dyDescent="0.2">
      <c r="A149" s="1568"/>
      <c r="B149" s="1569"/>
      <c r="C149" s="1570"/>
      <c r="D149" s="1573"/>
      <c r="E149" s="2283"/>
      <c r="F149" s="1571"/>
      <c r="G149" s="129"/>
      <c r="H149" s="172"/>
      <c r="I149" s="727"/>
      <c r="J149" s="202"/>
      <c r="K149" s="172"/>
      <c r="L149" s="727"/>
      <c r="M149" s="202"/>
      <c r="N149" s="172"/>
      <c r="O149" s="727"/>
      <c r="P149" s="202"/>
      <c r="Q149" s="691" t="s">
        <v>338</v>
      </c>
      <c r="R149" s="753">
        <v>2</v>
      </c>
      <c r="S149" s="754"/>
      <c r="T149" s="751"/>
      <c r="U149" s="1617"/>
    </row>
    <row r="150" spans="1:21" ht="27" customHeight="1" x14ac:dyDescent="0.2">
      <c r="A150" s="1568"/>
      <c r="B150" s="1569"/>
      <c r="C150" s="1570"/>
      <c r="D150" s="1573"/>
      <c r="E150" s="2283"/>
      <c r="F150" s="1571"/>
      <c r="G150" s="129"/>
      <c r="H150" s="172"/>
      <c r="I150" s="727"/>
      <c r="J150" s="202"/>
      <c r="K150" s="172"/>
      <c r="L150" s="727"/>
      <c r="M150" s="202"/>
      <c r="N150" s="172"/>
      <c r="O150" s="727"/>
      <c r="P150" s="202"/>
      <c r="Q150" s="691" t="s">
        <v>95</v>
      </c>
      <c r="R150" s="828">
        <v>1.5</v>
      </c>
      <c r="S150" s="828">
        <v>1.8</v>
      </c>
      <c r="T150" s="829">
        <v>1.8</v>
      </c>
      <c r="U150" s="1617"/>
    </row>
    <row r="151" spans="1:21" ht="27" customHeight="1" x14ac:dyDescent="0.2">
      <c r="A151" s="1568"/>
      <c r="B151" s="1569"/>
      <c r="C151" s="1570"/>
      <c r="D151" s="1573"/>
      <c r="E151" s="2283"/>
      <c r="F151" s="1571"/>
      <c r="G151" s="129"/>
      <c r="H151" s="172"/>
      <c r="I151" s="727"/>
      <c r="J151" s="202"/>
      <c r="K151" s="172"/>
      <c r="L151" s="727"/>
      <c r="M151" s="202"/>
      <c r="N151" s="172"/>
      <c r="O151" s="727"/>
      <c r="P151" s="202"/>
      <c r="Q151" s="746" t="s">
        <v>340</v>
      </c>
      <c r="R151" s="830">
        <v>100</v>
      </c>
      <c r="S151" s="831"/>
      <c r="T151" s="832"/>
      <c r="U151" s="1617"/>
    </row>
    <row r="152" spans="1:21" ht="18.75" customHeight="1" x14ac:dyDescent="0.2">
      <c r="A152" s="1568"/>
      <c r="B152" s="1569"/>
      <c r="C152" s="1570"/>
      <c r="D152" s="1574"/>
      <c r="E152" s="2283"/>
      <c r="F152" s="1571"/>
      <c r="G152" s="129"/>
      <c r="H152" s="305"/>
      <c r="I152" s="323"/>
      <c r="J152" s="309"/>
      <c r="K152" s="305"/>
      <c r="L152" s="323"/>
      <c r="M152" s="301"/>
      <c r="N152" s="305"/>
      <c r="O152" s="323"/>
      <c r="P152" s="301"/>
      <c r="Q152" s="628" t="s">
        <v>341</v>
      </c>
      <c r="R152" s="758">
        <v>131</v>
      </c>
      <c r="S152" s="759"/>
      <c r="T152" s="681"/>
      <c r="U152" s="1617"/>
    </row>
    <row r="153" spans="1:21" ht="15.75" customHeight="1" x14ac:dyDescent="0.2">
      <c r="A153" s="1568"/>
      <c r="B153" s="1569"/>
      <c r="C153" s="1570"/>
      <c r="D153" s="710" t="s">
        <v>74</v>
      </c>
      <c r="E153" s="2284"/>
      <c r="F153" s="1571"/>
      <c r="G153" s="124"/>
      <c r="H153" s="172"/>
      <c r="I153" s="727"/>
      <c r="J153" s="202"/>
      <c r="K153" s="172"/>
      <c r="L153" s="727"/>
      <c r="M153" s="202"/>
      <c r="N153" s="172"/>
      <c r="O153" s="727"/>
      <c r="P153" s="202"/>
      <c r="Q153" s="746" t="s">
        <v>98</v>
      </c>
      <c r="R153" s="37" t="s">
        <v>141</v>
      </c>
      <c r="S153" s="37" t="s">
        <v>141</v>
      </c>
      <c r="T153" s="747">
        <v>1</v>
      </c>
      <c r="U153" s="1617"/>
    </row>
    <row r="154" spans="1:21" ht="15.75" customHeight="1" x14ac:dyDescent="0.2">
      <c r="A154" s="1568"/>
      <c r="B154" s="1569"/>
      <c r="C154" s="1570"/>
      <c r="D154" s="2285" t="s">
        <v>175</v>
      </c>
      <c r="E154" s="285"/>
      <c r="F154" s="1571"/>
      <c r="G154" s="129"/>
      <c r="H154" s="172"/>
      <c r="I154" s="727"/>
      <c r="J154" s="202"/>
      <c r="K154" s="172"/>
      <c r="L154" s="727"/>
      <c r="M154" s="202"/>
      <c r="N154" s="172"/>
      <c r="O154" s="727"/>
      <c r="P154" s="202"/>
      <c r="Q154" s="2287" t="s">
        <v>264</v>
      </c>
      <c r="R154" s="2289" t="s">
        <v>160</v>
      </c>
      <c r="S154" s="2291"/>
      <c r="T154" s="2293"/>
      <c r="U154" s="1617"/>
    </row>
    <row r="155" spans="1:21" ht="13.5" customHeight="1" x14ac:dyDescent="0.2">
      <c r="A155" s="1568"/>
      <c r="B155" s="1569"/>
      <c r="C155" s="1570"/>
      <c r="D155" s="2141"/>
      <c r="E155" s="285"/>
      <c r="F155" s="1571"/>
      <c r="G155" s="129"/>
      <c r="H155" s="172"/>
      <c r="I155" s="727"/>
      <c r="J155" s="202"/>
      <c r="K155" s="172"/>
      <c r="L155" s="727"/>
      <c r="M155" s="202"/>
      <c r="N155" s="172"/>
      <c r="O155" s="727"/>
      <c r="P155" s="202"/>
      <c r="Q155" s="2288"/>
      <c r="R155" s="2290"/>
      <c r="S155" s="2292"/>
      <c r="T155" s="2294"/>
      <c r="U155" s="1617"/>
    </row>
    <row r="156" spans="1:21" ht="39" customHeight="1" x14ac:dyDescent="0.2">
      <c r="A156" s="1568"/>
      <c r="B156" s="1569"/>
      <c r="C156" s="1570"/>
      <c r="D156" s="2286"/>
      <c r="E156" s="286"/>
      <c r="F156" s="1571"/>
      <c r="G156" s="129"/>
      <c r="H156" s="172"/>
      <c r="I156" s="727"/>
      <c r="J156" s="202"/>
      <c r="K156" s="172"/>
      <c r="L156" s="727"/>
      <c r="M156" s="202"/>
      <c r="N156" s="172"/>
      <c r="O156" s="727"/>
      <c r="P156" s="202"/>
      <c r="Q156" s="293" t="s">
        <v>265</v>
      </c>
      <c r="R156" s="451" t="s">
        <v>155</v>
      </c>
      <c r="S156" s="465"/>
      <c r="T156" s="458"/>
      <c r="U156" s="1617"/>
    </row>
    <row r="157" spans="1:21" ht="27" customHeight="1" x14ac:dyDescent="0.2">
      <c r="A157" s="2019"/>
      <c r="B157" s="2020"/>
      <c r="C157" s="2021"/>
      <c r="D157" s="2265" t="s">
        <v>289</v>
      </c>
      <c r="E157" s="2026"/>
      <c r="F157" s="2023"/>
      <c r="G157" s="129"/>
      <c r="H157" s="172"/>
      <c r="I157" s="727"/>
      <c r="J157" s="202"/>
      <c r="K157" s="172"/>
      <c r="L157" s="727"/>
      <c r="M157" s="202"/>
      <c r="N157" s="172"/>
      <c r="O157" s="727"/>
      <c r="P157" s="202"/>
      <c r="Q157" s="755" t="s">
        <v>381</v>
      </c>
      <c r="R157" s="96">
        <v>100</v>
      </c>
      <c r="S157" s="96"/>
      <c r="T157" s="249"/>
      <c r="U157" s="1617"/>
    </row>
    <row r="158" spans="1:21" ht="17.25" customHeight="1" x14ac:dyDescent="0.2">
      <c r="A158" s="2019"/>
      <c r="B158" s="2020"/>
      <c r="C158" s="2021"/>
      <c r="D158" s="2266"/>
      <c r="E158" s="2027"/>
      <c r="F158" s="2023"/>
      <c r="G158" s="129"/>
      <c r="H158" s="172"/>
      <c r="I158" s="727"/>
      <c r="J158" s="202"/>
      <c r="K158" s="172"/>
      <c r="L158" s="727"/>
      <c r="M158" s="202"/>
      <c r="N158" s="172"/>
      <c r="O158" s="727"/>
      <c r="P158" s="202"/>
      <c r="Q158" s="2268" t="s">
        <v>168</v>
      </c>
      <c r="R158" s="833">
        <v>1</v>
      </c>
      <c r="S158" s="833"/>
      <c r="T158" s="683"/>
      <c r="U158" s="1617"/>
    </row>
    <row r="159" spans="1:21" ht="21.75" customHeight="1" x14ac:dyDescent="0.2">
      <c r="A159" s="2013"/>
      <c r="B159" s="2014"/>
      <c r="C159" s="2015"/>
      <c r="D159" s="2426"/>
      <c r="E159" s="764"/>
      <c r="F159" s="2030"/>
      <c r="G159" s="139"/>
      <c r="H159" s="297"/>
      <c r="I159" s="322"/>
      <c r="J159" s="254"/>
      <c r="K159" s="297"/>
      <c r="L159" s="322"/>
      <c r="M159" s="254"/>
      <c r="N159" s="297"/>
      <c r="O159" s="322"/>
      <c r="P159" s="254"/>
      <c r="Q159" s="2427"/>
      <c r="R159" s="2025"/>
      <c r="S159" s="2025"/>
      <c r="T159" s="682"/>
      <c r="U159" s="2018"/>
    </row>
    <row r="160" spans="1:21" ht="15.75" customHeight="1" x14ac:dyDescent="0.2">
      <c r="A160" s="2019"/>
      <c r="B160" s="2020"/>
      <c r="C160" s="2021"/>
      <c r="D160" s="2270" t="s">
        <v>395</v>
      </c>
      <c r="E160" s="1945" t="s">
        <v>52</v>
      </c>
      <c r="F160" s="792">
        <v>5</v>
      </c>
      <c r="G160" s="129"/>
      <c r="H160" s="172"/>
      <c r="I160" s="727"/>
      <c r="J160" s="202"/>
      <c r="K160" s="172"/>
      <c r="L160" s="727"/>
      <c r="M160" s="202"/>
      <c r="N160" s="172"/>
      <c r="O160" s="727"/>
      <c r="P160" s="202"/>
      <c r="Q160" s="746" t="s">
        <v>261</v>
      </c>
      <c r="R160" s="1949">
        <v>1</v>
      </c>
      <c r="S160" s="1951"/>
      <c r="T160" s="1957"/>
      <c r="U160" s="1367"/>
    </row>
    <row r="161" spans="1:21" ht="17.25" customHeight="1" x14ac:dyDescent="0.2">
      <c r="A161" s="2002"/>
      <c r="B161" s="2003"/>
      <c r="C161" s="2004"/>
      <c r="D161" s="2271"/>
      <c r="E161" s="1950"/>
      <c r="F161" s="1947"/>
      <c r="G161" s="129"/>
      <c r="H161" s="172"/>
      <c r="I161" s="727"/>
      <c r="J161" s="202"/>
      <c r="K161" s="172"/>
      <c r="L161" s="727"/>
      <c r="M161" s="202"/>
      <c r="N161" s="172"/>
      <c r="O161" s="727"/>
      <c r="P161" s="202"/>
      <c r="Q161" s="691" t="s">
        <v>314</v>
      </c>
      <c r="R161" s="96">
        <v>1</v>
      </c>
      <c r="S161" s="383"/>
      <c r="T161" s="216"/>
      <c r="U161" s="1367"/>
    </row>
    <row r="162" spans="1:21" ht="24" customHeight="1" x14ac:dyDescent="0.2">
      <c r="A162" s="2002"/>
      <c r="B162" s="2003"/>
      <c r="C162" s="2004"/>
      <c r="D162" s="2272"/>
      <c r="E162" s="298"/>
      <c r="F162" s="950"/>
      <c r="G162" s="129"/>
      <c r="H162" s="172"/>
      <c r="I162" s="727"/>
      <c r="J162" s="202"/>
      <c r="K162" s="172"/>
      <c r="L162" s="727"/>
      <c r="M162" s="202"/>
      <c r="N162" s="172"/>
      <c r="O162" s="727"/>
      <c r="P162" s="202"/>
      <c r="Q162" s="33" t="s">
        <v>313</v>
      </c>
      <c r="R162" s="88"/>
      <c r="S162" s="333">
        <v>50</v>
      </c>
      <c r="T162" s="49">
        <v>100</v>
      </c>
      <c r="U162" s="1367"/>
    </row>
    <row r="163" spans="1:21" ht="13.5" customHeight="1" x14ac:dyDescent="0.2">
      <c r="A163" s="1568"/>
      <c r="B163" s="1569"/>
      <c r="C163" s="1570"/>
      <c r="D163" s="2425" t="s">
        <v>147</v>
      </c>
      <c r="E163" s="1584"/>
      <c r="F163" s="1596"/>
      <c r="G163" s="129"/>
      <c r="H163" s="172"/>
      <c r="I163" s="727"/>
      <c r="J163" s="202"/>
      <c r="K163" s="172"/>
      <c r="L163" s="727"/>
      <c r="M163" s="202"/>
      <c r="N163" s="172"/>
      <c r="O163" s="727"/>
      <c r="P163" s="202"/>
      <c r="Q163" s="2178" t="s">
        <v>342</v>
      </c>
      <c r="R163" s="2423">
        <v>170</v>
      </c>
      <c r="S163" s="2424">
        <v>175</v>
      </c>
      <c r="T163" s="2422">
        <v>175</v>
      </c>
      <c r="U163" s="1617"/>
    </row>
    <row r="164" spans="1:21" ht="6.75" customHeight="1" x14ac:dyDescent="0.2">
      <c r="A164" s="1568"/>
      <c r="B164" s="1569"/>
      <c r="C164" s="1570"/>
      <c r="D164" s="2273"/>
      <c r="E164" s="1584"/>
      <c r="F164" s="1596"/>
      <c r="G164" s="129"/>
      <c r="H164" s="172"/>
      <c r="I164" s="727"/>
      <c r="J164" s="202"/>
      <c r="K164" s="172"/>
      <c r="L164" s="727"/>
      <c r="M164" s="202"/>
      <c r="N164" s="172"/>
      <c r="O164" s="727"/>
      <c r="P164" s="202"/>
      <c r="Q164" s="2274"/>
      <c r="R164" s="2276"/>
      <c r="S164" s="2296"/>
      <c r="T164" s="2298"/>
      <c r="U164" s="1617"/>
    </row>
    <row r="165" spans="1:21" ht="41.25" customHeight="1" x14ac:dyDescent="0.2">
      <c r="A165" s="1568"/>
      <c r="B165" s="1569"/>
      <c r="C165" s="1570"/>
      <c r="D165" s="2249"/>
      <c r="E165" s="1585"/>
      <c r="F165" s="1596"/>
      <c r="G165" s="129"/>
      <c r="H165" s="172"/>
      <c r="I165" s="727"/>
      <c r="J165" s="202"/>
      <c r="K165" s="172"/>
      <c r="L165" s="727"/>
      <c r="M165" s="202"/>
      <c r="N165" s="172"/>
      <c r="O165" s="727"/>
      <c r="P165" s="202"/>
      <c r="Q165" s="1583" t="s">
        <v>416</v>
      </c>
      <c r="R165" s="834" t="s">
        <v>290</v>
      </c>
      <c r="S165" s="834" t="s">
        <v>290</v>
      </c>
      <c r="T165" s="835" t="s">
        <v>290</v>
      </c>
      <c r="U165" s="1617"/>
    </row>
    <row r="166" spans="1:21" ht="40.5" customHeight="1" x14ac:dyDescent="0.2">
      <c r="A166" s="1568"/>
      <c r="B166" s="1569"/>
      <c r="C166" s="1570"/>
      <c r="D166" s="1564"/>
      <c r="E166" s="1585"/>
      <c r="F166" s="1596"/>
      <c r="G166" s="129"/>
      <c r="H166" s="172"/>
      <c r="I166" s="727"/>
      <c r="J166" s="202"/>
      <c r="K166" s="172"/>
      <c r="L166" s="727"/>
      <c r="M166" s="202"/>
      <c r="N166" s="172"/>
      <c r="O166" s="727"/>
      <c r="P166" s="202"/>
      <c r="Q166" s="48" t="s">
        <v>325</v>
      </c>
      <c r="R166" s="476" t="s">
        <v>155</v>
      </c>
      <c r="S166" s="382"/>
      <c r="T166" s="41"/>
      <c r="U166" s="1617"/>
    </row>
    <row r="167" spans="1:21" ht="33" customHeight="1" x14ac:dyDescent="0.2">
      <c r="A167" s="1568"/>
      <c r="B167" s="1569"/>
      <c r="C167" s="1570"/>
      <c r="D167" s="1595"/>
      <c r="E167" s="748"/>
      <c r="F167" s="1571"/>
      <c r="G167" s="129"/>
      <c r="H167" s="172"/>
      <c r="I167" s="727"/>
      <c r="J167" s="202"/>
      <c r="K167" s="172"/>
      <c r="L167" s="727"/>
      <c r="M167" s="202"/>
      <c r="N167" s="172"/>
      <c r="O167" s="727"/>
      <c r="P167" s="202"/>
      <c r="Q167" s="794" t="s">
        <v>291</v>
      </c>
      <c r="R167" s="67" t="s">
        <v>155</v>
      </c>
      <c r="S167" s="34"/>
      <c r="T167" s="35"/>
      <c r="U167" s="1617"/>
    </row>
    <row r="168" spans="1:21" ht="27" customHeight="1" x14ac:dyDescent="0.2">
      <c r="A168" s="1601"/>
      <c r="B168" s="1569"/>
      <c r="C168" s="951"/>
      <c r="D168" s="1564" t="s">
        <v>396</v>
      </c>
      <c r="E168" s="1600" t="s">
        <v>52</v>
      </c>
      <c r="F168" s="1571"/>
      <c r="G168" s="129"/>
      <c r="H168" s="172"/>
      <c r="I168" s="727"/>
      <c r="J168" s="202"/>
      <c r="K168" s="172"/>
      <c r="L168" s="727"/>
      <c r="M168" s="202"/>
      <c r="N168" s="172"/>
      <c r="O168" s="727"/>
      <c r="P168" s="202"/>
      <c r="Q168" s="1608" t="s">
        <v>326</v>
      </c>
      <c r="R168" s="466">
        <v>19</v>
      </c>
      <c r="S168" s="466">
        <v>19</v>
      </c>
      <c r="T168" s="459">
        <v>19</v>
      </c>
      <c r="U168" s="1617"/>
    </row>
    <row r="169" spans="1:21" ht="18.75" customHeight="1" x14ac:dyDescent="0.2">
      <c r="A169" s="1601"/>
      <c r="B169" s="1569"/>
      <c r="C169" s="951"/>
      <c r="D169" s="2253" t="s">
        <v>244</v>
      </c>
      <c r="E169" s="478"/>
      <c r="F169" s="1571"/>
      <c r="G169" s="129"/>
      <c r="H169" s="172"/>
      <c r="I169" s="727"/>
      <c r="J169" s="202"/>
      <c r="K169" s="172"/>
      <c r="L169" s="727"/>
      <c r="M169" s="202"/>
      <c r="N169" s="175"/>
      <c r="O169" s="82"/>
      <c r="P169" s="415"/>
      <c r="Q169" s="2287" t="s">
        <v>245</v>
      </c>
      <c r="R169" s="27">
        <v>7</v>
      </c>
      <c r="S169" s="27">
        <v>5</v>
      </c>
      <c r="T169" s="688">
        <v>5</v>
      </c>
      <c r="U169" s="1617"/>
    </row>
    <row r="170" spans="1:21" ht="23.25" customHeight="1" thickBot="1" x14ac:dyDescent="0.25">
      <c r="A170" s="141"/>
      <c r="B170" s="1579"/>
      <c r="C170" s="954"/>
      <c r="D170" s="2299"/>
      <c r="E170" s="1575"/>
      <c r="F170" s="952"/>
      <c r="G170" s="178" t="s">
        <v>8</v>
      </c>
      <c r="H170" s="440">
        <f>SUM(H141:H145)</f>
        <v>1558.2</v>
      </c>
      <c r="I170" s="442">
        <f>SUM(I141:I145)</f>
        <v>1558.2</v>
      </c>
      <c r="J170" s="442">
        <f>SUM(J141:J145)</f>
        <v>0</v>
      </c>
      <c r="K170" s="440">
        <f>SUM(K141:K145)</f>
        <v>1166.7</v>
      </c>
      <c r="L170" s="442">
        <f>SUM(L141:L145)</f>
        <v>1166.7</v>
      </c>
      <c r="M170" s="1184"/>
      <c r="N170" s="586">
        <f>SUM(N141:N145)</f>
        <v>1164.0999999999999</v>
      </c>
      <c r="O170" s="1399">
        <f>SUM(O141:O145)</f>
        <v>1164.0999999999999</v>
      </c>
      <c r="P170" s="443"/>
      <c r="Q170" s="2239"/>
      <c r="R170" s="449"/>
      <c r="S170" s="449"/>
      <c r="T170" s="448"/>
      <c r="U170" s="1617"/>
    </row>
    <row r="171" spans="1:21" ht="25.5" customHeight="1" x14ac:dyDescent="0.2">
      <c r="A171" s="2132" t="s">
        <v>7</v>
      </c>
      <c r="B171" s="2133" t="s">
        <v>32</v>
      </c>
      <c r="C171" s="2134" t="s">
        <v>9</v>
      </c>
      <c r="D171" s="2158" t="s">
        <v>294</v>
      </c>
      <c r="E171" s="1589" t="s">
        <v>52</v>
      </c>
      <c r="F171" s="1571" t="s">
        <v>41</v>
      </c>
      <c r="G171" s="129" t="s">
        <v>85</v>
      </c>
      <c r="H171" s="172">
        <v>24.2</v>
      </c>
      <c r="I171" s="727">
        <v>24.2</v>
      </c>
      <c r="J171" s="202"/>
      <c r="K171" s="172"/>
      <c r="L171" s="727"/>
      <c r="M171" s="126"/>
      <c r="N171" s="694"/>
      <c r="O171" s="441"/>
      <c r="P171" s="947"/>
      <c r="Q171" s="198" t="s">
        <v>102</v>
      </c>
      <c r="R171" s="37">
        <v>1</v>
      </c>
      <c r="S171" s="37"/>
      <c r="T171" s="747"/>
      <c r="U171" s="1395"/>
    </row>
    <row r="172" spans="1:21" ht="17.25" customHeight="1" x14ac:dyDescent="0.2">
      <c r="A172" s="2132"/>
      <c r="B172" s="2133"/>
      <c r="C172" s="2134"/>
      <c r="D172" s="2158"/>
      <c r="E172" s="1589"/>
      <c r="F172" s="1571"/>
      <c r="G172" s="129" t="s">
        <v>78</v>
      </c>
      <c r="H172" s="172"/>
      <c r="I172" s="727"/>
      <c r="J172" s="202"/>
      <c r="K172" s="172">
        <v>70</v>
      </c>
      <c r="L172" s="727">
        <v>70</v>
      </c>
      <c r="M172" s="126"/>
      <c r="N172" s="172"/>
      <c r="O172" s="727"/>
      <c r="P172" s="126"/>
      <c r="Q172" s="94" t="s">
        <v>377</v>
      </c>
      <c r="R172" s="1136"/>
      <c r="S172" s="1136">
        <v>1</v>
      </c>
      <c r="T172" s="344"/>
      <c r="U172" s="1422"/>
    </row>
    <row r="173" spans="1:21" ht="18" customHeight="1" x14ac:dyDescent="0.2">
      <c r="A173" s="2132"/>
      <c r="B173" s="2133"/>
      <c r="C173" s="2134"/>
      <c r="D173" s="2300"/>
      <c r="E173" s="2430" t="s">
        <v>176</v>
      </c>
      <c r="F173" s="1571"/>
      <c r="G173" s="246"/>
      <c r="H173" s="302"/>
      <c r="I173" s="321"/>
      <c r="J173" s="255"/>
      <c r="K173" s="302"/>
      <c r="L173" s="321"/>
      <c r="M173" s="1386"/>
      <c r="N173" s="302"/>
      <c r="O173" s="321"/>
      <c r="P173" s="1386"/>
      <c r="Q173" s="923" t="s">
        <v>171</v>
      </c>
      <c r="R173" s="52"/>
      <c r="S173" s="52">
        <v>1</v>
      </c>
      <c r="T173" s="665"/>
      <c r="U173" s="1367"/>
    </row>
    <row r="174" spans="1:21" ht="19.5" customHeight="1" thickBot="1" x14ac:dyDescent="0.25">
      <c r="A174" s="141"/>
      <c r="B174" s="1579"/>
      <c r="C174" s="191"/>
      <c r="D174" s="234"/>
      <c r="E174" s="2332"/>
      <c r="F174" s="1582"/>
      <c r="G174" s="178" t="s">
        <v>8</v>
      </c>
      <c r="H174" s="586">
        <f t="shared" ref="H174:N174" si="17">H173+H172+H171</f>
        <v>24.2</v>
      </c>
      <c r="I174" s="1399">
        <f t="shared" ref="I174" si="18">I173+I172+I171</f>
        <v>24.2</v>
      </c>
      <c r="J174" s="443"/>
      <c r="K174" s="586">
        <f>K173+K172+K171</f>
        <v>70</v>
      </c>
      <c r="L174" s="1399">
        <f>L173+L172+L171</f>
        <v>70</v>
      </c>
      <c r="M174" s="1382"/>
      <c r="N174" s="586">
        <f t="shared" si="17"/>
        <v>0</v>
      </c>
      <c r="O174" s="1399">
        <f t="shared" ref="O174" si="19">O173+O172+O171</f>
        <v>0</v>
      </c>
      <c r="P174" s="1382"/>
      <c r="Q174" s="1603"/>
      <c r="R174" s="1136"/>
      <c r="S174" s="468"/>
      <c r="T174" s="463"/>
      <c r="U174" s="1367"/>
    </row>
    <row r="175" spans="1:21" ht="18" customHeight="1" x14ac:dyDescent="0.2">
      <c r="A175" s="2309" t="s">
        <v>7</v>
      </c>
      <c r="B175" s="2311" t="s">
        <v>32</v>
      </c>
      <c r="C175" s="2313" t="s">
        <v>32</v>
      </c>
      <c r="D175" s="2315" t="s">
        <v>54</v>
      </c>
      <c r="E175" s="2250" t="s">
        <v>86</v>
      </c>
      <c r="F175" s="2264" t="s">
        <v>62</v>
      </c>
      <c r="G175" s="192" t="s">
        <v>29</v>
      </c>
      <c r="H175" s="172">
        <v>150</v>
      </c>
      <c r="I175" s="727">
        <v>150</v>
      </c>
      <c r="J175" s="202"/>
      <c r="K175" s="172">
        <v>148.19999999999999</v>
      </c>
      <c r="L175" s="727">
        <v>148.19999999999999</v>
      </c>
      <c r="M175" s="202"/>
      <c r="N175" s="172">
        <v>148.19999999999999</v>
      </c>
      <c r="O175" s="727">
        <v>148.19999999999999</v>
      </c>
      <c r="P175" s="126"/>
      <c r="Q175" s="924" t="s">
        <v>77</v>
      </c>
      <c r="R175" s="1119">
        <v>18</v>
      </c>
      <c r="S175" s="1119">
        <v>18</v>
      </c>
      <c r="T175" s="447">
        <v>18</v>
      </c>
      <c r="U175" s="1395"/>
    </row>
    <row r="176" spans="1:21" ht="14.25" customHeight="1" x14ac:dyDescent="0.2">
      <c r="A176" s="2132"/>
      <c r="B176" s="2133"/>
      <c r="C176" s="2134"/>
      <c r="D176" s="2158"/>
      <c r="E176" s="2251"/>
      <c r="F176" s="2177"/>
      <c r="G176" s="149"/>
      <c r="H176" s="302"/>
      <c r="I176" s="321"/>
      <c r="J176" s="255"/>
      <c r="K176" s="302"/>
      <c r="L176" s="321"/>
      <c r="M176" s="255"/>
      <c r="N176" s="302"/>
      <c r="O176" s="321"/>
      <c r="P176" s="1386"/>
      <c r="Q176" s="2340" t="s">
        <v>101</v>
      </c>
      <c r="R176" s="1136">
        <v>2</v>
      </c>
      <c r="S176" s="1136">
        <v>2</v>
      </c>
      <c r="T176" s="344">
        <v>2</v>
      </c>
      <c r="U176" s="1367"/>
    </row>
    <row r="177" spans="1:21" ht="14.25" customHeight="1" thickBot="1" x14ac:dyDescent="0.25">
      <c r="A177" s="2310"/>
      <c r="B177" s="2312"/>
      <c r="C177" s="2314"/>
      <c r="D177" s="2316"/>
      <c r="E177" s="2252"/>
      <c r="F177" s="2317"/>
      <c r="G177" s="178" t="s">
        <v>8</v>
      </c>
      <c r="H177" s="586">
        <f>SUM(H175:H176)</f>
        <v>150</v>
      </c>
      <c r="I177" s="1399">
        <f>SUM(I175:I176)</f>
        <v>150</v>
      </c>
      <c r="J177" s="1416"/>
      <c r="K177" s="586">
        <f>SUM(K175:K176)</f>
        <v>148.19999999999999</v>
      </c>
      <c r="L177" s="1399">
        <f>SUM(L175:L176)</f>
        <v>148.19999999999999</v>
      </c>
      <c r="M177" s="443"/>
      <c r="N177" s="586">
        <f t="shared" ref="N177:O177" si="20">SUM(N175:N176)</f>
        <v>148.19999999999999</v>
      </c>
      <c r="O177" s="1399">
        <f t="shared" si="20"/>
        <v>148.19999999999999</v>
      </c>
      <c r="P177" s="1382"/>
      <c r="Q177" s="2431"/>
      <c r="R177" s="449"/>
      <c r="S177" s="449"/>
      <c r="T177" s="448"/>
      <c r="U177" s="1398"/>
    </row>
    <row r="178" spans="1:21" ht="16.5" customHeight="1" x14ac:dyDescent="0.2">
      <c r="A178" s="2241" t="s">
        <v>7</v>
      </c>
      <c r="B178" s="2244" t="s">
        <v>32</v>
      </c>
      <c r="C178" s="2247" t="s">
        <v>37</v>
      </c>
      <c r="D178" s="2302" t="s">
        <v>382</v>
      </c>
      <c r="E178" s="2305" t="s">
        <v>115</v>
      </c>
      <c r="F178" s="1592">
        <v>5</v>
      </c>
      <c r="G178" s="479" t="s">
        <v>130</v>
      </c>
      <c r="H178" s="634"/>
      <c r="I178" s="635"/>
      <c r="J178" s="636"/>
      <c r="K178" s="694"/>
      <c r="L178" s="441"/>
      <c r="M178" s="947"/>
      <c r="N178" s="694">
        <v>36.5</v>
      </c>
      <c r="O178" s="441">
        <v>36.5</v>
      </c>
      <c r="P178" s="126"/>
      <c r="Q178" s="925" t="s">
        <v>138</v>
      </c>
      <c r="R178" s="1136"/>
      <c r="S178" s="331">
        <v>1</v>
      </c>
      <c r="T178" s="913"/>
      <c r="U178" s="1395"/>
    </row>
    <row r="179" spans="1:21" ht="15.75" customHeight="1" x14ac:dyDescent="0.2">
      <c r="A179" s="2241"/>
      <c r="B179" s="2244"/>
      <c r="C179" s="2247"/>
      <c r="D179" s="2303"/>
      <c r="E179" s="2306"/>
      <c r="F179" s="1593"/>
      <c r="G179" s="129" t="s">
        <v>29</v>
      </c>
      <c r="H179" s="202"/>
      <c r="I179" s="727"/>
      <c r="J179" s="202"/>
      <c r="K179" s="172">
        <v>2.9</v>
      </c>
      <c r="L179" s="727">
        <v>2.9</v>
      </c>
      <c r="M179" s="126"/>
      <c r="N179" s="172">
        <v>15.7</v>
      </c>
      <c r="O179" s="727">
        <v>15.7</v>
      </c>
      <c r="P179" s="126"/>
      <c r="Q179" s="926" t="s">
        <v>51</v>
      </c>
      <c r="R179" s="40"/>
      <c r="S179" s="382">
        <v>1</v>
      </c>
      <c r="T179" s="53"/>
      <c r="U179" s="1367"/>
    </row>
    <row r="180" spans="1:21" ht="19.5" customHeight="1" x14ac:dyDescent="0.2">
      <c r="A180" s="2241"/>
      <c r="B180" s="2244"/>
      <c r="C180" s="2247"/>
      <c r="D180" s="2303"/>
      <c r="E180" s="2306"/>
      <c r="F180" s="1593"/>
      <c r="G180" s="246" t="s">
        <v>49</v>
      </c>
      <c r="H180" s="302"/>
      <c r="I180" s="321"/>
      <c r="J180" s="255"/>
      <c r="K180" s="175"/>
      <c r="L180" s="82"/>
      <c r="M180" s="415"/>
      <c r="N180" s="175">
        <v>295.5</v>
      </c>
      <c r="O180" s="82">
        <v>295.5</v>
      </c>
      <c r="P180" s="415"/>
      <c r="Q180" s="2428" t="s">
        <v>278</v>
      </c>
      <c r="R180" s="1136"/>
      <c r="S180" s="331"/>
      <c r="T180" s="1055">
        <v>20</v>
      </c>
      <c r="U180" s="1367"/>
    </row>
    <row r="181" spans="1:21" ht="15.75" customHeight="1" thickBot="1" x14ac:dyDescent="0.25">
      <c r="A181" s="72"/>
      <c r="B181" s="1588"/>
      <c r="C181" s="108"/>
      <c r="D181" s="2304"/>
      <c r="E181" s="483"/>
      <c r="F181" s="116"/>
      <c r="G181" s="178" t="s">
        <v>8</v>
      </c>
      <c r="H181" s="586">
        <f t="shared" ref="H181:N181" si="21">H180+H179+H178</f>
        <v>0</v>
      </c>
      <c r="I181" s="1399">
        <f t="shared" ref="I181" si="22">I180+I179+I178</f>
        <v>0</v>
      </c>
      <c r="J181" s="1382"/>
      <c r="K181" s="586">
        <f t="shared" si="21"/>
        <v>2.9</v>
      </c>
      <c r="L181" s="1399">
        <f t="shared" ref="L181" si="23">L180+L179+L178</f>
        <v>2.9</v>
      </c>
      <c r="M181" s="1382"/>
      <c r="N181" s="586">
        <f t="shared" si="21"/>
        <v>347.7</v>
      </c>
      <c r="O181" s="1399">
        <f t="shared" ref="O181" si="24">O180+O179+O178</f>
        <v>347.7</v>
      </c>
      <c r="P181" s="1382"/>
      <c r="Q181" s="2429"/>
      <c r="R181" s="1136"/>
      <c r="S181" s="477"/>
      <c r="T181" s="589"/>
      <c r="U181" s="1398"/>
    </row>
    <row r="182" spans="1:21" ht="18.75" customHeight="1" x14ac:dyDescent="0.2">
      <c r="A182" s="2241" t="s">
        <v>7</v>
      </c>
      <c r="B182" s="2244" t="s">
        <v>32</v>
      </c>
      <c r="C182" s="2247" t="s">
        <v>38</v>
      </c>
      <c r="D182" s="2329" t="s">
        <v>397</v>
      </c>
      <c r="E182" s="640" t="s">
        <v>52</v>
      </c>
      <c r="F182" s="1592">
        <v>5</v>
      </c>
      <c r="G182" s="479" t="s">
        <v>451</v>
      </c>
      <c r="H182" s="634">
        <v>361</v>
      </c>
      <c r="I182" s="635">
        <v>361</v>
      </c>
      <c r="J182" s="636"/>
      <c r="K182" s="634">
        <v>102.3</v>
      </c>
      <c r="L182" s="635">
        <v>102.3</v>
      </c>
      <c r="M182" s="1420"/>
      <c r="N182" s="634">
        <v>320</v>
      </c>
      <c r="O182" s="635">
        <v>320</v>
      </c>
      <c r="P182" s="636"/>
      <c r="Q182" s="4" t="s">
        <v>379</v>
      </c>
      <c r="R182" s="1119">
        <v>1</v>
      </c>
      <c r="S182" s="445"/>
      <c r="T182" s="588"/>
      <c r="U182" s="1367"/>
    </row>
    <row r="183" spans="1:21" ht="26.25" customHeight="1" x14ac:dyDescent="0.2">
      <c r="A183" s="2241"/>
      <c r="B183" s="2244"/>
      <c r="C183" s="2247"/>
      <c r="D183" s="2303"/>
      <c r="E183" s="2074" t="s">
        <v>255</v>
      </c>
      <c r="F183" s="1571"/>
      <c r="G183" s="129" t="s">
        <v>29</v>
      </c>
      <c r="H183" s="202">
        <v>150</v>
      </c>
      <c r="I183" s="727">
        <v>150</v>
      </c>
      <c r="J183" s="202"/>
      <c r="K183" s="172"/>
      <c r="L183" s="727"/>
      <c r="M183" s="126"/>
      <c r="N183" s="172"/>
      <c r="O183" s="727"/>
      <c r="P183" s="202"/>
      <c r="Q183" s="484" t="s">
        <v>417</v>
      </c>
      <c r="R183" s="40">
        <v>1</v>
      </c>
      <c r="S183" s="382"/>
      <c r="T183" s="38"/>
      <c r="U183" s="1367"/>
    </row>
    <row r="184" spans="1:21" ht="26.25" customHeight="1" x14ac:dyDescent="0.2">
      <c r="A184" s="2241"/>
      <c r="B184" s="2244"/>
      <c r="C184" s="2247"/>
      <c r="D184" s="2303"/>
      <c r="E184" s="2330"/>
      <c r="F184" s="1943"/>
      <c r="G184" s="129"/>
      <c r="H184" s="202"/>
      <c r="I184" s="727"/>
      <c r="J184" s="202"/>
      <c r="K184" s="172"/>
      <c r="L184" s="727"/>
      <c r="M184" s="126"/>
      <c r="N184" s="172"/>
      <c r="O184" s="727"/>
      <c r="P184" s="202"/>
      <c r="Q184" s="1958" t="s">
        <v>465</v>
      </c>
      <c r="R184" s="40"/>
      <c r="S184" s="382">
        <v>1</v>
      </c>
      <c r="T184" s="38"/>
      <c r="U184" s="2404" t="s">
        <v>485</v>
      </c>
    </row>
    <row r="185" spans="1:21" ht="26.25" customHeight="1" x14ac:dyDescent="0.2">
      <c r="A185" s="2241"/>
      <c r="B185" s="2244"/>
      <c r="C185" s="2247"/>
      <c r="D185" s="2303"/>
      <c r="E185" s="2331"/>
      <c r="F185" s="1571"/>
      <c r="G185" s="129"/>
      <c r="H185" s="202"/>
      <c r="I185" s="727"/>
      <c r="J185" s="202"/>
      <c r="K185" s="172"/>
      <c r="L185" s="727"/>
      <c r="M185" s="126"/>
      <c r="N185" s="172"/>
      <c r="O185" s="727"/>
      <c r="P185" s="202"/>
      <c r="Q185" s="58" t="s">
        <v>299</v>
      </c>
      <c r="R185" s="52"/>
      <c r="S185" s="485" t="s">
        <v>300</v>
      </c>
      <c r="T185" s="53">
        <v>100</v>
      </c>
      <c r="U185" s="2404"/>
    </row>
    <row r="186" spans="1:21" ht="9" customHeight="1" x14ac:dyDescent="0.2">
      <c r="A186" s="2241"/>
      <c r="B186" s="2244"/>
      <c r="C186" s="2247"/>
      <c r="D186" s="2303"/>
      <c r="E186" s="2319"/>
      <c r="F186" s="1571"/>
      <c r="G186" s="246"/>
      <c r="H186" s="302"/>
      <c r="I186" s="321"/>
      <c r="J186" s="255"/>
      <c r="K186" s="302"/>
      <c r="L186" s="321"/>
      <c r="M186" s="1386"/>
      <c r="N186" s="302"/>
      <c r="O186" s="321"/>
      <c r="P186" s="255"/>
      <c r="Q186" s="2324" t="s">
        <v>247</v>
      </c>
      <c r="R186" s="2325">
        <v>2</v>
      </c>
      <c r="S186" s="2325">
        <v>2</v>
      </c>
      <c r="T186" s="585"/>
      <c r="U186" s="2404"/>
    </row>
    <row r="187" spans="1:21" ht="39" customHeight="1" thickBot="1" x14ac:dyDescent="0.25">
      <c r="A187" s="141"/>
      <c r="B187" s="1579"/>
      <c r="C187" s="191"/>
      <c r="D187" s="639"/>
      <c r="E187" s="2332"/>
      <c r="F187" s="1582"/>
      <c r="G187" s="178" t="s">
        <v>8</v>
      </c>
      <c r="H187" s="586">
        <f>SUM(H182:H186)</f>
        <v>511</v>
      </c>
      <c r="I187" s="1399">
        <f>SUM(I182:I186)</f>
        <v>511</v>
      </c>
      <c r="J187" s="1382"/>
      <c r="K187" s="586">
        <f>K186+K183+K182</f>
        <v>102.3</v>
      </c>
      <c r="L187" s="1399">
        <f>L186+L183+L182</f>
        <v>102.3</v>
      </c>
      <c r="M187" s="1382"/>
      <c r="N187" s="586">
        <f t="shared" ref="N187:O187" si="25">N186+N183+N182</f>
        <v>320</v>
      </c>
      <c r="O187" s="1399">
        <f t="shared" si="25"/>
        <v>320</v>
      </c>
      <c r="P187" s="443"/>
      <c r="Q187" s="2239"/>
      <c r="R187" s="2326"/>
      <c r="S187" s="2326"/>
      <c r="T187" s="218"/>
      <c r="U187" s="2436"/>
    </row>
    <row r="188" spans="1:21" ht="19.5" customHeight="1" x14ac:dyDescent="0.2">
      <c r="A188" s="2240" t="s">
        <v>7</v>
      </c>
      <c r="B188" s="2243" t="s">
        <v>32</v>
      </c>
      <c r="C188" s="2246" t="s">
        <v>39</v>
      </c>
      <c r="D188" s="2071" t="s">
        <v>398</v>
      </c>
      <c r="E188" s="640" t="s">
        <v>52</v>
      </c>
      <c r="F188" s="2024">
        <v>5</v>
      </c>
      <c r="G188" s="192" t="s">
        <v>29</v>
      </c>
      <c r="H188" s="634"/>
      <c r="I188" s="635"/>
      <c r="J188" s="636"/>
      <c r="K188" s="634"/>
      <c r="L188" s="635"/>
      <c r="M188" s="1420"/>
      <c r="N188" s="634"/>
      <c r="O188" s="635"/>
      <c r="P188" s="636"/>
      <c r="Q188" s="2327" t="s">
        <v>343</v>
      </c>
      <c r="R188" s="1178">
        <v>1</v>
      </c>
      <c r="S188" s="1178"/>
      <c r="T188" s="863"/>
      <c r="U188" s="1395"/>
    </row>
    <row r="189" spans="1:21" ht="24" customHeight="1" x14ac:dyDescent="0.2">
      <c r="A189" s="2241"/>
      <c r="B189" s="2244"/>
      <c r="C189" s="2247"/>
      <c r="D189" s="2072"/>
      <c r="E189" s="2074" t="s">
        <v>255</v>
      </c>
      <c r="F189" s="2022"/>
      <c r="G189" s="127"/>
      <c r="H189" s="308"/>
      <c r="I189" s="82"/>
      <c r="J189" s="308"/>
      <c r="K189" s="175"/>
      <c r="L189" s="82"/>
      <c r="M189" s="415"/>
      <c r="N189" s="175"/>
      <c r="O189" s="82"/>
      <c r="P189" s="415"/>
      <c r="Q189" s="2328"/>
      <c r="R189" s="1136"/>
      <c r="S189" s="331"/>
      <c r="T189" s="1055"/>
      <c r="U189" s="1367"/>
    </row>
    <row r="190" spans="1:21" ht="15.75" customHeight="1" thickBot="1" x14ac:dyDescent="0.25">
      <c r="A190" s="141"/>
      <c r="B190" s="2028"/>
      <c r="C190" s="191"/>
      <c r="D190" s="2073"/>
      <c r="E190" s="2075"/>
      <c r="F190" s="2029"/>
      <c r="G190" s="282" t="s">
        <v>8</v>
      </c>
      <c r="H190" s="586">
        <f t="shared" ref="H190:N190" si="26">SUM(H188:H189)</f>
        <v>0</v>
      </c>
      <c r="I190" s="1399">
        <f t="shared" ref="I190" si="27">SUM(I188:I189)</f>
        <v>0</v>
      </c>
      <c r="J190" s="1382"/>
      <c r="K190" s="586">
        <f t="shared" si="26"/>
        <v>0</v>
      </c>
      <c r="L190" s="1399">
        <f t="shared" ref="L190" si="28">SUM(L188:L189)</f>
        <v>0</v>
      </c>
      <c r="M190" s="1382"/>
      <c r="N190" s="586">
        <f t="shared" si="26"/>
        <v>0</v>
      </c>
      <c r="O190" s="1399">
        <f t="shared" ref="O190" si="29">SUM(O188:O189)</f>
        <v>0</v>
      </c>
      <c r="P190" s="443"/>
      <c r="Q190" s="637"/>
      <c r="R190" s="26"/>
      <c r="S190" s="638"/>
      <c r="T190" s="218"/>
      <c r="U190" s="1944"/>
    </row>
    <row r="191" spans="1:21" ht="75" customHeight="1" x14ac:dyDescent="0.2">
      <c r="A191" s="2241" t="s">
        <v>7</v>
      </c>
      <c r="B191" s="2244" t="s">
        <v>32</v>
      </c>
      <c r="C191" s="2247" t="s">
        <v>40</v>
      </c>
      <c r="D191" s="2432" t="s">
        <v>466</v>
      </c>
      <c r="E191" s="640" t="s">
        <v>52</v>
      </c>
      <c r="F191" s="1939">
        <v>5</v>
      </c>
      <c r="G191" s="479" t="s">
        <v>29</v>
      </c>
      <c r="H191" s="634"/>
      <c r="I191" s="635"/>
      <c r="J191" s="636"/>
      <c r="K191" s="634"/>
      <c r="L191" s="1959">
        <v>18.100000000000001</v>
      </c>
      <c r="M191" s="1960">
        <f>L191-K191</f>
        <v>18.100000000000001</v>
      </c>
      <c r="N191" s="634"/>
      <c r="O191" s="1959"/>
      <c r="P191" s="1960"/>
      <c r="Q191" s="1963" t="s">
        <v>343</v>
      </c>
      <c r="R191" s="1964">
        <v>1</v>
      </c>
      <c r="S191" s="1965"/>
      <c r="T191" s="1966"/>
      <c r="U191" s="2396" t="s">
        <v>486</v>
      </c>
    </row>
    <row r="192" spans="1:21" ht="77.25" customHeight="1" x14ac:dyDescent="0.2">
      <c r="A192" s="2241"/>
      <c r="B192" s="2244"/>
      <c r="C192" s="2247"/>
      <c r="D192" s="2433"/>
      <c r="E192" s="2074" t="s">
        <v>255</v>
      </c>
      <c r="F192" s="1938"/>
      <c r="G192" s="127" t="s">
        <v>49</v>
      </c>
      <c r="H192" s="308"/>
      <c r="I192" s="82"/>
      <c r="J192" s="308"/>
      <c r="K192" s="175"/>
      <c r="L192" s="1961">
        <v>102.4</v>
      </c>
      <c r="M192" s="1962">
        <f>L192-K192</f>
        <v>102.4</v>
      </c>
      <c r="N192" s="175"/>
      <c r="O192" s="1961"/>
      <c r="P192" s="1962"/>
      <c r="Q192" s="1963" t="s">
        <v>467</v>
      </c>
      <c r="R192" s="1964"/>
      <c r="S192" s="1965">
        <v>2</v>
      </c>
      <c r="T192" s="1967">
        <v>2</v>
      </c>
      <c r="U192" s="2401"/>
    </row>
    <row r="193" spans="1:21" ht="45" customHeight="1" thickBot="1" x14ac:dyDescent="0.25">
      <c r="A193" s="141"/>
      <c r="B193" s="1940"/>
      <c r="C193" s="191"/>
      <c r="D193" s="2434"/>
      <c r="E193" s="2332"/>
      <c r="F193" s="1941"/>
      <c r="G193" s="282" t="s">
        <v>8</v>
      </c>
      <c r="H193" s="1413">
        <f t="shared" ref="H193" si="30">SUM(H191:H192)</f>
        <v>0</v>
      </c>
      <c r="I193" s="1419">
        <f t="shared" ref="I193" si="31">SUM(I191:I192)</f>
        <v>0</v>
      </c>
      <c r="J193" s="1417"/>
      <c r="K193" s="1413">
        <f t="shared" ref="K193" si="32">SUM(K191:K192)</f>
        <v>0</v>
      </c>
      <c r="L193" s="1419">
        <f t="shared" ref="L193:M193" si="33">SUM(L191:L192)</f>
        <v>120.5</v>
      </c>
      <c r="M193" s="1419">
        <f t="shared" si="33"/>
        <v>120.5</v>
      </c>
      <c r="N193" s="1413">
        <f t="shared" ref="N193" si="34">SUM(N191:N192)</f>
        <v>0</v>
      </c>
      <c r="O193" s="1419">
        <f t="shared" ref="O193" si="35">SUM(O191:O192)</f>
        <v>0</v>
      </c>
      <c r="P193" s="1356"/>
      <c r="Q193" s="45"/>
      <c r="R193" s="431"/>
      <c r="S193" s="425"/>
      <c r="T193" s="218"/>
      <c r="U193" s="2402"/>
    </row>
    <row r="194" spans="1:21" ht="14.25" customHeight="1" thickBot="1" x14ac:dyDescent="0.25">
      <c r="A194" s="179" t="s">
        <v>7</v>
      </c>
      <c r="B194" s="164" t="s">
        <v>32</v>
      </c>
      <c r="C194" s="2216" t="s">
        <v>10</v>
      </c>
      <c r="D194" s="2216"/>
      <c r="E194" s="2216"/>
      <c r="F194" s="2216"/>
      <c r="G194" s="2217"/>
      <c r="H194" s="836">
        <f>H190+H187+H181+H177+H174+H170</f>
        <v>2243.4</v>
      </c>
      <c r="I194" s="164">
        <f>I190+I187+I181+I177+I174+I170</f>
        <v>2243.4</v>
      </c>
      <c r="J194" s="1418"/>
      <c r="K194" s="836">
        <f t="shared" ref="K194:N194" si="36">K190+K187+K181+K177+K174+K170</f>
        <v>1490.1</v>
      </c>
      <c r="L194" s="164">
        <f>L190+L187+L181+L177+L174+L170+L193</f>
        <v>1610.6</v>
      </c>
      <c r="M194" s="164">
        <f>M190+M187+M181+M177+M174+M170+M193</f>
        <v>120.5</v>
      </c>
      <c r="N194" s="836">
        <f t="shared" si="36"/>
        <v>1980</v>
      </c>
      <c r="O194" s="164">
        <f t="shared" ref="O194" si="37">O190+O187+O181+O177+O174+O170</f>
        <v>1980</v>
      </c>
      <c r="P194" s="268"/>
      <c r="Q194" s="2277"/>
      <c r="R194" s="2277"/>
      <c r="S194" s="2277"/>
      <c r="T194" s="2277"/>
      <c r="U194" s="1402"/>
    </row>
    <row r="195" spans="1:21" ht="14.25" customHeight="1" thickBot="1" x14ac:dyDescent="0.25">
      <c r="A195" s="163" t="s">
        <v>7</v>
      </c>
      <c r="B195" s="164" t="s">
        <v>37</v>
      </c>
      <c r="C195" s="2220" t="s">
        <v>166</v>
      </c>
      <c r="D195" s="2279"/>
      <c r="E195" s="2279"/>
      <c r="F195" s="2279"/>
      <c r="G195" s="2279"/>
      <c r="H195" s="2279"/>
      <c r="I195" s="2279"/>
      <c r="J195" s="2279"/>
      <c r="K195" s="2279"/>
      <c r="L195" s="2279"/>
      <c r="M195" s="2279"/>
      <c r="N195" s="2279"/>
      <c r="O195" s="2279"/>
      <c r="P195" s="2279"/>
      <c r="Q195" s="2279"/>
      <c r="R195" s="2279"/>
      <c r="S195" s="2279"/>
      <c r="T195" s="2279"/>
      <c r="U195" s="1402"/>
    </row>
    <row r="196" spans="1:21" ht="15" customHeight="1" x14ac:dyDescent="0.2">
      <c r="A196" s="1627" t="s">
        <v>7</v>
      </c>
      <c r="B196" s="1628" t="s">
        <v>37</v>
      </c>
      <c r="C196" s="961" t="s">
        <v>7</v>
      </c>
      <c r="D196" s="2281" t="s">
        <v>494</v>
      </c>
      <c r="E196" s="957"/>
      <c r="F196" s="1624" t="s">
        <v>41</v>
      </c>
      <c r="G196" s="444" t="s">
        <v>29</v>
      </c>
      <c r="H196" s="488">
        <f>3314.8+195</f>
        <v>3509.8</v>
      </c>
      <c r="I196" s="486">
        <f>3314.8+195</f>
        <v>3509.8</v>
      </c>
      <c r="J196" s="1501"/>
      <c r="K196" s="488">
        <v>2000</v>
      </c>
      <c r="L196" s="486">
        <v>2000</v>
      </c>
      <c r="M196" s="103"/>
      <c r="N196" s="488">
        <v>1849.9</v>
      </c>
      <c r="O196" s="486">
        <v>1849.9</v>
      </c>
      <c r="P196" s="307"/>
      <c r="Q196" s="948"/>
      <c r="R196" s="441"/>
      <c r="S196" s="441"/>
      <c r="T196" s="947"/>
      <c r="U196" s="2403" t="s">
        <v>490</v>
      </c>
    </row>
    <row r="197" spans="1:21" ht="15" customHeight="1" x14ac:dyDescent="0.2">
      <c r="A197" s="1619"/>
      <c r="B197" s="1620"/>
      <c r="C197" s="701"/>
      <c r="D197" s="2342"/>
      <c r="E197" s="1626"/>
      <c r="F197" s="1622"/>
      <c r="G197" s="125" t="s">
        <v>68</v>
      </c>
      <c r="H197" s="959"/>
      <c r="I197" s="1425">
        <v>15.7</v>
      </c>
      <c r="J197" s="1502">
        <f>I197-H197</f>
        <v>15.7</v>
      </c>
      <c r="K197" s="959"/>
      <c r="L197" s="1425"/>
      <c r="M197" s="1428"/>
      <c r="N197" s="959"/>
      <c r="O197" s="1425"/>
      <c r="P197" s="1428"/>
      <c r="Q197" s="1623"/>
      <c r="R197" s="727"/>
      <c r="S197" s="727"/>
      <c r="T197" s="126"/>
      <c r="U197" s="2404"/>
    </row>
    <row r="198" spans="1:21" ht="27.75" customHeight="1" x14ac:dyDescent="0.2">
      <c r="A198" s="1619"/>
      <c r="B198" s="1620"/>
      <c r="C198" s="701"/>
      <c r="D198" s="2249"/>
      <c r="E198" s="1626"/>
      <c r="F198" s="1622"/>
      <c r="G198" s="125" t="s">
        <v>130</v>
      </c>
      <c r="H198" s="959">
        <v>1162.7</v>
      </c>
      <c r="I198" s="1425">
        <f>1162.7-15.7</f>
        <v>1147</v>
      </c>
      <c r="J198" s="1502">
        <f>I198-H198</f>
        <v>-15.7</v>
      </c>
      <c r="K198" s="959">
        <v>1162.7</v>
      </c>
      <c r="L198" s="1425">
        <v>1162.7</v>
      </c>
      <c r="M198" s="1428"/>
      <c r="N198" s="959">
        <v>1162.7</v>
      </c>
      <c r="O198" s="1425">
        <v>1162.7</v>
      </c>
      <c r="P198" s="1428"/>
      <c r="Q198" s="1623"/>
      <c r="R198" s="727"/>
      <c r="S198" s="727"/>
      <c r="T198" s="126"/>
      <c r="U198" s="2404"/>
    </row>
    <row r="199" spans="1:21" ht="15.75" customHeight="1" x14ac:dyDescent="0.2">
      <c r="A199" s="1619"/>
      <c r="B199" s="1620"/>
      <c r="C199" s="701"/>
      <c r="D199" s="955"/>
      <c r="E199" s="1626"/>
      <c r="F199" s="1622"/>
      <c r="G199" s="125" t="s">
        <v>78</v>
      </c>
      <c r="H199" s="959">
        <v>92.6</v>
      </c>
      <c r="I199" s="1425">
        <v>92.6</v>
      </c>
      <c r="J199" s="1424"/>
      <c r="K199" s="959"/>
      <c r="L199" s="1425"/>
      <c r="M199" s="1428"/>
      <c r="N199" s="959"/>
      <c r="O199" s="1425"/>
      <c r="P199" s="1428"/>
      <c r="Q199" s="1623"/>
      <c r="R199" s="727"/>
      <c r="S199" s="727"/>
      <c r="T199" s="126"/>
      <c r="U199" s="2404"/>
    </row>
    <row r="200" spans="1:21" ht="15.75" customHeight="1" x14ac:dyDescent="0.2">
      <c r="A200" s="2019"/>
      <c r="B200" s="2020"/>
      <c r="C200" s="184"/>
      <c r="D200" s="958"/>
      <c r="E200" s="298"/>
      <c r="F200" s="1631"/>
      <c r="G200" s="127" t="s">
        <v>85</v>
      </c>
      <c r="H200" s="1654">
        <v>100</v>
      </c>
      <c r="I200" s="656">
        <f>100+128.6</f>
        <v>228.6</v>
      </c>
      <c r="J200" s="1655">
        <f>I200-H200</f>
        <v>128.6</v>
      </c>
      <c r="K200" s="1654"/>
      <c r="L200" s="656"/>
      <c r="M200" s="1656"/>
      <c r="N200" s="1654"/>
      <c r="O200" s="656"/>
      <c r="P200" s="655"/>
      <c r="Q200" s="1621"/>
      <c r="R200" s="82"/>
      <c r="S200" s="82"/>
      <c r="T200" s="415"/>
      <c r="U200" s="2405"/>
    </row>
    <row r="201" spans="1:21" ht="15.75" customHeight="1" x14ac:dyDescent="0.2">
      <c r="A201" s="1568"/>
      <c r="B201" s="1569"/>
      <c r="C201" s="701"/>
      <c r="D201" s="1564" t="s">
        <v>135</v>
      </c>
      <c r="E201" s="1584"/>
      <c r="F201" s="1571"/>
      <c r="G201" s="129"/>
      <c r="H201" s="305"/>
      <c r="I201" s="323"/>
      <c r="J201" s="309"/>
      <c r="K201" s="172"/>
      <c r="L201" s="727"/>
      <c r="M201" s="126"/>
      <c r="N201" s="172"/>
      <c r="O201" s="727"/>
      <c r="P201" s="202"/>
      <c r="Q201" s="2178" t="s">
        <v>76</v>
      </c>
      <c r="R201" s="727">
        <v>4.7</v>
      </c>
      <c r="S201" s="727">
        <v>2</v>
      </c>
      <c r="T201" s="126">
        <v>2</v>
      </c>
      <c r="U201" s="1617"/>
    </row>
    <row r="202" spans="1:21" ht="16.5" customHeight="1" x14ac:dyDescent="0.2">
      <c r="A202" s="1568"/>
      <c r="B202" s="1569"/>
      <c r="C202" s="701"/>
      <c r="D202" s="765" t="s">
        <v>399</v>
      </c>
      <c r="E202" s="1584"/>
      <c r="F202" s="1571"/>
      <c r="G202" s="129"/>
      <c r="H202" s="172"/>
      <c r="I202" s="727"/>
      <c r="J202" s="202"/>
      <c r="K202" s="172"/>
      <c r="L202" s="727"/>
      <c r="M202" s="126"/>
      <c r="N202" s="172"/>
      <c r="O202" s="727"/>
      <c r="P202" s="202"/>
      <c r="Q202" s="2203"/>
      <c r="R202" s="727"/>
      <c r="S202" s="727"/>
      <c r="T202" s="126"/>
      <c r="U202" s="1617"/>
    </row>
    <row r="203" spans="1:21" ht="14.25" customHeight="1" x14ac:dyDescent="0.2">
      <c r="A203" s="1568"/>
      <c r="B203" s="1569"/>
      <c r="C203" s="701"/>
      <c r="D203" s="765" t="s">
        <v>400</v>
      </c>
      <c r="E203" s="1584"/>
      <c r="F203" s="1571"/>
      <c r="G203" s="129"/>
      <c r="H203" s="172"/>
      <c r="I203" s="727"/>
      <c r="J203" s="202"/>
      <c r="K203" s="172"/>
      <c r="L203" s="727"/>
      <c r="M203" s="126"/>
      <c r="N203" s="172"/>
      <c r="O203" s="727"/>
      <c r="P203" s="202"/>
      <c r="Q203" s="2203"/>
      <c r="R203" s="727"/>
      <c r="S203" s="727"/>
      <c r="T203" s="126"/>
      <c r="U203" s="1617"/>
    </row>
    <row r="204" spans="1:21" ht="14.25" customHeight="1" x14ac:dyDescent="0.2">
      <c r="A204" s="1568"/>
      <c r="B204" s="1569"/>
      <c r="C204" s="701"/>
      <c r="D204" s="765" t="s">
        <v>401</v>
      </c>
      <c r="E204" s="1584"/>
      <c r="F204" s="1571"/>
      <c r="G204" s="129"/>
      <c r="H204" s="172"/>
      <c r="I204" s="727"/>
      <c r="J204" s="202"/>
      <c r="K204" s="172"/>
      <c r="L204" s="727"/>
      <c r="M204" s="126"/>
      <c r="N204" s="172"/>
      <c r="O204" s="727"/>
      <c r="P204" s="202"/>
      <c r="Q204" s="1591"/>
      <c r="R204" s="727"/>
      <c r="S204" s="727"/>
      <c r="T204" s="126"/>
      <c r="U204" s="1617"/>
    </row>
    <row r="205" spans="1:21" ht="25.5" customHeight="1" x14ac:dyDescent="0.2">
      <c r="A205" s="1568"/>
      <c r="B205" s="1569"/>
      <c r="C205" s="701"/>
      <c r="D205" s="765" t="s">
        <v>402</v>
      </c>
      <c r="E205" s="1584"/>
      <c r="F205" s="1571"/>
      <c r="G205" s="129"/>
      <c r="H205" s="172"/>
      <c r="I205" s="727"/>
      <c r="J205" s="202"/>
      <c r="K205" s="172"/>
      <c r="L205" s="727"/>
      <c r="M205" s="126"/>
      <c r="N205" s="172"/>
      <c r="O205" s="727"/>
      <c r="P205" s="202"/>
      <c r="Q205" s="1591"/>
      <c r="R205" s="727"/>
      <c r="S205" s="727"/>
      <c r="T205" s="126"/>
      <c r="U205" s="1617"/>
    </row>
    <row r="206" spans="1:21" ht="26.25" customHeight="1" x14ac:dyDescent="0.2">
      <c r="A206" s="1568"/>
      <c r="B206" s="1569"/>
      <c r="C206" s="701"/>
      <c r="D206" s="765" t="s">
        <v>403</v>
      </c>
      <c r="E206" s="1584"/>
      <c r="F206" s="1571"/>
      <c r="G206" s="129"/>
      <c r="H206" s="172"/>
      <c r="I206" s="727"/>
      <c r="J206" s="202"/>
      <c r="K206" s="172"/>
      <c r="L206" s="727"/>
      <c r="M206" s="126"/>
      <c r="N206" s="172"/>
      <c r="O206" s="727"/>
      <c r="P206" s="202"/>
      <c r="Q206" s="1591"/>
      <c r="R206" s="727"/>
      <c r="S206" s="727"/>
      <c r="T206" s="126"/>
      <c r="U206" s="1617"/>
    </row>
    <row r="207" spans="1:21" ht="12" customHeight="1" x14ac:dyDescent="0.2">
      <c r="A207" s="1568"/>
      <c r="B207" s="1569"/>
      <c r="C207" s="701"/>
      <c r="D207" s="696" t="s">
        <v>295</v>
      </c>
      <c r="E207" s="1584"/>
      <c r="F207" s="1571"/>
      <c r="G207" s="697"/>
      <c r="H207" s="172"/>
      <c r="I207" s="727"/>
      <c r="J207" s="202"/>
      <c r="K207" s="172"/>
      <c r="L207" s="727"/>
      <c r="M207" s="126"/>
      <c r="N207" s="172"/>
      <c r="O207" s="727"/>
      <c r="P207" s="202"/>
      <c r="Q207" s="1598"/>
      <c r="R207" s="727"/>
      <c r="S207" s="727"/>
      <c r="T207" s="126"/>
      <c r="U207" s="1617"/>
    </row>
    <row r="208" spans="1:21" ht="16.5" customHeight="1" x14ac:dyDescent="0.2">
      <c r="A208" s="1568"/>
      <c r="B208" s="1569"/>
      <c r="C208" s="701"/>
      <c r="D208" s="962" t="s">
        <v>329</v>
      </c>
      <c r="E208" s="1584"/>
      <c r="F208" s="1571"/>
      <c r="G208" s="697"/>
      <c r="H208" s="172"/>
      <c r="I208" s="727"/>
      <c r="J208" s="202"/>
      <c r="K208" s="172"/>
      <c r="L208" s="727"/>
      <c r="M208" s="126"/>
      <c r="N208" s="172"/>
      <c r="O208" s="727"/>
      <c r="P208" s="202"/>
      <c r="Q208" s="1602"/>
      <c r="R208" s="82"/>
      <c r="S208" s="82"/>
      <c r="T208" s="415"/>
      <c r="U208" s="1617"/>
    </row>
    <row r="209" spans="1:21" ht="29.25" customHeight="1" x14ac:dyDescent="0.2">
      <c r="A209" s="2065"/>
      <c r="B209" s="2066"/>
      <c r="C209" s="184"/>
      <c r="D209" s="2184" t="s">
        <v>144</v>
      </c>
      <c r="E209" s="2044"/>
      <c r="F209" s="2038"/>
      <c r="G209" s="129"/>
      <c r="H209" s="172"/>
      <c r="I209" s="727"/>
      <c r="J209" s="202"/>
      <c r="K209" s="172"/>
      <c r="L209" s="727"/>
      <c r="M209" s="126"/>
      <c r="N209" s="172"/>
      <c r="O209" s="727"/>
      <c r="P209" s="202"/>
      <c r="Q209" s="2057" t="s">
        <v>442</v>
      </c>
      <c r="R209" s="54">
        <v>1.4</v>
      </c>
      <c r="S209" s="54">
        <v>1.4</v>
      </c>
      <c r="T209" s="498">
        <v>1.4</v>
      </c>
      <c r="U209" s="1617"/>
    </row>
    <row r="210" spans="1:21" ht="39" customHeight="1" x14ac:dyDescent="0.2">
      <c r="A210" s="2065"/>
      <c r="B210" s="2066"/>
      <c r="C210" s="184"/>
      <c r="D210" s="2322"/>
      <c r="E210" s="2044"/>
      <c r="F210" s="2038"/>
      <c r="G210" s="129"/>
      <c r="H210" s="172"/>
      <c r="I210" s="727"/>
      <c r="J210" s="202"/>
      <c r="K210" s="172"/>
      <c r="L210" s="727"/>
      <c r="M210" s="126"/>
      <c r="N210" s="172"/>
      <c r="O210" s="727"/>
      <c r="P210" s="202"/>
      <c r="Q210" s="174" t="s">
        <v>497</v>
      </c>
      <c r="R210" s="1912" t="s">
        <v>462</v>
      </c>
      <c r="S210" s="840"/>
      <c r="T210" s="767"/>
      <c r="U210" s="1913" t="s">
        <v>487</v>
      </c>
    </row>
    <row r="211" spans="1:21" ht="26.25" customHeight="1" x14ac:dyDescent="0.2">
      <c r="A211" s="2065"/>
      <c r="B211" s="2066"/>
      <c r="C211" s="184"/>
      <c r="D211" s="2322"/>
      <c r="E211" s="2044"/>
      <c r="F211" s="2038"/>
      <c r="G211" s="129"/>
      <c r="H211" s="172"/>
      <c r="I211" s="727"/>
      <c r="J211" s="202"/>
      <c r="K211" s="172"/>
      <c r="L211" s="727"/>
      <c r="M211" s="126"/>
      <c r="N211" s="172"/>
      <c r="O211" s="727"/>
      <c r="P211" s="202"/>
      <c r="Q211" s="1423" t="s">
        <v>45</v>
      </c>
      <c r="R211" s="473">
        <v>4</v>
      </c>
      <c r="S211" s="473">
        <v>4</v>
      </c>
      <c r="T211" s="499">
        <v>4</v>
      </c>
      <c r="U211" s="1617"/>
    </row>
    <row r="212" spans="1:21" ht="17.25" customHeight="1" x14ac:dyDescent="0.2">
      <c r="A212" s="2065"/>
      <c r="B212" s="2066"/>
      <c r="C212" s="184"/>
      <c r="D212" s="2322"/>
      <c r="E212" s="2044"/>
      <c r="F212" s="2038"/>
      <c r="G212" s="129"/>
      <c r="H212" s="172"/>
      <c r="I212" s="727"/>
      <c r="J212" s="202"/>
      <c r="K212" s="172"/>
      <c r="L212" s="727"/>
      <c r="M212" s="126"/>
      <c r="N212" s="172"/>
      <c r="O212" s="727"/>
      <c r="P212" s="202"/>
      <c r="Q212" s="1423" t="s">
        <v>75</v>
      </c>
      <c r="R212" s="473">
        <v>13.3</v>
      </c>
      <c r="S212" s="473">
        <v>13.3</v>
      </c>
      <c r="T212" s="499">
        <v>13.3</v>
      </c>
      <c r="U212" s="1617"/>
    </row>
    <row r="213" spans="1:21" ht="54.75" customHeight="1" x14ac:dyDescent="0.2">
      <c r="A213" s="2067"/>
      <c r="B213" s="2068"/>
      <c r="C213" s="185"/>
      <c r="D213" s="2053"/>
      <c r="E213" s="298"/>
      <c r="F213" s="2059"/>
      <c r="G213" s="127"/>
      <c r="H213" s="175"/>
      <c r="I213" s="82"/>
      <c r="J213" s="308"/>
      <c r="K213" s="175"/>
      <c r="L213" s="82"/>
      <c r="M213" s="415"/>
      <c r="N213" s="175"/>
      <c r="O213" s="82"/>
      <c r="P213" s="308"/>
      <c r="Q213" s="2069" t="s">
        <v>488</v>
      </c>
      <c r="R213" s="2070">
        <v>100</v>
      </c>
      <c r="S213" s="841"/>
      <c r="T213" s="842"/>
      <c r="U213" s="2054" t="s">
        <v>495</v>
      </c>
    </row>
    <row r="214" spans="1:21" ht="22.5" customHeight="1" x14ac:dyDescent="0.2">
      <c r="A214" s="2065"/>
      <c r="B214" s="2066"/>
      <c r="C214" s="184"/>
      <c r="D214" s="2322" t="s">
        <v>59</v>
      </c>
      <c r="E214" s="1584"/>
      <c r="F214" s="1571"/>
      <c r="G214" s="129"/>
      <c r="H214" s="172"/>
      <c r="I214" s="727"/>
      <c r="J214" s="202"/>
      <c r="K214" s="172"/>
      <c r="L214" s="727"/>
      <c r="M214" s="126"/>
      <c r="N214" s="172"/>
      <c r="O214" s="727"/>
      <c r="P214" s="202"/>
      <c r="Q214" s="2435" t="s">
        <v>418</v>
      </c>
      <c r="R214" s="66">
        <v>117</v>
      </c>
      <c r="S214" s="66" t="s">
        <v>297</v>
      </c>
      <c r="T214" s="502" t="s">
        <v>298</v>
      </c>
      <c r="U214" s="2011"/>
    </row>
    <row r="215" spans="1:21" ht="9.75" customHeight="1" x14ac:dyDescent="0.2">
      <c r="A215" s="2065"/>
      <c r="B215" s="2066"/>
      <c r="C215" s="701"/>
      <c r="D215" s="2323"/>
      <c r="E215" s="1950"/>
      <c r="F215" s="1571"/>
      <c r="G215" s="129"/>
      <c r="H215" s="172"/>
      <c r="I215" s="727"/>
      <c r="J215" s="202"/>
      <c r="K215" s="172"/>
      <c r="L215" s="727"/>
      <c r="M215" s="126"/>
      <c r="N215" s="172"/>
      <c r="O215" s="727"/>
      <c r="P215" s="202"/>
      <c r="Q215" s="2170"/>
      <c r="R215" s="82"/>
      <c r="S215" s="82"/>
      <c r="T215" s="415"/>
      <c r="U215" s="1617"/>
    </row>
    <row r="216" spans="1:21" ht="15.75" customHeight="1" x14ac:dyDescent="0.2">
      <c r="A216" s="1568"/>
      <c r="B216" s="1569"/>
      <c r="C216" s="1570"/>
      <c r="D216" s="2333" t="s">
        <v>137</v>
      </c>
      <c r="E216" s="1950"/>
      <c r="F216" s="1571"/>
      <c r="G216" s="129"/>
      <c r="H216" s="172"/>
      <c r="I216" s="727"/>
      <c r="J216" s="202"/>
      <c r="K216" s="172"/>
      <c r="L216" s="727"/>
      <c r="M216" s="126"/>
      <c r="N216" s="172"/>
      <c r="O216" s="727"/>
      <c r="P216" s="202"/>
      <c r="Q216" s="1583" t="s">
        <v>44</v>
      </c>
      <c r="R216" s="504">
        <v>1.5</v>
      </c>
      <c r="S216" s="504">
        <v>1.5</v>
      </c>
      <c r="T216" s="967">
        <v>1.5</v>
      </c>
      <c r="U216" s="1617"/>
    </row>
    <row r="217" spans="1:21" ht="39.75" customHeight="1" x14ac:dyDescent="0.2">
      <c r="A217" s="1568"/>
      <c r="B217" s="1569"/>
      <c r="C217" s="1570"/>
      <c r="D217" s="2249"/>
      <c r="E217" s="1584"/>
      <c r="F217" s="1571"/>
      <c r="G217" s="129"/>
      <c r="H217" s="172"/>
      <c r="I217" s="727"/>
      <c r="J217" s="202"/>
      <c r="K217" s="172"/>
      <c r="L217" s="727"/>
      <c r="M217" s="126"/>
      <c r="N217" s="172"/>
      <c r="O217" s="727"/>
      <c r="P217" s="202"/>
      <c r="Q217" s="1223" t="s">
        <v>464</v>
      </c>
      <c r="R217" s="715">
        <v>100</v>
      </c>
      <c r="S217" s="715"/>
      <c r="T217" s="716"/>
      <c r="U217" s="1617"/>
    </row>
    <row r="218" spans="1:21" ht="27" customHeight="1" x14ac:dyDescent="0.2">
      <c r="A218" s="1568"/>
      <c r="B218" s="1569"/>
      <c r="C218" s="1570"/>
      <c r="D218" s="1594"/>
      <c r="E218" s="1584"/>
      <c r="F218" s="1571"/>
      <c r="G218" s="129"/>
      <c r="H218" s="172"/>
      <c r="I218" s="727"/>
      <c r="J218" s="202"/>
      <c r="K218" s="172"/>
      <c r="L218" s="727"/>
      <c r="M218" s="126"/>
      <c r="N218" s="172"/>
      <c r="O218" s="727"/>
      <c r="P218" s="202"/>
      <c r="Q218" s="1423" t="s">
        <v>420</v>
      </c>
      <c r="R218" s="1532">
        <v>100</v>
      </c>
      <c r="S218" s="1532"/>
      <c r="T218" s="767"/>
      <c r="U218" s="1617"/>
    </row>
    <row r="219" spans="1:21" ht="36.75" customHeight="1" x14ac:dyDescent="0.2">
      <c r="A219" s="1568"/>
      <c r="B219" s="1569"/>
      <c r="C219" s="1570"/>
      <c r="D219" s="299"/>
      <c r="E219" s="1584"/>
      <c r="F219" s="1571"/>
      <c r="G219" s="129"/>
      <c r="H219" s="172"/>
      <c r="I219" s="727"/>
      <c r="J219" s="202"/>
      <c r="K219" s="172"/>
      <c r="L219" s="727"/>
      <c r="M219" s="126"/>
      <c r="N219" s="172"/>
      <c r="O219" s="727"/>
      <c r="P219" s="202"/>
      <c r="Q219" s="399" t="s">
        <v>491</v>
      </c>
      <c r="R219" s="1533">
        <v>100</v>
      </c>
      <c r="S219" s="1486"/>
      <c r="T219" s="1534"/>
      <c r="U219" s="2396" t="s">
        <v>492</v>
      </c>
    </row>
    <row r="220" spans="1:21" ht="17.25" customHeight="1" x14ac:dyDescent="0.2">
      <c r="A220" s="1568"/>
      <c r="B220" s="1569"/>
      <c r="C220" s="1570"/>
      <c r="D220" s="2158" t="s">
        <v>136</v>
      </c>
      <c r="E220" s="1584"/>
      <c r="F220" s="1571"/>
      <c r="G220" s="129"/>
      <c r="H220" s="172"/>
      <c r="I220" s="727"/>
      <c r="J220" s="202"/>
      <c r="K220" s="172"/>
      <c r="L220" s="727"/>
      <c r="M220" s="126"/>
      <c r="N220" s="172"/>
      <c r="O220" s="727"/>
      <c r="P220" s="202"/>
      <c r="Q220" s="2178" t="s">
        <v>380</v>
      </c>
      <c r="R220" s="1136">
        <v>26</v>
      </c>
      <c r="S220" s="1136">
        <v>26</v>
      </c>
      <c r="T220" s="344">
        <v>22</v>
      </c>
      <c r="U220" s="2397"/>
    </row>
    <row r="221" spans="1:21" ht="18.75" customHeight="1" x14ac:dyDescent="0.2">
      <c r="A221" s="1568"/>
      <c r="B221" s="1569"/>
      <c r="C221" s="1570"/>
      <c r="D221" s="2334"/>
      <c r="E221" s="1584"/>
      <c r="F221" s="1571"/>
      <c r="G221" s="129"/>
      <c r="H221" s="172"/>
      <c r="I221" s="727"/>
      <c r="J221" s="202"/>
      <c r="K221" s="172"/>
      <c r="L221" s="727"/>
      <c r="M221" s="126"/>
      <c r="N221" s="172"/>
      <c r="O221" s="727"/>
      <c r="P221" s="202"/>
      <c r="Q221" s="2151"/>
      <c r="R221" s="34"/>
      <c r="S221" s="34"/>
      <c r="T221" s="343"/>
      <c r="U221" s="2397"/>
    </row>
    <row r="222" spans="1:21" ht="13.5" customHeight="1" x14ac:dyDescent="0.2">
      <c r="A222" s="1601"/>
      <c r="B222" s="1569"/>
      <c r="C222" s="1571"/>
      <c r="D222" s="1597" t="s">
        <v>43</v>
      </c>
      <c r="E222" s="1584"/>
      <c r="F222" s="1590"/>
      <c r="G222" s="122"/>
      <c r="H222" s="175"/>
      <c r="I222" s="82"/>
      <c r="J222" s="308"/>
      <c r="K222" s="175"/>
      <c r="L222" s="82"/>
      <c r="M222" s="415"/>
      <c r="N222" s="175"/>
      <c r="O222" s="82"/>
      <c r="P222" s="415"/>
      <c r="Q222" s="1567" t="s">
        <v>61</v>
      </c>
      <c r="R222" s="1586">
        <v>15</v>
      </c>
      <c r="S222" s="1586">
        <v>15</v>
      </c>
      <c r="T222" s="1587">
        <v>15</v>
      </c>
      <c r="U222" s="1617"/>
    </row>
    <row r="223" spans="1:21" ht="15.75" customHeight="1" thickBot="1" x14ac:dyDescent="0.25">
      <c r="A223" s="141"/>
      <c r="B223" s="1579"/>
      <c r="C223" s="191"/>
      <c r="D223" s="919"/>
      <c r="E223" s="968"/>
      <c r="F223" s="1582"/>
      <c r="G223" s="282" t="s">
        <v>8</v>
      </c>
      <c r="H223" s="586">
        <f>SUM(H196:H222)</f>
        <v>4865.1000000000004</v>
      </c>
      <c r="I223" s="1399">
        <f>SUM(I196:I222)</f>
        <v>4993.7</v>
      </c>
      <c r="J223" s="1535">
        <f>SUM(J196:J222)</f>
        <v>128.6</v>
      </c>
      <c r="K223" s="586">
        <f>SUM(K196:K222)</f>
        <v>3162.7</v>
      </c>
      <c r="L223" s="1399">
        <f>SUM(L196:L222)</f>
        <v>3162.7</v>
      </c>
      <c r="M223" s="1382"/>
      <c r="N223" s="586">
        <f>SUM(N196:N222)</f>
        <v>3012.6</v>
      </c>
      <c r="O223" s="1399">
        <f>SUM(O196:O222)</f>
        <v>3012.6</v>
      </c>
      <c r="P223" s="443"/>
      <c r="Q223" s="637"/>
      <c r="R223" s="26"/>
      <c r="S223" s="638"/>
      <c r="T223" s="218"/>
      <c r="U223" s="1617"/>
    </row>
    <row r="224" spans="1:21" ht="30" customHeight="1" x14ac:dyDescent="0.2">
      <c r="A224" s="1601" t="s">
        <v>7</v>
      </c>
      <c r="B224" s="1569" t="s">
        <v>37</v>
      </c>
      <c r="C224" s="701" t="s">
        <v>9</v>
      </c>
      <c r="D224" s="2136" t="s">
        <v>279</v>
      </c>
      <c r="E224" s="2336"/>
      <c r="F224" s="2200" t="s">
        <v>48</v>
      </c>
      <c r="G224" s="129" t="s">
        <v>29</v>
      </c>
      <c r="H224" s="172">
        <v>64</v>
      </c>
      <c r="I224" s="727">
        <f>64-30</f>
        <v>34</v>
      </c>
      <c r="J224" s="1536">
        <f>I224-H224</f>
        <v>-30</v>
      </c>
      <c r="K224" s="172">
        <v>144.1</v>
      </c>
      <c r="L224" s="727">
        <v>144.1</v>
      </c>
      <c r="M224" s="126"/>
      <c r="N224" s="694"/>
      <c r="O224" s="441"/>
      <c r="P224" s="947"/>
      <c r="Q224" s="927" t="s">
        <v>352</v>
      </c>
      <c r="R224" s="431">
        <v>1</v>
      </c>
      <c r="S224" s="431"/>
      <c r="T224" s="428"/>
      <c r="U224" s="2398" t="s">
        <v>468</v>
      </c>
    </row>
    <row r="225" spans="1:21" ht="15.75" customHeight="1" x14ac:dyDescent="0.2">
      <c r="A225" s="1601"/>
      <c r="B225" s="1569"/>
      <c r="C225" s="701"/>
      <c r="D225" s="2136"/>
      <c r="E225" s="2336"/>
      <c r="F225" s="2338"/>
      <c r="G225" s="127" t="s">
        <v>68</v>
      </c>
      <c r="H225" s="175"/>
      <c r="I225" s="82">
        <v>30</v>
      </c>
      <c r="J225" s="1537">
        <f>I225-H225</f>
        <v>30</v>
      </c>
      <c r="K225" s="175"/>
      <c r="L225" s="82"/>
      <c r="M225" s="415"/>
      <c r="N225" s="175"/>
      <c r="O225" s="82"/>
      <c r="P225" s="415"/>
      <c r="Q225" s="2340" t="s">
        <v>344</v>
      </c>
      <c r="R225" s="66" t="s">
        <v>280</v>
      </c>
      <c r="S225" s="66" t="s">
        <v>155</v>
      </c>
      <c r="T225" s="502"/>
      <c r="U225" s="2399"/>
    </row>
    <row r="226" spans="1:21" ht="17.25" customHeight="1" thickBot="1" x14ac:dyDescent="0.25">
      <c r="A226" s="141"/>
      <c r="B226" s="1579"/>
      <c r="C226" s="191"/>
      <c r="D226" s="2171"/>
      <c r="E226" s="2337"/>
      <c r="F226" s="2339"/>
      <c r="G226" s="282" t="s">
        <v>8</v>
      </c>
      <c r="H226" s="586">
        <f t="shared" ref="H226:N226" si="38">SUM(H224:H225)</f>
        <v>64</v>
      </c>
      <c r="I226" s="1399">
        <f t="shared" ref="I226:J226" si="39">SUM(I224:I225)</f>
        <v>64</v>
      </c>
      <c r="J226" s="1399">
        <f t="shared" si="39"/>
        <v>0</v>
      </c>
      <c r="K226" s="586">
        <f>SUM(K224:K225)</f>
        <v>144.1</v>
      </c>
      <c r="L226" s="1399">
        <f>SUM(L224:L225)</f>
        <v>144.1</v>
      </c>
      <c r="M226" s="1382"/>
      <c r="N226" s="586">
        <f t="shared" si="38"/>
        <v>0</v>
      </c>
      <c r="O226" s="1399">
        <f t="shared" ref="O226" si="40">SUM(O224:O225)</f>
        <v>0</v>
      </c>
      <c r="P226" s="1382"/>
      <c r="Q226" s="2341"/>
      <c r="R226" s="506"/>
      <c r="S226" s="506"/>
      <c r="T226" s="503"/>
      <c r="U226" s="2400"/>
    </row>
    <row r="227" spans="1:21" ht="14.25" customHeight="1" thickBot="1" x14ac:dyDescent="0.25">
      <c r="A227" s="179" t="s">
        <v>7</v>
      </c>
      <c r="B227" s="164" t="s">
        <v>37</v>
      </c>
      <c r="C227" s="2216" t="s">
        <v>10</v>
      </c>
      <c r="D227" s="2216"/>
      <c r="E227" s="2216"/>
      <c r="F227" s="2216"/>
      <c r="G227" s="2217"/>
      <c r="H227" s="836">
        <f>H226+H223</f>
        <v>4929.1000000000004</v>
      </c>
      <c r="I227" s="164">
        <f>I226+I223</f>
        <v>5057.7</v>
      </c>
      <c r="J227" s="164">
        <f>J226+J223</f>
        <v>128.6</v>
      </c>
      <c r="K227" s="836">
        <f t="shared" ref="K227:N227" si="41">K226+K223</f>
        <v>3306.8</v>
      </c>
      <c r="L227" s="164">
        <f t="shared" ref="L227:M227" si="42">L226+L223</f>
        <v>3306.8</v>
      </c>
      <c r="M227" s="164">
        <f t="shared" si="42"/>
        <v>0</v>
      </c>
      <c r="N227" s="836">
        <f t="shared" si="41"/>
        <v>3012.6</v>
      </c>
      <c r="O227" s="164">
        <f t="shared" ref="O227" si="43">O226+O223</f>
        <v>3012.6</v>
      </c>
      <c r="P227" s="1390"/>
      <c r="Q227" s="2277"/>
      <c r="R227" s="2277"/>
      <c r="S227" s="2277"/>
      <c r="T227" s="2277"/>
      <c r="U227" s="1431"/>
    </row>
    <row r="228" spans="1:21" ht="14.25" customHeight="1" thickBot="1" x14ac:dyDescent="0.25">
      <c r="A228" s="179" t="s">
        <v>7</v>
      </c>
      <c r="B228" s="2361" t="s">
        <v>11</v>
      </c>
      <c r="C228" s="2362"/>
      <c r="D228" s="2362"/>
      <c r="E228" s="2362"/>
      <c r="F228" s="2362"/>
      <c r="G228" s="2363"/>
      <c r="H228" s="141">
        <f t="shared" ref="H228:O228" si="44">H227+H194+H139+H108</f>
        <v>19668.5</v>
      </c>
      <c r="I228" s="1426">
        <f t="shared" si="44"/>
        <v>20066.8</v>
      </c>
      <c r="J228" s="1426">
        <f t="shared" si="44"/>
        <v>398.3</v>
      </c>
      <c r="K228" s="141">
        <f t="shared" si="44"/>
        <v>25345.8</v>
      </c>
      <c r="L228" s="1426">
        <f t="shared" si="44"/>
        <v>25616.3</v>
      </c>
      <c r="M228" s="1426">
        <f t="shared" si="44"/>
        <v>120.5</v>
      </c>
      <c r="N228" s="141">
        <f t="shared" si="44"/>
        <v>37043.699999999997</v>
      </c>
      <c r="O228" s="1426">
        <f t="shared" si="44"/>
        <v>37043.699999999997</v>
      </c>
      <c r="P228" s="1429"/>
      <c r="Q228" s="2364"/>
      <c r="R228" s="2364"/>
      <c r="S228" s="2364"/>
      <c r="T228" s="2364"/>
      <c r="U228" s="1432"/>
    </row>
    <row r="229" spans="1:21" ht="14.25" customHeight="1" thickBot="1" x14ac:dyDescent="0.25">
      <c r="A229" s="204" t="s">
        <v>39</v>
      </c>
      <c r="B229" s="2366" t="s">
        <v>64</v>
      </c>
      <c r="C229" s="2367"/>
      <c r="D229" s="2367"/>
      <c r="E229" s="2367"/>
      <c r="F229" s="2367"/>
      <c r="G229" s="2368"/>
      <c r="H229" s="837">
        <f t="shared" ref="H229:N229" si="45">SUM(H228)</f>
        <v>19668.5</v>
      </c>
      <c r="I229" s="1427">
        <f t="shared" ref="I229:J229" si="46">SUM(I228)</f>
        <v>20066.8</v>
      </c>
      <c r="J229" s="1427">
        <f t="shared" si="46"/>
        <v>398.3</v>
      </c>
      <c r="K229" s="837">
        <f>SUM(K228)</f>
        <v>25345.8</v>
      </c>
      <c r="L229" s="1427">
        <f>SUM(L228)</f>
        <v>25616.3</v>
      </c>
      <c r="M229" s="1427">
        <f>SUM(M228)</f>
        <v>120.5</v>
      </c>
      <c r="N229" s="837">
        <f t="shared" si="45"/>
        <v>37043.699999999997</v>
      </c>
      <c r="O229" s="1427">
        <f t="shared" ref="O229" si="47">SUM(O228)</f>
        <v>37043.699999999997</v>
      </c>
      <c r="P229" s="1430"/>
      <c r="Q229" s="2369"/>
      <c r="R229" s="2369"/>
      <c r="S229" s="2369"/>
      <c r="T229" s="2369"/>
      <c r="U229" s="1433"/>
    </row>
    <row r="230" spans="1:21" s="6" customFormat="1" ht="17.25" customHeight="1" x14ac:dyDescent="0.2">
      <c r="A230" s="2343"/>
      <c r="B230" s="2343"/>
      <c r="C230" s="2343"/>
      <c r="D230" s="2343"/>
      <c r="E230" s="2343"/>
      <c r="F230" s="2343"/>
      <c r="G230" s="2343"/>
      <c r="H230" s="2343"/>
      <c r="I230" s="2343"/>
      <c r="J230" s="2343"/>
      <c r="K230" s="2343"/>
      <c r="L230" s="2343"/>
      <c r="M230" s="2343"/>
      <c r="N230" s="2343"/>
      <c r="O230" s="2343"/>
      <c r="P230" s="2343"/>
      <c r="Q230" s="2343"/>
      <c r="R230" s="2343"/>
      <c r="S230" s="2343"/>
      <c r="T230" s="2343"/>
    </row>
    <row r="231" spans="1:21" s="6" customFormat="1" ht="15" customHeight="1" thickBot="1" x14ac:dyDescent="0.25">
      <c r="A231" s="2344" t="s">
        <v>16</v>
      </c>
      <c r="B231" s="2344"/>
      <c r="C231" s="2344"/>
      <c r="D231" s="2344"/>
      <c r="E231" s="2344"/>
      <c r="F231" s="2344"/>
      <c r="G231" s="2344"/>
      <c r="H231" s="311"/>
      <c r="I231" s="311"/>
      <c r="J231" s="311"/>
      <c r="K231" s="311"/>
      <c r="L231" s="311"/>
      <c r="M231" s="311"/>
      <c r="N231" s="311"/>
      <c r="O231" s="311"/>
      <c r="P231" s="311"/>
      <c r="Q231" s="205"/>
      <c r="R231" s="205"/>
      <c r="S231" s="205"/>
      <c r="T231" s="205"/>
    </row>
    <row r="232" spans="1:21" ht="71.25" customHeight="1" thickBot="1" x14ac:dyDescent="0.25">
      <c r="A232" s="2345" t="s">
        <v>12</v>
      </c>
      <c r="B232" s="2346"/>
      <c r="C232" s="2346"/>
      <c r="D232" s="2346"/>
      <c r="E232" s="2346"/>
      <c r="F232" s="2346"/>
      <c r="G232" s="2347"/>
      <c r="H232" s="1434" t="s">
        <v>427</v>
      </c>
      <c r="I232" s="1435" t="s">
        <v>428</v>
      </c>
      <c r="J232" s="1653" t="s">
        <v>426</v>
      </c>
      <c r="K232" s="1434" t="s">
        <v>455</v>
      </c>
      <c r="L232" s="1435" t="s">
        <v>446</v>
      </c>
      <c r="M232" s="1653" t="s">
        <v>426</v>
      </c>
      <c r="N232" s="1630" t="s">
        <v>454</v>
      </c>
      <c r="O232" s="1435" t="s">
        <v>447</v>
      </c>
      <c r="P232" s="1653" t="s">
        <v>426</v>
      </c>
      <c r="Q232" s="25"/>
      <c r="R232" s="25"/>
      <c r="S232" s="25"/>
      <c r="T232" s="25"/>
    </row>
    <row r="233" spans="1:21" ht="14.25" customHeight="1" x14ac:dyDescent="0.2">
      <c r="A233" s="2348" t="s">
        <v>17</v>
      </c>
      <c r="B233" s="2349"/>
      <c r="C233" s="2349"/>
      <c r="D233" s="2349"/>
      <c r="E233" s="2349"/>
      <c r="F233" s="2349"/>
      <c r="G233" s="2350"/>
      <c r="H233" s="1352">
        <f>H234+H241+H242+H240+H239</f>
        <v>17919.099999999999</v>
      </c>
      <c r="I233" s="1637">
        <f t="shared" ref="I233:P233" si="48">I234+I241+I242+I240+I239</f>
        <v>18126.7</v>
      </c>
      <c r="J233" s="1637">
        <f t="shared" si="48"/>
        <v>207.6</v>
      </c>
      <c r="K233" s="1637">
        <f t="shared" si="48"/>
        <v>22204.7</v>
      </c>
      <c r="L233" s="1562">
        <f t="shared" si="48"/>
        <v>22222.799999999999</v>
      </c>
      <c r="M233" s="1638">
        <f t="shared" si="48"/>
        <v>18.100000000000001</v>
      </c>
      <c r="N233" s="1637">
        <f t="shared" si="48"/>
        <v>27312.6</v>
      </c>
      <c r="O233" s="1637">
        <f t="shared" si="48"/>
        <v>27312.6</v>
      </c>
      <c r="P233" s="278">
        <f t="shared" si="48"/>
        <v>0</v>
      </c>
      <c r="Q233" s="25"/>
      <c r="R233" s="25"/>
      <c r="S233" s="25"/>
      <c r="T233" s="25"/>
    </row>
    <row r="234" spans="1:21" ht="14.25" customHeight="1" x14ac:dyDescent="0.2">
      <c r="A234" s="2351" t="s">
        <v>116</v>
      </c>
      <c r="B234" s="2352"/>
      <c r="C234" s="2352"/>
      <c r="D234" s="2352"/>
      <c r="E234" s="2352"/>
      <c r="F234" s="2352"/>
      <c r="G234" s="2353"/>
      <c r="H234" s="1353">
        <f>SUM(H235:H238)</f>
        <v>13624.6</v>
      </c>
      <c r="I234" s="1437">
        <f>SUM(I235:I238)</f>
        <v>8655.5</v>
      </c>
      <c r="J234" s="1436">
        <f>I234-H234</f>
        <v>-4969.1000000000004</v>
      </c>
      <c r="K234" s="1413">
        <f>SUM(K235:K238)</f>
        <v>15983.4</v>
      </c>
      <c r="L234" s="1419">
        <f>SUM(L235:L238)</f>
        <v>16001.5</v>
      </c>
      <c r="M234" s="1436">
        <f>L234-K234</f>
        <v>18.100000000000001</v>
      </c>
      <c r="N234" s="1413">
        <f>SUM(N235:N238)</f>
        <v>18523.5</v>
      </c>
      <c r="O234" s="1557">
        <f>SUM(O235:O238)</f>
        <v>18523.5</v>
      </c>
      <c r="P234" s="1561">
        <f>O234-N234</f>
        <v>0</v>
      </c>
      <c r="Q234" s="25"/>
      <c r="R234" s="25"/>
      <c r="S234" s="25"/>
      <c r="T234" s="25"/>
    </row>
    <row r="235" spans="1:21" ht="14.25" customHeight="1" x14ac:dyDescent="0.2">
      <c r="A235" s="2354" t="s">
        <v>23</v>
      </c>
      <c r="B235" s="2355"/>
      <c r="C235" s="2355"/>
      <c r="D235" s="2355"/>
      <c r="E235" s="2355"/>
      <c r="F235" s="2355"/>
      <c r="G235" s="2356"/>
      <c r="H235" s="1345">
        <f>SUMIF(G13:G229,"SB",H13:H229)</f>
        <v>11999</v>
      </c>
      <c r="I235" s="1438">
        <f>SUMIF(G13:G229,"SB",I13:I229)</f>
        <v>7029.9</v>
      </c>
      <c r="J235" s="1346">
        <f>I235-H235</f>
        <v>-4969.1000000000004</v>
      </c>
      <c r="K235" s="1345">
        <f>SUMIF(G13:G229,"SB",K13:K229)</f>
        <v>14975.7</v>
      </c>
      <c r="L235" s="1438">
        <f>SUMIF(G13:G229,"SB",L13:L229)</f>
        <v>14993.8</v>
      </c>
      <c r="M235" s="1346">
        <f>L235-K235</f>
        <v>18.100000000000001</v>
      </c>
      <c r="N235" s="1640">
        <f>SUMIF(G13:G229,"SB",N13:N229)</f>
        <v>16906.099999999999</v>
      </c>
      <c r="O235" s="1558">
        <f>SUMIF(G13:G229,"SB",O13:O229)</f>
        <v>16906.099999999999</v>
      </c>
      <c r="P235" s="1644">
        <f>O235-N235</f>
        <v>0</v>
      </c>
      <c r="Q235" s="25"/>
      <c r="R235" s="25"/>
      <c r="S235" s="25"/>
      <c r="T235" s="25"/>
    </row>
    <row r="236" spans="1:21" ht="14.25" customHeight="1" x14ac:dyDescent="0.2">
      <c r="A236" s="2382" t="s">
        <v>24</v>
      </c>
      <c r="B236" s="2383"/>
      <c r="C236" s="2383"/>
      <c r="D236" s="2383"/>
      <c r="E236" s="2383"/>
      <c r="F236" s="2383"/>
      <c r="G236" s="2384"/>
      <c r="H236" s="1347">
        <f>SUMIF(G16:G229,"SB(P)",H16:H229)</f>
        <v>0</v>
      </c>
      <c r="I236" s="1439">
        <f>SUMIF(G16:G229,"SB(P)",I16:I229)</f>
        <v>0</v>
      </c>
      <c r="J236" s="1346">
        <f t="shared" ref="J236:J242" si="49">I236-H236</f>
        <v>0</v>
      </c>
      <c r="K236" s="302">
        <f>SUMIF(G16:G229,"SB(P)",K16:K229)</f>
        <v>0</v>
      </c>
      <c r="L236" s="321">
        <f>SUMIF(G16:G229,"SB(P)",L16:L229)</f>
        <v>0</v>
      </c>
      <c r="M236" s="1346">
        <f t="shared" ref="M236:M242" si="50">L236-K236</f>
        <v>0</v>
      </c>
      <c r="N236" s="302">
        <f>SUMIF(G16:G229,"SB(P)",N16:N229)</f>
        <v>0</v>
      </c>
      <c r="O236" s="1559">
        <f>SUMIF(G16:G229,"SB(P)",O16:O229)</f>
        <v>0</v>
      </c>
      <c r="P236" s="1644">
        <f t="shared" ref="P236:P242" si="51">O236-N236</f>
        <v>0</v>
      </c>
      <c r="Q236" s="25"/>
      <c r="R236" s="25"/>
      <c r="S236" s="25"/>
      <c r="T236" s="25"/>
    </row>
    <row r="237" spans="1:21" ht="14.25" customHeight="1" x14ac:dyDescent="0.2">
      <c r="A237" s="2382" t="s">
        <v>79</v>
      </c>
      <c r="B237" s="2383"/>
      <c r="C237" s="2383"/>
      <c r="D237" s="2383"/>
      <c r="E237" s="2383"/>
      <c r="F237" s="2383"/>
      <c r="G237" s="2384"/>
      <c r="H237" s="1345">
        <f>SUMIF(G16:G229,"SB(VR)",H16:H229)</f>
        <v>1264.5999999999999</v>
      </c>
      <c r="I237" s="1438">
        <f>SUMIF(G16:G229,"SB(VR)",I16:I229)</f>
        <v>1264.5999999999999</v>
      </c>
      <c r="J237" s="1346">
        <f t="shared" si="49"/>
        <v>0</v>
      </c>
      <c r="K237" s="175">
        <f>SUMIF(G16:G229,"SB(VR)",K16:K229)</f>
        <v>905.4</v>
      </c>
      <c r="L237" s="82">
        <f>SUMIF(G16:G229,"SB(VR)",L16:L229)</f>
        <v>905.4</v>
      </c>
      <c r="M237" s="1346">
        <f t="shared" si="50"/>
        <v>0</v>
      </c>
      <c r="N237" s="175">
        <f>SUMIF(G16:G229,"SB(VR)",N16:N229)</f>
        <v>1297.4000000000001</v>
      </c>
      <c r="O237" s="81">
        <f>SUMIF(G16:G229,"SB(VR)",O16:O229)</f>
        <v>1297.4000000000001</v>
      </c>
      <c r="P237" s="1644">
        <f t="shared" si="51"/>
        <v>0</v>
      </c>
      <c r="Q237" s="25"/>
      <c r="R237" s="25"/>
      <c r="S237" s="25"/>
      <c r="T237" s="25"/>
    </row>
    <row r="238" spans="1:21" ht="28.5" customHeight="1" x14ac:dyDescent="0.2">
      <c r="A238" s="2388" t="s">
        <v>450</v>
      </c>
      <c r="B238" s="2389"/>
      <c r="C238" s="2389"/>
      <c r="D238" s="2389"/>
      <c r="E238" s="2389"/>
      <c r="F238" s="2389"/>
      <c r="G238" s="2390"/>
      <c r="H238" s="1347">
        <f>SUMIF(G13:G224,"SB(ES)",H13:H224)</f>
        <v>361</v>
      </c>
      <c r="I238" s="1439">
        <f>SUMIF(G13:G224,"SB(ES)",I13:I224)</f>
        <v>361</v>
      </c>
      <c r="J238" s="1346">
        <f t="shared" si="49"/>
        <v>0</v>
      </c>
      <c r="K238" s="302">
        <f>SUMIF(G13:G224,"SB(ES)",K13:K224)</f>
        <v>102.3</v>
      </c>
      <c r="L238" s="321">
        <f>SUMIF(G13:G224,"SB(ES)",L13:L224)</f>
        <v>102.3</v>
      </c>
      <c r="M238" s="1346">
        <f t="shared" si="50"/>
        <v>0</v>
      </c>
      <c r="N238" s="302">
        <f>SUMIF(G13:G224,"SB(ES)",N13:N224)</f>
        <v>320</v>
      </c>
      <c r="O238" s="1560">
        <f>SUMIF(G13:G224,"SB(ES)",O13:O224)</f>
        <v>320</v>
      </c>
      <c r="P238" s="1644">
        <f t="shared" si="51"/>
        <v>0</v>
      </c>
      <c r="Q238" s="25"/>
      <c r="R238" s="25"/>
      <c r="S238" s="25"/>
      <c r="T238" s="25"/>
    </row>
    <row r="239" spans="1:21" ht="14.25" customHeight="1" x14ac:dyDescent="0.2">
      <c r="A239" s="2357" t="s">
        <v>91</v>
      </c>
      <c r="B239" s="2358"/>
      <c r="C239" s="2358"/>
      <c r="D239" s="2358"/>
      <c r="E239" s="2358"/>
      <c r="F239" s="2358"/>
      <c r="G239" s="2359"/>
      <c r="H239" s="1510">
        <f>SUMIF(G18:G229,"SB(L)",H18:H229)</f>
        <v>0</v>
      </c>
      <c r="I239" s="1440">
        <f>SUMIF(G18:G229,"SB(L)",I18:I229)</f>
        <v>2867.2</v>
      </c>
      <c r="J239" s="1511">
        <f t="shared" ref="J239" si="52">I239-H239</f>
        <v>2867.2</v>
      </c>
      <c r="K239" s="1443">
        <f>SUMIF(G18:G229,"SB(L)",K18:K229)</f>
        <v>0</v>
      </c>
      <c r="L239" s="1444">
        <f>SUMIF(G18:G229,"SB(L)",L18:L229)</f>
        <v>0</v>
      </c>
      <c r="M239" s="1511">
        <f t="shared" ref="M239" si="53">L239-K239</f>
        <v>0</v>
      </c>
      <c r="N239" s="1443">
        <f>SUMIF(G18:G229,"SB(L)",N18:N229)</f>
        <v>0</v>
      </c>
      <c r="O239" s="1444">
        <f>SUMIF(G18:G229,"SB(L)",O18:O229)</f>
        <v>0</v>
      </c>
      <c r="P239" s="1547">
        <f t="shared" ref="P239" si="54">O239-N239</f>
        <v>0</v>
      </c>
      <c r="Q239" s="25"/>
      <c r="R239" s="25"/>
      <c r="S239" s="25"/>
      <c r="T239" s="25"/>
    </row>
    <row r="240" spans="1:21" ht="14.25" customHeight="1" x14ac:dyDescent="0.2">
      <c r="A240" s="2357" t="s">
        <v>128</v>
      </c>
      <c r="B240" s="2358"/>
      <c r="C240" s="2358"/>
      <c r="D240" s="2358"/>
      <c r="E240" s="2358"/>
      <c r="F240" s="2358"/>
      <c r="G240" s="2359"/>
      <c r="H240" s="1510">
        <f>SUMIF(G12:G230,"SB(KPP)",H12:H230)</f>
        <v>4148.8999999999996</v>
      </c>
      <c r="I240" s="1440">
        <f>SUMIF(G12:G230,"SB(KPP)",I12:I230)</f>
        <v>4133.2</v>
      </c>
      <c r="J240" s="1511">
        <f t="shared" ref="J240" si="55">I240-H240</f>
        <v>-15.7</v>
      </c>
      <c r="K240" s="1443">
        <f>SUMIF(G12:G230,"SB(KPP)",K12:K230)</f>
        <v>6199.9</v>
      </c>
      <c r="L240" s="1444">
        <f>SUMIF(G12:G230,"SB(KPP)",L12:L230)</f>
        <v>6199.9</v>
      </c>
      <c r="M240" s="1511">
        <f t="shared" ref="M240" si="56">L240-K240</f>
        <v>0</v>
      </c>
      <c r="N240" s="1443">
        <f>SUMIF(G12:G230,"SB(KPP)",N12:N230)</f>
        <v>8767.7000000000007</v>
      </c>
      <c r="O240" s="1444">
        <f>SUMIF(G12:G230,"SB(KPP)",O12:O230)</f>
        <v>8767.7000000000007</v>
      </c>
      <c r="P240" s="1547">
        <f t="shared" ref="P240" si="57">O240-N240</f>
        <v>0</v>
      </c>
      <c r="Q240" s="25"/>
      <c r="R240" s="25"/>
      <c r="S240" s="25"/>
      <c r="T240" s="25"/>
    </row>
    <row r="241" spans="1:21" ht="14.25" customHeight="1" x14ac:dyDescent="0.2">
      <c r="A241" s="2391" t="s">
        <v>126</v>
      </c>
      <c r="B241" s="2374"/>
      <c r="C241" s="2374"/>
      <c r="D241" s="2374"/>
      <c r="E241" s="2374"/>
      <c r="F241" s="2374"/>
      <c r="G241" s="2375"/>
      <c r="H241" s="1348">
        <f>SUMIF(G16:G228,"SB(VRL)",H16:H228)</f>
        <v>145.6</v>
      </c>
      <c r="I241" s="1440">
        <f>SUMIF(G16:G228,"SB(VRL)",I16:I228)</f>
        <v>353.2</v>
      </c>
      <c r="J241" s="1349">
        <f t="shared" si="49"/>
        <v>207.6</v>
      </c>
      <c r="K241" s="1443">
        <f>SUMIF(G20:G228,"SB(VRL)",K20:K228)</f>
        <v>21.4</v>
      </c>
      <c r="L241" s="1648">
        <f>SUMIF(G20:G228,"SB(VRL)",L20:L228)</f>
        <v>21.4</v>
      </c>
      <c r="M241" s="1349">
        <f t="shared" si="50"/>
        <v>0</v>
      </c>
      <c r="N241" s="1443">
        <f>SUMIF(G16:G228,"SB(VRL)",N16:N228)</f>
        <v>21.4</v>
      </c>
      <c r="O241" s="1444">
        <f>SUMIF(G16:G228,"SB(VRL)",O16:O228)</f>
        <v>21.4</v>
      </c>
      <c r="P241" s="1633">
        <f t="shared" si="51"/>
        <v>0</v>
      </c>
      <c r="Q241" s="25"/>
      <c r="R241" s="25"/>
      <c r="S241" s="25"/>
      <c r="T241" s="25"/>
    </row>
    <row r="242" spans="1:21" ht="14.25" customHeight="1" x14ac:dyDescent="0.2">
      <c r="A242" s="2357" t="s">
        <v>127</v>
      </c>
      <c r="B242" s="2374"/>
      <c r="C242" s="2374"/>
      <c r="D242" s="2374"/>
      <c r="E242" s="2374"/>
      <c r="F242" s="2374"/>
      <c r="G242" s="2375"/>
      <c r="H242" s="1348">
        <f>SUMIF(G12:G229,"SB(ŽPL)",H12:H229)</f>
        <v>0</v>
      </c>
      <c r="I242" s="1440">
        <f>SUMIF(G12:G229,"SB(ŽPL)",I12:I229)</f>
        <v>2117.6</v>
      </c>
      <c r="J242" s="1349">
        <f t="shared" si="49"/>
        <v>2117.6</v>
      </c>
      <c r="K242" s="1443">
        <f>SUMIF(G20:G229,"SB(ŽPL)",K20:K229)</f>
        <v>0</v>
      </c>
      <c r="L242" s="1444">
        <f>SUMIF(G20:G229,"SB(ŽPL)",L20:L229)</f>
        <v>0</v>
      </c>
      <c r="M242" s="1349">
        <f t="shared" si="50"/>
        <v>0</v>
      </c>
      <c r="N242" s="1443">
        <f>SUMIF(G16:G229,"SB(ŽPL)",N16:N229)</f>
        <v>0</v>
      </c>
      <c r="O242" s="1648">
        <f>SUMIF(G16:G229,"SB(ŽPL)",O16:O229)</f>
        <v>0</v>
      </c>
      <c r="P242" s="1633">
        <f t="shared" si="51"/>
        <v>0</v>
      </c>
      <c r="Q242" s="25"/>
      <c r="R242" s="25"/>
      <c r="S242" s="25"/>
      <c r="T242" s="25"/>
    </row>
    <row r="243" spans="1:21" ht="14.25" customHeight="1" x14ac:dyDescent="0.2">
      <c r="A243" s="2376" t="s">
        <v>18</v>
      </c>
      <c r="B243" s="2377"/>
      <c r="C243" s="2377"/>
      <c r="D243" s="2377"/>
      <c r="E243" s="2377"/>
      <c r="F243" s="2377"/>
      <c r="G243" s="2378"/>
      <c r="H243" s="1344">
        <f>SUM(H244:H247)</f>
        <v>1749.4</v>
      </c>
      <c r="I243" s="1441">
        <f t="shared" ref="I243:P243" si="58">SUM(I244:I247)</f>
        <v>1940.1</v>
      </c>
      <c r="J243" s="1646">
        <f t="shared" si="58"/>
        <v>190.7</v>
      </c>
      <c r="K243" s="1645">
        <f t="shared" si="58"/>
        <v>3141.1</v>
      </c>
      <c r="L243" s="1441">
        <f t="shared" si="58"/>
        <v>3393.5</v>
      </c>
      <c r="M243" s="1646">
        <f t="shared" si="58"/>
        <v>252.4</v>
      </c>
      <c r="N243" s="1645">
        <f t="shared" si="58"/>
        <v>9731.1</v>
      </c>
      <c r="O243" s="1441">
        <f t="shared" si="58"/>
        <v>9731.1</v>
      </c>
      <c r="P243" s="1647">
        <f t="shared" si="58"/>
        <v>0</v>
      </c>
      <c r="Q243" s="25"/>
      <c r="R243" s="25"/>
      <c r="S243" s="25"/>
      <c r="T243" s="25"/>
    </row>
    <row r="244" spans="1:21" ht="14.25" customHeight="1" x14ac:dyDescent="0.2">
      <c r="A244" s="2388" t="s">
        <v>25</v>
      </c>
      <c r="B244" s="2389"/>
      <c r="C244" s="2389"/>
      <c r="D244" s="2389"/>
      <c r="E244" s="2389"/>
      <c r="F244" s="2389"/>
      <c r="G244" s="2390"/>
      <c r="H244" s="1643">
        <f>SUMIF(G11:G231,"ES",H11:H231)</f>
        <v>684.4</v>
      </c>
      <c r="I244" s="1439">
        <f>SUMIF(G11:G231,"ES",I11:I231)</f>
        <v>684.4</v>
      </c>
      <c r="J244" s="1641">
        <f t="shared" ref="J244" si="59">I244-H244</f>
        <v>0</v>
      </c>
      <c r="K244" s="302">
        <f>SUMIF(G11:G231,"ES",K11:K231)</f>
        <v>1911.7</v>
      </c>
      <c r="L244" s="321">
        <f>SUMIF(G11:G231,"ES",L11:L231)</f>
        <v>2014.1</v>
      </c>
      <c r="M244" s="1641">
        <f t="shared" ref="M244" si="60">L244-K244</f>
        <v>102.4</v>
      </c>
      <c r="N244" s="302">
        <f>SUMIF(G11:G231,"ES",N11:N231)</f>
        <v>7889</v>
      </c>
      <c r="O244" s="321">
        <f>SUMIF(G11:G231,"ES",O11:O231)</f>
        <v>7889</v>
      </c>
      <c r="P244" s="1642">
        <f t="shared" ref="P244" si="61">O244-N244</f>
        <v>0</v>
      </c>
      <c r="Q244" s="25"/>
      <c r="R244" s="25"/>
      <c r="S244" s="25"/>
      <c r="T244" s="25"/>
    </row>
    <row r="245" spans="1:21" ht="14.25" customHeight="1" x14ac:dyDescent="0.2">
      <c r="A245" s="2379" t="s">
        <v>26</v>
      </c>
      <c r="B245" s="2380"/>
      <c r="C245" s="2380"/>
      <c r="D245" s="2380"/>
      <c r="E245" s="2380"/>
      <c r="F245" s="2380"/>
      <c r="G245" s="2381"/>
      <c r="H245" s="302">
        <f>SUMIF(G16:G229,"KVJUD",H16:H229)</f>
        <v>1000</v>
      </c>
      <c r="I245" s="321">
        <f>SUMIF(G16:G229,"KVJUD",I16:I229)</f>
        <v>1015.7</v>
      </c>
      <c r="J245" s="1386">
        <f>I245-H245</f>
        <v>15.7</v>
      </c>
      <c r="K245" s="302">
        <f>SUMIF(G16:G229,"KVJUD",K16:K229)</f>
        <v>1000</v>
      </c>
      <c r="L245" s="321">
        <f>SUMIF(G16:G229,"KVJUD",L16:L229)</f>
        <v>1000</v>
      </c>
      <c r="M245" s="1386">
        <f>L245-K245</f>
        <v>0</v>
      </c>
      <c r="N245" s="302">
        <f>SUMIF(G16:G229,"KVJUD",N16:N229)</f>
        <v>1000</v>
      </c>
      <c r="O245" s="321">
        <f>SUMIF(G16:G229,"KVJUD",O16:O229)</f>
        <v>1000</v>
      </c>
      <c r="P245" s="1386">
        <f>O245-N245</f>
        <v>0</v>
      </c>
      <c r="Q245" s="101"/>
      <c r="R245" s="101"/>
      <c r="S245" s="101"/>
      <c r="T245" s="101"/>
    </row>
    <row r="246" spans="1:21" ht="14.25" customHeight="1" x14ac:dyDescent="0.2">
      <c r="A246" s="2382" t="s">
        <v>27</v>
      </c>
      <c r="B246" s="2383"/>
      <c r="C246" s="2383"/>
      <c r="D246" s="2383"/>
      <c r="E246" s="2383"/>
      <c r="F246" s="2383"/>
      <c r="G246" s="2384"/>
      <c r="H246" s="1347">
        <f>SUMIF(G16:G229,"LRVB",H16:H229)</f>
        <v>0</v>
      </c>
      <c r="I246" s="1439">
        <f>SUMIF(G16:G229,"LRVB",I16:I229)</f>
        <v>0</v>
      </c>
      <c r="J246" s="1386">
        <f t="shared" ref="J246:J247" si="62">I246-H246</f>
        <v>0</v>
      </c>
      <c r="K246" s="302">
        <f>SUMIF(G16:G229,"LRVB",K16:K229)</f>
        <v>64.900000000000006</v>
      </c>
      <c r="L246" s="321">
        <f>SUMIF(G16:G229,"LRVB",L16:L229)</f>
        <v>64.900000000000006</v>
      </c>
      <c r="M246" s="1386">
        <f t="shared" ref="M246:M247" si="63">L246-K246</f>
        <v>0</v>
      </c>
      <c r="N246" s="302">
        <f>SUMIF(G16:G229,"LRVB",N16:N229)</f>
        <v>194.6</v>
      </c>
      <c r="O246" s="321">
        <f>SUMIF(G16:G229,"LRVB",O16:O229)</f>
        <v>194.6</v>
      </c>
      <c r="P246" s="1386">
        <f t="shared" ref="P246:P247" si="64">O246-N246</f>
        <v>0</v>
      </c>
      <c r="Q246" s="101"/>
      <c r="R246" s="101"/>
      <c r="S246" s="101"/>
      <c r="T246" s="101"/>
    </row>
    <row r="247" spans="1:21" ht="14.25" customHeight="1" x14ac:dyDescent="0.2">
      <c r="A247" s="2385" t="s">
        <v>28</v>
      </c>
      <c r="B247" s="2386"/>
      <c r="C247" s="2386"/>
      <c r="D247" s="2386"/>
      <c r="E247" s="2386"/>
      <c r="F247" s="2386"/>
      <c r="G247" s="2387"/>
      <c r="H247" s="1347">
        <f>SUMIF(G16:G229,"Kt",H16:H229)</f>
        <v>65</v>
      </c>
      <c r="I247" s="1439">
        <f>SUMIF(G16:G229,"Kt",I16:I229)</f>
        <v>240</v>
      </c>
      <c r="J247" s="1386">
        <f t="shared" si="62"/>
        <v>175</v>
      </c>
      <c r="K247" s="302">
        <f>SUMIF(G16:G229,"Kt",K16:K229)</f>
        <v>164.5</v>
      </c>
      <c r="L247" s="321">
        <f>SUMIF(G16:G229,"Kt",L16:L229)</f>
        <v>314.5</v>
      </c>
      <c r="M247" s="1386">
        <f t="shared" si="63"/>
        <v>150</v>
      </c>
      <c r="N247" s="302">
        <f>SUMIF(G16:G229,"Kt",N16:N229)</f>
        <v>647.5</v>
      </c>
      <c r="O247" s="321">
        <f>SUMIF(G16:G229,"Kt",O16:O229)</f>
        <v>647.5</v>
      </c>
      <c r="P247" s="1386">
        <f t="shared" si="64"/>
        <v>0</v>
      </c>
      <c r="Q247" s="101"/>
      <c r="R247" s="101"/>
      <c r="S247" s="101"/>
      <c r="T247" s="101"/>
    </row>
    <row r="248" spans="1:21" ht="14.25" customHeight="1" thickBot="1" x14ac:dyDescent="0.25">
      <c r="A248" s="2371" t="s">
        <v>19</v>
      </c>
      <c r="B248" s="2372"/>
      <c r="C248" s="2372"/>
      <c r="D248" s="2372"/>
      <c r="E248" s="2372"/>
      <c r="F248" s="2372"/>
      <c r="G248" s="2373"/>
      <c r="H248" s="1350">
        <f>SUM(H233,H243)</f>
        <v>19668.5</v>
      </c>
      <c r="I248" s="1442">
        <f>SUM(I233,I243)</f>
        <v>20066.8</v>
      </c>
      <c r="J248" s="1351">
        <f>I248-H248</f>
        <v>398.3</v>
      </c>
      <c r="K248" s="1445">
        <f>SUM(K233,K243)</f>
        <v>25345.8</v>
      </c>
      <c r="L248" s="1446">
        <f>SUM(L233,L243)</f>
        <v>25616.3</v>
      </c>
      <c r="M248" s="1351">
        <f>L248-K248</f>
        <v>270.5</v>
      </c>
      <c r="N248" s="1445">
        <f>SUM(N233,N243)</f>
        <v>37043.699999999997</v>
      </c>
      <c r="O248" s="1446">
        <f>SUM(O233,O243)</f>
        <v>37043.699999999997</v>
      </c>
      <c r="P248" s="1635">
        <f>O248-N248</f>
        <v>0</v>
      </c>
      <c r="Q248" s="101"/>
      <c r="R248" s="101"/>
      <c r="S248" s="101"/>
      <c r="T248" s="101"/>
    </row>
    <row r="249" spans="1:21" x14ac:dyDescent="0.2">
      <c r="H249" s="785"/>
      <c r="I249" s="910"/>
      <c r="J249" s="910"/>
      <c r="K249" s="785"/>
      <c r="L249" s="910"/>
      <c r="M249" s="910"/>
      <c r="N249" s="785"/>
      <c r="O249" s="910"/>
      <c r="P249" s="910"/>
    </row>
    <row r="251" spans="1:21" x14ac:dyDescent="0.2">
      <c r="K251" s="25"/>
      <c r="L251" s="25"/>
      <c r="M251" s="25"/>
    </row>
    <row r="252" spans="1:21" x14ac:dyDescent="0.2">
      <c r="A252" s="1"/>
      <c r="B252" s="1"/>
      <c r="C252" s="1"/>
      <c r="D252" s="1"/>
      <c r="E252" s="1"/>
      <c r="F252" s="1"/>
      <c r="G252" s="1"/>
      <c r="H252" s="101"/>
      <c r="I252" s="101"/>
      <c r="J252" s="101"/>
      <c r="K252" s="101"/>
      <c r="L252" s="101"/>
      <c r="M252" s="101"/>
      <c r="N252" s="101"/>
      <c r="O252" s="101"/>
      <c r="P252" s="101"/>
      <c r="Q252" s="1"/>
      <c r="R252" s="1"/>
      <c r="S252" s="1"/>
      <c r="T252" s="1"/>
    </row>
    <row r="253" spans="1:21" x14ac:dyDescent="0.2">
      <c r="A253" s="1"/>
      <c r="B253" s="1"/>
      <c r="C253" s="1"/>
      <c r="D253" s="1"/>
      <c r="E253" s="1"/>
      <c r="F253" s="1"/>
      <c r="G253" s="101"/>
      <c r="H253" s="1"/>
      <c r="I253" s="1"/>
      <c r="J253" s="1"/>
      <c r="K253" s="1"/>
      <c r="L253" s="1"/>
      <c r="M253" s="1"/>
      <c r="N253" s="1"/>
      <c r="O253" s="1"/>
      <c r="P253" s="1"/>
      <c r="Q253" s="1"/>
      <c r="R253" s="1"/>
      <c r="S253" s="1"/>
      <c r="T253" s="1"/>
      <c r="U253" s="1" t="s">
        <v>445</v>
      </c>
    </row>
  </sheetData>
  <mergeCells count="297">
    <mergeCell ref="U184:U187"/>
    <mergeCell ref="U32:U34"/>
    <mergeCell ref="U13:U15"/>
    <mergeCell ref="U35:U37"/>
    <mergeCell ref="U47:U50"/>
    <mergeCell ref="U51:U54"/>
    <mergeCell ref="U86:U88"/>
    <mergeCell ref="U141:U144"/>
    <mergeCell ref="U114:U120"/>
    <mergeCell ref="U99:U102"/>
    <mergeCell ref="U64:U66"/>
    <mergeCell ref="U67:U70"/>
    <mergeCell ref="A248:G248"/>
    <mergeCell ref="A242:G242"/>
    <mergeCell ref="A243:G243"/>
    <mergeCell ref="A245:G245"/>
    <mergeCell ref="A246:G246"/>
    <mergeCell ref="A247:G247"/>
    <mergeCell ref="A236:G236"/>
    <mergeCell ref="A237:G237"/>
    <mergeCell ref="A238:G238"/>
    <mergeCell ref="A241:G241"/>
    <mergeCell ref="A244:G244"/>
    <mergeCell ref="A240:G240"/>
    <mergeCell ref="A239:G239"/>
    <mergeCell ref="A233:G233"/>
    <mergeCell ref="A234:G234"/>
    <mergeCell ref="A235:G235"/>
    <mergeCell ref="Q225:Q226"/>
    <mergeCell ref="C227:G227"/>
    <mergeCell ref="Q227:T227"/>
    <mergeCell ref="B228:G228"/>
    <mergeCell ref="Q228:T228"/>
    <mergeCell ref="B229:G229"/>
    <mergeCell ref="Q229:T229"/>
    <mergeCell ref="D224:D226"/>
    <mergeCell ref="E224:E226"/>
    <mergeCell ref="F224:F226"/>
    <mergeCell ref="D220:D221"/>
    <mergeCell ref="Q220:Q221"/>
    <mergeCell ref="Q214:Q215"/>
    <mergeCell ref="D209:D212"/>
    <mergeCell ref="D214:D215"/>
    <mergeCell ref="D216:D217"/>
    <mergeCell ref="A230:T230"/>
    <mergeCell ref="A231:G231"/>
    <mergeCell ref="A232:G232"/>
    <mergeCell ref="E189:E190"/>
    <mergeCell ref="C194:G194"/>
    <mergeCell ref="Q194:T194"/>
    <mergeCell ref="C195:T195"/>
    <mergeCell ref="Q201:Q203"/>
    <mergeCell ref="Q186:Q187"/>
    <mergeCell ref="R186:R187"/>
    <mergeCell ref="S186:S187"/>
    <mergeCell ref="A188:A189"/>
    <mergeCell ref="B188:B189"/>
    <mergeCell ref="C188:C189"/>
    <mergeCell ref="D188:D190"/>
    <mergeCell ref="Q188:Q189"/>
    <mergeCell ref="A182:A186"/>
    <mergeCell ref="B182:B186"/>
    <mergeCell ref="C182:C186"/>
    <mergeCell ref="D182:D186"/>
    <mergeCell ref="E183:E185"/>
    <mergeCell ref="E186:E187"/>
    <mergeCell ref="D196:D198"/>
    <mergeCell ref="A191:A192"/>
    <mergeCell ref="B191:B192"/>
    <mergeCell ref="C191:C192"/>
    <mergeCell ref="D191:D193"/>
    <mergeCell ref="A178:A180"/>
    <mergeCell ref="B178:B180"/>
    <mergeCell ref="C178:C180"/>
    <mergeCell ref="D178:D181"/>
    <mergeCell ref="E178:E180"/>
    <mergeCell ref="Q180:Q181"/>
    <mergeCell ref="E173:E174"/>
    <mergeCell ref="A175:A177"/>
    <mergeCell ref="B175:B177"/>
    <mergeCell ref="C175:C177"/>
    <mergeCell ref="D175:D177"/>
    <mergeCell ref="E175:E177"/>
    <mergeCell ref="F175:F177"/>
    <mergeCell ref="A171:A173"/>
    <mergeCell ref="B171:B173"/>
    <mergeCell ref="Q176:Q177"/>
    <mergeCell ref="C171:C173"/>
    <mergeCell ref="D171:D173"/>
    <mergeCell ref="T163:T164"/>
    <mergeCell ref="Q163:Q164"/>
    <mergeCell ref="R163:R164"/>
    <mergeCell ref="S163:S164"/>
    <mergeCell ref="D163:D165"/>
    <mergeCell ref="D169:D170"/>
    <mergeCell ref="A136:A138"/>
    <mergeCell ref="B136:B138"/>
    <mergeCell ref="C136:C138"/>
    <mergeCell ref="D136:D137"/>
    <mergeCell ref="E136:E138"/>
    <mergeCell ref="F136:F138"/>
    <mergeCell ref="Q169:Q170"/>
    <mergeCell ref="S154:S155"/>
    <mergeCell ref="T154:T155"/>
    <mergeCell ref="D157:D159"/>
    <mergeCell ref="Q158:Q159"/>
    <mergeCell ref="D160:D162"/>
    <mergeCell ref="C139:G139"/>
    <mergeCell ref="Q139:T139"/>
    <mergeCell ref="A132:A134"/>
    <mergeCell ref="B132:B134"/>
    <mergeCell ref="C132:C134"/>
    <mergeCell ref="D132:D135"/>
    <mergeCell ref="E132:E134"/>
    <mergeCell ref="F132:F134"/>
    <mergeCell ref="A121:A122"/>
    <mergeCell ref="B121:B122"/>
    <mergeCell ref="C121:C122"/>
    <mergeCell ref="D121:D122"/>
    <mergeCell ref="E121:E122"/>
    <mergeCell ref="E130:E131"/>
    <mergeCell ref="F130:F131"/>
    <mergeCell ref="D129:D131"/>
    <mergeCell ref="D123:D126"/>
    <mergeCell ref="A78:A79"/>
    <mergeCell ref="B78:B79"/>
    <mergeCell ref="C78:C79"/>
    <mergeCell ref="D78:D79"/>
    <mergeCell ref="E78:E79"/>
    <mergeCell ref="Q87:Q88"/>
    <mergeCell ref="Q105:Q106"/>
    <mergeCell ref="D106:D107"/>
    <mergeCell ref="D94:D95"/>
    <mergeCell ref="D96:D98"/>
    <mergeCell ref="Q78:Q79"/>
    <mergeCell ref="A75:A77"/>
    <mergeCell ref="B75:B77"/>
    <mergeCell ref="C75:C77"/>
    <mergeCell ref="D75:D77"/>
    <mergeCell ref="E75:E77"/>
    <mergeCell ref="B11:T11"/>
    <mergeCell ref="C12:T12"/>
    <mergeCell ref="A20:A22"/>
    <mergeCell ref="A73:A74"/>
    <mergeCell ref="B73:B74"/>
    <mergeCell ref="C73:C74"/>
    <mergeCell ref="D73:D74"/>
    <mergeCell ref="E73:E74"/>
    <mergeCell ref="A71:A72"/>
    <mergeCell ref="B71:B72"/>
    <mergeCell ref="C71:C72"/>
    <mergeCell ref="D71:D72"/>
    <mergeCell ref="E71:E72"/>
    <mergeCell ref="B20:B22"/>
    <mergeCell ref="C20:C22"/>
    <mergeCell ref="D20:D22"/>
    <mergeCell ref="F20:F22"/>
    <mergeCell ref="E21:E22"/>
    <mergeCell ref="D51:D52"/>
    <mergeCell ref="L6:L8"/>
    <mergeCell ref="O6:O8"/>
    <mergeCell ref="D17:D19"/>
    <mergeCell ref="F38:F41"/>
    <mergeCell ref="D44:D46"/>
    <mergeCell ref="E44:E46"/>
    <mergeCell ref="D28:D29"/>
    <mergeCell ref="A9:T9"/>
    <mergeCell ref="Q17:Q18"/>
    <mergeCell ref="Q23:Q24"/>
    <mergeCell ref="E24:E27"/>
    <mergeCell ref="Q30:Q31"/>
    <mergeCell ref="F28:F29"/>
    <mergeCell ref="F16:F19"/>
    <mergeCell ref="Q42:Q43"/>
    <mergeCell ref="Q33:Q34"/>
    <mergeCell ref="Q28:Q29"/>
    <mergeCell ref="A10:T10"/>
    <mergeCell ref="A16:A19"/>
    <mergeCell ref="B16:B19"/>
    <mergeCell ref="C16:C19"/>
    <mergeCell ref="B42:B43"/>
    <mergeCell ref="C42:C43"/>
    <mergeCell ref="A38:A41"/>
    <mergeCell ref="F44:F46"/>
    <mergeCell ref="D38:D41"/>
    <mergeCell ref="A51:A54"/>
    <mergeCell ref="B51:B54"/>
    <mergeCell ref="C51:C54"/>
    <mergeCell ref="A28:A29"/>
    <mergeCell ref="B28:B29"/>
    <mergeCell ref="C28:C29"/>
    <mergeCell ref="A42:A43"/>
    <mergeCell ref="B38:B41"/>
    <mergeCell ref="C38:C41"/>
    <mergeCell ref="Q130:Q131"/>
    <mergeCell ref="D115:D116"/>
    <mergeCell ref="Q121:Q122"/>
    <mergeCell ref="Q102:Q103"/>
    <mergeCell ref="D99:D100"/>
    <mergeCell ref="A3:T3"/>
    <mergeCell ref="A4:T4"/>
    <mergeCell ref="Q5:T5"/>
    <mergeCell ref="A6:A8"/>
    <mergeCell ref="B6:B8"/>
    <mergeCell ref="C6:C8"/>
    <mergeCell ref="D6:D8"/>
    <mergeCell ref="K6:K8"/>
    <mergeCell ref="N6:N8"/>
    <mergeCell ref="Q6:T6"/>
    <mergeCell ref="Q7:Q8"/>
    <mergeCell ref="R7:T7"/>
    <mergeCell ref="G6:G8"/>
    <mergeCell ref="H6:H8"/>
    <mergeCell ref="E6:E8"/>
    <mergeCell ref="F6:F8"/>
    <mergeCell ref="I6:I8"/>
    <mergeCell ref="Q45:Q46"/>
    <mergeCell ref="F78:F79"/>
    <mergeCell ref="U219:U221"/>
    <mergeCell ref="U224:U226"/>
    <mergeCell ref="U110:U112"/>
    <mergeCell ref="E192:E193"/>
    <mergeCell ref="U191:U193"/>
    <mergeCell ref="U196:U200"/>
    <mergeCell ref="U132:U136"/>
    <mergeCell ref="D67:D69"/>
    <mergeCell ref="E67:E69"/>
    <mergeCell ref="F67:F69"/>
    <mergeCell ref="C140:T140"/>
    <mergeCell ref="D154:D156"/>
    <mergeCell ref="Q154:Q155"/>
    <mergeCell ref="R154:R155"/>
    <mergeCell ref="E148:E153"/>
    <mergeCell ref="D141:D145"/>
    <mergeCell ref="T121:T122"/>
    <mergeCell ref="F121:F122"/>
    <mergeCell ref="C108:G108"/>
    <mergeCell ref="R121:R122"/>
    <mergeCell ref="S121:S122"/>
    <mergeCell ref="C109:T109"/>
    <mergeCell ref="D101:D102"/>
    <mergeCell ref="Q133:Q135"/>
    <mergeCell ref="F75:F77"/>
    <mergeCell ref="Q76:Q77"/>
    <mergeCell ref="D89:D91"/>
    <mergeCell ref="E90:E91"/>
    <mergeCell ref="Q90:Q91"/>
    <mergeCell ref="E110:E113"/>
    <mergeCell ref="F73:F74"/>
    <mergeCell ref="Q73:Q74"/>
    <mergeCell ref="D83:D85"/>
    <mergeCell ref="E84:E85"/>
    <mergeCell ref="Q84:Q85"/>
    <mergeCell ref="D86:D88"/>
    <mergeCell ref="E81:E82"/>
    <mergeCell ref="D81:D82"/>
    <mergeCell ref="A2:T2"/>
    <mergeCell ref="J6:J8"/>
    <mergeCell ref="M6:M8"/>
    <mergeCell ref="P6:P8"/>
    <mergeCell ref="D64:D66"/>
    <mergeCell ref="E64:E66"/>
    <mergeCell ref="D47:D50"/>
    <mergeCell ref="E47:E50"/>
    <mergeCell ref="E13:E15"/>
    <mergeCell ref="D13:D15"/>
    <mergeCell ref="D35:D37"/>
    <mergeCell ref="E35:E37"/>
    <mergeCell ref="D23:D27"/>
    <mergeCell ref="D32:D34"/>
    <mergeCell ref="E33:E34"/>
    <mergeCell ref="E17:E19"/>
    <mergeCell ref="D59:D60"/>
    <mergeCell ref="E59:E60"/>
    <mergeCell ref="F33:F34"/>
    <mergeCell ref="D30:D31"/>
    <mergeCell ref="E30:E31"/>
    <mergeCell ref="D42:D43"/>
    <mergeCell ref="F42:F43"/>
    <mergeCell ref="E51:E54"/>
    <mergeCell ref="Q55:Q56"/>
    <mergeCell ref="D61:D63"/>
    <mergeCell ref="E61:E63"/>
    <mergeCell ref="F61:F63"/>
    <mergeCell ref="Q62:Q63"/>
    <mergeCell ref="F71:F72"/>
    <mergeCell ref="Q71:Q72"/>
    <mergeCell ref="Q68:Q69"/>
    <mergeCell ref="Q51:Q52"/>
    <mergeCell ref="F51:F54"/>
    <mergeCell ref="F59:F60"/>
    <mergeCell ref="D57:D58"/>
    <mergeCell ref="E57:E58"/>
    <mergeCell ref="F57:F58"/>
    <mergeCell ref="D55:D56"/>
    <mergeCell ref="E55:E56"/>
    <mergeCell ref="F55:F56"/>
  </mergeCells>
  <printOptions horizontalCentered="1"/>
  <pageMargins left="0" right="0" top="0.59055118110236227" bottom="0" header="0" footer="0"/>
  <pageSetup paperSize="9" scale="68" orientation="landscape" r:id="rId1"/>
  <headerFooter alignWithMargins="0"/>
  <rowBreaks count="3" manualBreakCount="3">
    <brk id="34" max="20" man="1"/>
    <brk id="159" max="20" man="1"/>
    <brk id="213" max="2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217"/>
  <sheetViews>
    <sheetView view="pageBreakPreview" topLeftCell="A157" zoomScaleNormal="100" zoomScaleSheetLayoutView="100" workbookViewId="0">
      <selection activeCell="T203" sqref="T203"/>
    </sheetView>
  </sheetViews>
  <sheetFormatPr defaultRowHeight="12.75" x14ac:dyDescent="0.2"/>
  <cols>
    <col min="1" max="3" width="2.7109375" style="2" customWidth="1"/>
    <col min="4" max="4" width="3.140625" style="2" customWidth="1"/>
    <col min="5" max="5" width="34.85546875" style="2" customWidth="1"/>
    <col min="6" max="6" width="2.7109375" style="11" customWidth="1"/>
    <col min="7" max="7" width="4.5703125" style="11" customWidth="1"/>
    <col min="8" max="8" width="3.28515625" style="16" customWidth="1"/>
    <col min="9" max="9" width="12.85546875" style="16" customWidth="1"/>
    <col min="10" max="10" width="7.85546875" style="3" customWidth="1"/>
    <col min="11" max="11" width="10.28515625" style="2" customWidth="1"/>
    <col min="12" max="12" width="30.5703125" style="2" customWidth="1"/>
    <col min="13" max="13" width="5.85546875" style="2" customWidth="1"/>
    <col min="14" max="16384" width="9.140625" style="1"/>
  </cols>
  <sheetData>
    <row r="1" spans="1:13" ht="19.5" customHeight="1" x14ac:dyDescent="0.2">
      <c r="G1" s="1464"/>
      <c r="H1" s="1354"/>
      <c r="I1" s="1354"/>
      <c r="K1" s="2607" t="s">
        <v>431</v>
      </c>
      <c r="L1" s="2608"/>
      <c r="M1" s="2608"/>
    </row>
    <row r="2" spans="1:13" ht="23.25" customHeight="1" x14ac:dyDescent="0.2">
      <c r="G2" s="1464"/>
      <c r="H2" s="1354"/>
      <c r="I2" s="1354"/>
      <c r="K2" s="2608"/>
      <c r="L2" s="2608"/>
      <c r="M2" s="2608"/>
    </row>
    <row r="3" spans="1:13" ht="9.75" customHeight="1" x14ac:dyDescent="0.2">
      <c r="G3" s="1464"/>
      <c r="H3" s="1354"/>
      <c r="I3" s="1354"/>
      <c r="K3" s="1465"/>
      <c r="L3" s="1465"/>
      <c r="M3" s="1465"/>
    </row>
    <row r="4" spans="1:13" ht="13.5" customHeight="1" x14ac:dyDescent="0.2">
      <c r="G4" s="1464"/>
      <c r="H4" s="1354"/>
      <c r="I4" s="1354"/>
      <c r="K4" s="1465"/>
      <c r="L4" s="1465"/>
      <c r="M4" s="1465"/>
    </row>
    <row r="5" spans="1:13" s="2" customFormat="1" ht="15" customHeight="1" x14ac:dyDescent="0.2">
      <c r="A5" s="1466"/>
      <c r="B5" s="1466"/>
      <c r="C5" s="1466"/>
      <c r="D5" s="1466"/>
      <c r="E5" s="2609" t="s">
        <v>432</v>
      </c>
      <c r="F5" s="2609"/>
      <c r="G5" s="2609"/>
      <c r="H5" s="2609"/>
      <c r="I5" s="2609"/>
      <c r="J5" s="2609"/>
      <c r="K5" s="2609"/>
      <c r="L5" s="2609"/>
      <c r="M5" s="1466"/>
    </row>
    <row r="6" spans="1:13" ht="15.75" customHeight="1" x14ac:dyDescent="0.2">
      <c r="A6" s="2078" t="s">
        <v>33</v>
      </c>
      <c r="B6" s="2078"/>
      <c r="C6" s="2078"/>
      <c r="D6" s="2078"/>
      <c r="E6" s="2078"/>
      <c r="F6" s="2078"/>
      <c r="G6" s="2078"/>
      <c r="H6" s="2078"/>
      <c r="I6" s="2078"/>
      <c r="J6" s="2078"/>
      <c r="K6" s="2078"/>
      <c r="L6" s="2078"/>
      <c r="M6" s="2078"/>
    </row>
    <row r="7" spans="1:13" ht="15" customHeight="1" x14ac:dyDescent="0.2">
      <c r="A7" s="2079" t="s">
        <v>21</v>
      </c>
      <c r="B7" s="2079"/>
      <c r="C7" s="2079"/>
      <c r="D7" s="2079"/>
      <c r="E7" s="2079"/>
      <c r="F7" s="2079"/>
      <c r="G7" s="2079"/>
      <c r="H7" s="2079"/>
      <c r="I7" s="2079"/>
      <c r="J7" s="2079"/>
      <c r="K7" s="2079"/>
      <c r="L7" s="2079"/>
      <c r="M7" s="2079"/>
    </row>
    <row r="8" spans="1:13" ht="15" customHeight="1" thickBot="1" x14ac:dyDescent="0.25">
      <c r="F8" s="2"/>
      <c r="G8" s="2"/>
      <c r="H8" s="1354"/>
      <c r="I8" s="1354"/>
      <c r="L8" s="1461"/>
      <c r="M8" s="1461" t="s">
        <v>162</v>
      </c>
    </row>
    <row r="9" spans="1:13" ht="51" customHeight="1" x14ac:dyDescent="0.2">
      <c r="A9" s="2466" t="s">
        <v>22</v>
      </c>
      <c r="B9" s="2469" t="s">
        <v>0</v>
      </c>
      <c r="C9" s="2469" t="s">
        <v>1</v>
      </c>
      <c r="D9" s="2469" t="s">
        <v>31</v>
      </c>
      <c r="E9" s="2472" t="s">
        <v>14</v>
      </c>
      <c r="F9" s="2469" t="s">
        <v>2</v>
      </c>
      <c r="G9" s="2469" t="s">
        <v>185</v>
      </c>
      <c r="H9" s="2479" t="s">
        <v>3</v>
      </c>
      <c r="I9" s="2482" t="s">
        <v>70</v>
      </c>
      <c r="J9" s="2485" t="s">
        <v>4</v>
      </c>
      <c r="K9" s="2118" t="s">
        <v>433</v>
      </c>
      <c r="L9" s="2123" t="s">
        <v>13</v>
      </c>
      <c r="M9" s="2125"/>
    </row>
    <row r="10" spans="1:13" ht="21.75" customHeight="1" x14ac:dyDescent="0.2">
      <c r="A10" s="2467"/>
      <c r="B10" s="2470"/>
      <c r="C10" s="2470"/>
      <c r="D10" s="2470"/>
      <c r="E10" s="2473"/>
      <c r="F10" s="2470"/>
      <c r="G10" s="2477"/>
      <c r="H10" s="2480"/>
      <c r="I10" s="2483"/>
      <c r="J10" s="2486"/>
      <c r="K10" s="2121"/>
      <c r="L10" s="2126" t="s">
        <v>14</v>
      </c>
      <c r="M10" s="1467" t="s">
        <v>119</v>
      </c>
    </row>
    <row r="11" spans="1:13" ht="45" customHeight="1" thickBot="1" x14ac:dyDescent="0.25">
      <c r="A11" s="2468"/>
      <c r="B11" s="2471"/>
      <c r="C11" s="2471"/>
      <c r="D11" s="2471"/>
      <c r="E11" s="2474"/>
      <c r="F11" s="2471"/>
      <c r="G11" s="2478"/>
      <c r="H11" s="2481"/>
      <c r="I11" s="2484"/>
      <c r="J11" s="2487"/>
      <c r="K11" s="2122"/>
      <c r="L11" s="2127"/>
      <c r="M11" s="851" t="s">
        <v>97</v>
      </c>
    </row>
    <row r="12" spans="1:13" s="14" customFormat="1" ht="14.25" customHeight="1" x14ac:dyDescent="0.2">
      <c r="A12" s="2097" t="s">
        <v>69</v>
      </c>
      <c r="B12" s="2098"/>
      <c r="C12" s="2098"/>
      <c r="D12" s="2098"/>
      <c r="E12" s="2098"/>
      <c r="F12" s="2098"/>
      <c r="G12" s="2098"/>
      <c r="H12" s="2098"/>
      <c r="I12" s="2098"/>
      <c r="J12" s="2098"/>
      <c r="K12" s="2098"/>
      <c r="L12" s="2098"/>
      <c r="M12" s="2099"/>
    </row>
    <row r="13" spans="1:13" s="14" customFormat="1" ht="14.25" customHeight="1" x14ac:dyDescent="0.2">
      <c r="A13" s="2100" t="s">
        <v>30</v>
      </c>
      <c r="B13" s="2101"/>
      <c r="C13" s="2101"/>
      <c r="D13" s="2101"/>
      <c r="E13" s="2101"/>
      <c r="F13" s="2101"/>
      <c r="G13" s="2101"/>
      <c r="H13" s="2101"/>
      <c r="I13" s="2101"/>
      <c r="J13" s="2101"/>
      <c r="K13" s="2101"/>
      <c r="L13" s="2101"/>
      <c r="M13" s="2102"/>
    </row>
    <row r="14" spans="1:13" ht="16.5" customHeight="1" x14ac:dyDescent="0.2">
      <c r="A14" s="32" t="s">
        <v>7</v>
      </c>
      <c r="B14" s="2103" t="s">
        <v>34</v>
      </c>
      <c r="C14" s="2104"/>
      <c r="D14" s="2104"/>
      <c r="E14" s="2104"/>
      <c r="F14" s="2104"/>
      <c r="G14" s="2104"/>
      <c r="H14" s="2104"/>
      <c r="I14" s="2104"/>
      <c r="J14" s="2104"/>
      <c r="K14" s="2104"/>
      <c r="L14" s="2104"/>
      <c r="M14" s="2105"/>
    </row>
    <row r="15" spans="1:13" ht="15" customHeight="1" x14ac:dyDescent="0.2">
      <c r="A15" s="866" t="s">
        <v>7</v>
      </c>
      <c r="B15" s="24" t="s">
        <v>7</v>
      </c>
      <c r="C15" s="2106" t="s">
        <v>35</v>
      </c>
      <c r="D15" s="2107"/>
      <c r="E15" s="2107"/>
      <c r="F15" s="2107"/>
      <c r="G15" s="2107"/>
      <c r="H15" s="2107"/>
      <c r="I15" s="2107"/>
      <c r="J15" s="2107"/>
      <c r="K15" s="2107"/>
      <c r="L15" s="2107"/>
      <c r="M15" s="2108"/>
    </row>
    <row r="16" spans="1:13" ht="30.75" customHeight="1" x14ac:dyDescent="0.2">
      <c r="A16" s="1686" t="s">
        <v>7</v>
      </c>
      <c r="B16" s="1687" t="s">
        <v>7</v>
      </c>
      <c r="C16" s="911" t="s">
        <v>7</v>
      </c>
      <c r="D16" s="22"/>
      <c r="E16" s="114" t="s">
        <v>55</v>
      </c>
      <c r="F16" s="1657" t="s">
        <v>107</v>
      </c>
      <c r="G16" s="568"/>
      <c r="H16" s="1691" t="s">
        <v>48</v>
      </c>
      <c r="I16" s="57"/>
      <c r="J16" s="374"/>
      <c r="K16" s="370"/>
      <c r="L16" s="36"/>
      <c r="M16" s="1752"/>
    </row>
    <row r="17" spans="1:13" ht="39.75" customHeight="1" x14ac:dyDescent="0.2">
      <c r="A17" s="2132"/>
      <c r="B17" s="2133"/>
      <c r="C17" s="2443"/>
      <c r="D17" s="2444" t="s">
        <v>7</v>
      </c>
      <c r="E17" s="1697" t="s">
        <v>301</v>
      </c>
      <c r="F17" s="223" t="s">
        <v>52</v>
      </c>
      <c r="G17" s="2454" t="s">
        <v>216</v>
      </c>
      <c r="H17" s="2134"/>
      <c r="I17" s="2475" t="s">
        <v>81</v>
      </c>
      <c r="J17" s="92" t="s">
        <v>129</v>
      </c>
      <c r="K17" s="133">
        <v>557.70000000000005</v>
      </c>
      <c r="L17" s="61" t="s">
        <v>346</v>
      </c>
      <c r="M17" s="607" t="s">
        <v>62</v>
      </c>
    </row>
    <row r="18" spans="1:13" ht="39.75" customHeight="1" x14ac:dyDescent="0.2">
      <c r="A18" s="2132"/>
      <c r="B18" s="2133"/>
      <c r="C18" s="2443"/>
      <c r="D18" s="2247"/>
      <c r="E18" s="2610" t="s">
        <v>318</v>
      </c>
      <c r="F18" s="2144" t="s">
        <v>156</v>
      </c>
      <c r="G18" s="2455"/>
      <c r="H18" s="2134"/>
      <c r="I18" s="2448"/>
      <c r="J18" s="92"/>
      <c r="K18" s="133"/>
      <c r="L18" s="1468" t="s">
        <v>348</v>
      </c>
      <c r="M18" s="1753"/>
    </row>
    <row r="19" spans="1:13" ht="33.75" customHeight="1" x14ac:dyDescent="0.2">
      <c r="A19" s="2132"/>
      <c r="B19" s="2133"/>
      <c r="C19" s="2443"/>
      <c r="D19" s="2247"/>
      <c r="E19" s="2611"/>
      <c r="F19" s="2145"/>
      <c r="G19" s="2456"/>
      <c r="H19" s="2134"/>
      <c r="I19" s="2476"/>
      <c r="J19" s="89"/>
      <c r="K19" s="123"/>
      <c r="L19" s="43" t="s">
        <v>347</v>
      </c>
      <c r="M19" s="610"/>
    </row>
    <row r="20" spans="1:13" ht="29.25" customHeight="1" x14ac:dyDescent="0.2">
      <c r="A20" s="2132"/>
      <c r="B20" s="2133"/>
      <c r="C20" s="2443"/>
      <c r="D20" s="2444" t="s">
        <v>9</v>
      </c>
      <c r="E20" s="2135" t="s">
        <v>360</v>
      </c>
      <c r="F20" s="223" t="s">
        <v>52</v>
      </c>
      <c r="G20" s="2458"/>
      <c r="H20" s="2177"/>
      <c r="I20" s="2448" t="s">
        <v>80</v>
      </c>
      <c r="J20" s="172" t="s">
        <v>129</v>
      </c>
      <c r="K20" s="133">
        <v>40</v>
      </c>
      <c r="L20" s="1712" t="s">
        <v>438</v>
      </c>
      <c r="M20" s="1754">
        <v>1</v>
      </c>
    </row>
    <row r="21" spans="1:13" ht="33.75" customHeight="1" x14ac:dyDescent="0.2">
      <c r="A21" s="2132"/>
      <c r="B21" s="2133"/>
      <c r="C21" s="2443"/>
      <c r="D21" s="2445"/>
      <c r="E21" s="2137"/>
      <c r="F21" s="1469" t="s">
        <v>156</v>
      </c>
      <c r="G21" s="2458"/>
      <c r="H21" s="2177"/>
      <c r="I21" s="2449"/>
      <c r="J21" s="175"/>
      <c r="K21" s="127"/>
      <c r="L21" s="711" t="s">
        <v>51</v>
      </c>
      <c r="M21" s="1755"/>
    </row>
    <row r="22" spans="1:13" ht="23.25" customHeight="1" x14ac:dyDescent="0.2">
      <c r="A22" s="1658"/>
      <c r="B22" s="1659"/>
      <c r="C22" s="128"/>
      <c r="D22" s="1688" t="s">
        <v>32</v>
      </c>
      <c r="E22" s="2136" t="s">
        <v>234</v>
      </c>
      <c r="F22" s="1724" t="s">
        <v>52</v>
      </c>
      <c r="G22" s="2450"/>
      <c r="H22" s="177"/>
      <c r="I22" s="2449"/>
      <c r="J22" s="172" t="s">
        <v>129</v>
      </c>
      <c r="K22" s="129">
        <v>113</v>
      </c>
      <c r="L22" s="2146" t="s">
        <v>354</v>
      </c>
      <c r="M22" s="1055">
        <v>1</v>
      </c>
    </row>
    <row r="23" spans="1:13" ht="17.25" customHeight="1" x14ac:dyDescent="0.2">
      <c r="A23" s="1658"/>
      <c r="B23" s="1659"/>
      <c r="C23" s="128"/>
      <c r="D23" s="1688"/>
      <c r="E23" s="2136"/>
      <c r="F23" s="2148" t="s">
        <v>156</v>
      </c>
      <c r="G23" s="2450"/>
      <c r="H23" s="177"/>
      <c r="I23" s="1714"/>
      <c r="J23" s="172"/>
      <c r="K23" s="129"/>
      <c r="L23" s="2147"/>
      <c r="M23" s="1055"/>
    </row>
    <row r="24" spans="1:13" ht="41.25" customHeight="1" x14ac:dyDescent="0.2">
      <c r="A24" s="1658"/>
      <c r="B24" s="1659"/>
      <c r="C24" s="128"/>
      <c r="D24" s="1688"/>
      <c r="E24" s="2136"/>
      <c r="F24" s="2451"/>
      <c r="G24" s="2450"/>
      <c r="H24" s="177"/>
      <c r="I24" s="1714"/>
      <c r="J24" s="172"/>
      <c r="K24" s="129"/>
      <c r="L24" s="48" t="s">
        <v>355</v>
      </c>
      <c r="M24" s="41">
        <v>1</v>
      </c>
    </row>
    <row r="25" spans="1:13" ht="20.25" customHeight="1" x14ac:dyDescent="0.2">
      <c r="A25" s="2132"/>
      <c r="B25" s="2133"/>
      <c r="C25" s="2443"/>
      <c r="D25" s="2444" t="s">
        <v>37</v>
      </c>
      <c r="E25" s="2184" t="s">
        <v>124</v>
      </c>
      <c r="F25" s="1737" t="s">
        <v>52</v>
      </c>
      <c r="G25" s="2452" t="s">
        <v>217</v>
      </c>
      <c r="H25" s="2177"/>
      <c r="I25" s="2457"/>
      <c r="J25" s="176" t="s">
        <v>130</v>
      </c>
      <c r="K25" s="118">
        <v>75</v>
      </c>
      <c r="L25" s="2150" t="s">
        <v>270</v>
      </c>
      <c r="M25" s="611">
        <v>1</v>
      </c>
    </row>
    <row r="26" spans="1:13" ht="34.5" customHeight="1" x14ac:dyDescent="0.2">
      <c r="A26" s="2132"/>
      <c r="B26" s="2133"/>
      <c r="C26" s="2443"/>
      <c r="D26" s="2445"/>
      <c r="E26" s="2323"/>
      <c r="F26" s="713"/>
      <c r="G26" s="2453"/>
      <c r="H26" s="2177"/>
      <c r="I26" s="2457"/>
      <c r="J26" s="258"/>
      <c r="K26" s="127"/>
      <c r="L26" s="2151"/>
      <c r="M26" s="1756"/>
    </row>
    <row r="27" spans="1:13" ht="16.5" customHeight="1" x14ac:dyDescent="0.2">
      <c r="A27" s="1658"/>
      <c r="B27" s="1659"/>
      <c r="C27" s="128"/>
      <c r="D27" s="1688" t="s">
        <v>38</v>
      </c>
      <c r="E27" s="2253" t="s">
        <v>177</v>
      </c>
      <c r="F27" s="2463" t="s">
        <v>52</v>
      </c>
      <c r="G27" s="2452"/>
      <c r="H27" s="1672"/>
      <c r="I27" s="2457"/>
      <c r="J27" s="172" t="s">
        <v>50</v>
      </c>
      <c r="K27" s="129">
        <v>25</v>
      </c>
      <c r="L27" s="1673" t="s">
        <v>51</v>
      </c>
      <c r="M27" s="1055"/>
    </row>
    <row r="28" spans="1:13" ht="12.75" customHeight="1" x14ac:dyDescent="0.2">
      <c r="A28" s="1658"/>
      <c r="B28" s="1659"/>
      <c r="C28" s="130"/>
      <c r="D28" s="1717"/>
      <c r="E28" s="2462"/>
      <c r="F28" s="2464"/>
      <c r="G28" s="2465"/>
      <c r="H28" s="1672"/>
      <c r="I28" s="2457"/>
      <c r="J28" s="375"/>
      <c r="K28" s="120"/>
      <c r="L28" s="131"/>
      <c r="M28" s="35"/>
    </row>
    <row r="29" spans="1:13" ht="17.25" customHeight="1" x14ac:dyDescent="0.2">
      <c r="A29" s="1745"/>
      <c r="B29" s="1746"/>
      <c r="C29" s="128"/>
      <c r="D29" s="1748" t="s">
        <v>39</v>
      </c>
      <c r="E29" s="2253" t="s">
        <v>457</v>
      </c>
      <c r="F29" s="2463" t="s">
        <v>52</v>
      </c>
      <c r="G29" s="2452"/>
      <c r="H29" s="1747"/>
      <c r="I29" s="1751"/>
      <c r="J29" s="172"/>
      <c r="K29" s="129"/>
      <c r="L29" s="1749" t="s">
        <v>51</v>
      </c>
      <c r="M29" s="1055"/>
    </row>
    <row r="30" spans="1:13" ht="12.75" customHeight="1" x14ac:dyDescent="0.2">
      <c r="A30" s="1745"/>
      <c r="B30" s="1746"/>
      <c r="C30" s="130"/>
      <c r="D30" s="1750"/>
      <c r="E30" s="2462"/>
      <c r="F30" s="2464"/>
      <c r="G30" s="2465"/>
      <c r="H30" s="1747"/>
      <c r="I30" s="1797"/>
      <c r="J30" s="375"/>
      <c r="K30" s="120"/>
      <c r="L30" s="131"/>
      <c r="M30" s="35"/>
    </row>
    <row r="31" spans="1:13" ht="15" customHeight="1" thickBot="1" x14ac:dyDescent="0.25">
      <c r="A31" s="1701"/>
      <c r="B31" s="1703"/>
      <c r="C31" s="134"/>
      <c r="D31" s="135"/>
      <c r="E31" s="2459"/>
      <c r="F31" s="2459"/>
      <c r="G31" s="2459"/>
      <c r="H31" s="2459"/>
      <c r="I31" s="2460" t="s">
        <v>71</v>
      </c>
      <c r="J31" s="2461"/>
      <c r="K31" s="820">
        <f>SUM(K17:K28)</f>
        <v>810.7</v>
      </c>
      <c r="L31" s="385"/>
      <c r="M31" s="345"/>
    </row>
    <row r="32" spans="1:13" ht="32.25" customHeight="1" x14ac:dyDescent="0.2">
      <c r="A32" s="1700" t="s">
        <v>7</v>
      </c>
      <c r="B32" s="1702" t="s">
        <v>7</v>
      </c>
      <c r="C32" s="738" t="s">
        <v>9</v>
      </c>
      <c r="D32" s="136"/>
      <c r="E32" s="219" t="s">
        <v>56</v>
      </c>
      <c r="F32" s="222" t="s">
        <v>110</v>
      </c>
      <c r="G32" s="206"/>
      <c r="H32" s="240" t="s">
        <v>48</v>
      </c>
      <c r="I32" s="592"/>
      <c r="J32" s="137"/>
      <c r="K32" s="527"/>
      <c r="L32" s="138"/>
      <c r="M32" s="1757"/>
    </row>
    <row r="33" spans="1:13" ht="19.5" customHeight="1" x14ac:dyDescent="0.2">
      <c r="A33" s="2157"/>
      <c r="B33" s="2133"/>
      <c r="C33" s="2443"/>
      <c r="D33" s="1688" t="s">
        <v>7</v>
      </c>
      <c r="E33" s="2136" t="s">
        <v>235</v>
      </c>
      <c r="F33" s="1668" t="s">
        <v>52</v>
      </c>
      <c r="G33" s="2446" t="s">
        <v>190</v>
      </c>
      <c r="H33" s="2134"/>
      <c r="I33" s="2448" t="s">
        <v>80</v>
      </c>
      <c r="J33" s="118" t="s">
        <v>130</v>
      </c>
      <c r="K33" s="253">
        <v>500</v>
      </c>
      <c r="L33" s="2491" t="s">
        <v>404</v>
      </c>
      <c r="M33" s="2297">
        <v>1</v>
      </c>
    </row>
    <row r="34" spans="1:13" ht="33" customHeight="1" x14ac:dyDescent="0.2">
      <c r="A34" s="2157"/>
      <c r="B34" s="2133"/>
      <c r="C34" s="2443"/>
      <c r="D34" s="1688"/>
      <c r="E34" s="2136"/>
      <c r="F34" s="1668"/>
      <c r="G34" s="2447"/>
      <c r="H34" s="2134"/>
      <c r="I34" s="2448"/>
      <c r="J34" s="129" t="s">
        <v>129</v>
      </c>
      <c r="K34" s="202">
        <v>550</v>
      </c>
      <c r="L34" s="2492"/>
      <c r="M34" s="2440"/>
    </row>
    <row r="35" spans="1:13" ht="43.5" customHeight="1" x14ac:dyDescent="0.2">
      <c r="A35" s="2157"/>
      <c r="B35" s="2133"/>
      <c r="C35" s="2443"/>
      <c r="D35" s="1660"/>
      <c r="E35" s="2136"/>
      <c r="F35" s="1668"/>
      <c r="G35" s="2447"/>
      <c r="H35" s="2134"/>
      <c r="I35" s="2448"/>
      <c r="J35" s="129"/>
      <c r="K35" s="202"/>
      <c r="L35" s="48" t="s">
        <v>405</v>
      </c>
      <c r="M35" s="216">
        <v>90</v>
      </c>
    </row>
    <row r="36" spans="1:13" ht="17.25" customHeight="1" x14ac:dyDescent="0.2">
      <c r="A36" s="2132"/>
      <c r="B36" s="2133"/>
      <c r="C36" s="2443"/>
      <c r="D36" s="2444" t="s">
        <v>9</v>
      </c>
      <c r="E36" s="2184" t="s">
        <v>65</v>
      </c>
      <c r="F36" s="220" t="s">
        <v>52</v>
      </c>
      <c r="G36" s="2499" t="s">
        <v>188</v>
      </c>
      <c r="H36" s="2134"/>
      <c r="I36" s="243"/>
      <c r="J36" s="118" t="s">
        <v>130</v>
      </c>
      <c r="K36" s="253"/>
      <c r="L36" s="2150" t="s">
        <v>363</v>
      </c>
      <c r="M36" s="1699"/>
    </row>
    <row r="37" spans="1:13" ht="17.25" customHeight="1" x14ac:dyDescent="0.2">
      <c r="A37" s="2132"/>
      <c r="B37" s="2133"/>
      <c r="C37" s="2443"/>
      <c r="D37" s="2247"/>
      <c r="E37" s="2322"/>
      <c r="F37" s="221"/>
      <c r="G37" s="2500"/>
      <c r="H37" s="2134"/>
      <c r="I37" s="243"/>
      <c r="J37" s="127"/>
      <c r="K37" s="308"/>
      <c r="L37" s="2162"/>
      <c r="M37" s="1713"/>
    </row>
    <row r="38" spans="1:13" ht="17.25" customHeight="1" x14ac:dyDescent="0.2">
      <c r="A38" s="1658"/>
      <c r="B38" s="1659"/>
      <c r="C38" s="143"/>
      <c r="D38" s="2444" t="s">
        <v>32</v>
      </c>
      <c r="E38" s="2135" t="s">
        <v>305</v>
      </c>
      <c r="F38" s="2180" t="s">
        <v>52</v>
      </c>
      <c r="G38" s="2495"/>
      <c r="H38" s="2182"/>
      <c r="I38" s="2497"/>
      <c r="J38" s="129" t="s">
        <v>129</v>
      </c>
      <c r="K38" s="928">
        <v>20</v>
      </c>
      <c r="L38" s="1712" t="s">
        <v>117</v>
      </c>
      <c r="M38" s="1758"/>
    </row>
    <row r="39" spans="1:13" ht="28.5" customHeight="1" x14ac:dyDescent="0.2">
      <c r="A39" s="1658"/>
      <c r="B39" s="1659"/>
      <c r="C39" s="143"/>
      <c r="D39" s="2445"/>
      <c r="E39" s="2137"/>
      <c r="F39" s="2181"/>
      <c r="G39" s="2496"/>
      <c r="H39" s="2182"/>
      <c r="I39" s="2498"/>
      <c r="J39" s="140" t="s">
        <v>50</v>
      </c>
      <c r="K39" s="308"/>
      <c r="L39" s="1470" t="s">
        <v>364</v>
      </c>
      <c r="M39" s="1759"/>
    </row>
    <row r="40" spans="1:13" ht="16.5" customHeight="1" thickBot="1" x14ac:dyDescent="0.25">
      <c r="A40" s="141"/>
      <c r="B40" s="1703"/>
      <c r="C40" s="134"/>
      <c r="D40" s="135"/>
      <c r="E40" s="2459"/>
      <c r="F40" s="2459"/>
      <c r="G40" s="2459"/>
      <c r="H40" s="2459"/>
      <c r="I40" s="2460" t="s">
        <v>71</v>
      </c>
      <c r="J40" s="2490"/>
      <c r="K40" s="160">
        <f>SUM(K33:K39)</f>
        <v>1070</v>
      </c>
      <c r="L40" s="386"/>
      <c r="M40" s="351"/>
    </row>
    <row r="41" spans="1:13" ht="36" customHeight="1" x14ac:dyDescent="0.2">
      <c r="A41" s="1658" t="s">
        <v>7</v>
      </c>
      <c r="B41" s="1720" t="s">
        <v>7</v>
      </c>
      <c r="C41" s="1715" t="s">
        <v>32</v>
      </c>
      <c r="D41" s="741"/>
      <c r="E41" s="742" t="s">
        <v>125</v>
      </c>
      <c r="F41" s="1671" t="s">
        <v>112</v>
      </c>
      <c r="G41" s="207"/>
      <c r="H41" s="1680" t="s">
        <v>48</v>
      </c>
      <c r="I41" s="743"/>
      <c r="J41" s="157"/>
      <c r="K41" s="553"/>
      <c r="L41" s="1739"/>
      <c r="M41" s="1760"/>
    </row>
    <row r="42" spans="1:13" ht="16.5" customHeight="1" x14ac:dyDescent="0.2">
      <c r="A42" s="2132"/>
      <c r="B42" s="2493"/>
      <c r="C42" s="2443"/>
      <c r="D42" s="2494" t="s">
        <v>7</v>
      </c>
      <c r="E42" s="2184" t="s">
        <v>275</v>
      </c>
      <c r="F42" s="2180" t="s">
        <v>52</v>
      </c>
      <c r="G42" s="2501" t="s">
        <v>218</v>
      </c>
      <c r="H42" s="2182"/>
      <c r="I42" s="2497" t="s">
        <v>81</v>
      </c>
      <c r="J42" s="129" t="s">
        <v>130</v>
      </c>
      <c r="K42" s="1183">
        <v>250</v>
      </c>
      <c r="L42" s="2150" t="s">
        <v>368</v>
      </c>
      <c r="M42" s="21">
        <v>40</v>
      </c>
    </row>
    <row r="43" spans="1:13" ht="15.75" customHeight="1" x14ac:dyDescent="0.2">
      <c r="A43" s="2132"/>
      <c r="B43" s="2493"/>
      <c r="C43" s="2443"/>
      <c r="D43" s="2134"/>
      <c r="E43" s="2142"/>
      <c r="F43" s="2186"/>
      <c r="G43" s="2450"/>
      <c r="H43" s="2182"/>
      <c r="I43" s="2505"/>
      <c r="J43" s="129" t="s">
        <v>68</v>
      </c>
      <c r="K43" s="1183">
        <v>420</v>
      </c>
      <c r="L43" s="2203"/>
      <c r="M43" s="18"/>
    </row>
    <row r="44" spans="1:13" ht="15" customHeight="1" x14ac:dyDescent="0.2">
      <c r="A44" s="2132"/>
      <c r="B44" s="2493"/>
      <c r="C44" s="2443"/>
      <c r="D44" s="2134"/>
      <c r="E44" s="2142"/>
      <c r="F44" s="2186"/>
      <c r="G44" s="2450"/>
      <c r="H44" s="2182"/>
      <c r="I44" s="2505"/>
      <c r="J44" s="129" t="s">
        <v>49</v>
      </c>
      <c r="K44" s="172">
        <v>684.4</v>
      </c>
      <c r="L44" s="2203"/>
      <c r="M44" s="18"/>
    </row>
    <row r="45" spans="1:13" ht="27.75" customHeight="1" x14ac:dyDescent="0.2">
      <c r="A45" s="2132"/>
      <c r="B45" s="2493"/>
      <c r="C45" s="2443"/>
      <c r="D45" s="2134"/>
      <c r="E45" s="618" t="s">
        <v>273</v>
      </c>
      <c r="F45" s="2186"/>
      <c r="G45" s="2450"/>
      <c r="H45" s="2182"/>
      <c r="I45" s="1722"/>
      <c r="J45" s="129"/>
      <c r="K45" s="202"/>
      <c r="L45" s="1047"/>
      <c r="M45" s="18"/>
    </row>
    <row r="46" spans="1:13" ht="41.25" customHeight="1" x14ac:dyDescent="0.2">
      <c r="A46" s="2132"/>
      <c r="B46" s="2493"/>
      <c r="C46" s="2443"/>
      <c r="D46" s="2134"/>
      <c r="E46" s="1661" t="s">
        <v>274</v>
      </c>
      <c r="F46" s="2186"/>
      <c r="G46" s="2450"/>
      <c r="H46" s="2182"/>
      <c r="I46" s="1726"/>
      <c r="J46" s="127"/>
      <c r="K46" s="1403"/>
      <c r="L46" s="1667"/>
      <c r="M46" s="20"/>
    </row>
    <row r="47" spans="1:13" ht="21" customHeight="1" x14ac:dyDescent="0.2">
      <c r="A47" s="1658"/>
      <c r="B47" s="1720"/>
      <c r="C47" s="1735"/>
      <c r="D47" s="2494" t="s">
        <v>9</v>
      </c>
      <c r="E47" s="2135" t="s">
        <v>178</v>
      </c>
      <c r="F47" s="2180" t="s">
        <v>52</v>
      </c>
      <c r="G47" s="2495" t="s">
        <v>191</v>
      </c>
      <c r="H47" s="2182"/>
      <c r="I47" s="2497" t="s">
        <v>80</v>
      </c>
      <c r="J47" s="129" t="s">
        <v>130</v>
      </c>
      <c r="K47" s="202">
        <v>50</v>
      </c>
      <c r="L47" s="2150" t="s">
        <v>367</v>
      </c>
      <c r="M47" s="1761">
        <v>50</v>
      </c>
    </row>
    <row r="48" spans="1:13" ht="23.25" customHeight="1" x14ac:dyDescent="0.2">
      <c r="A48" s="1658"/>
      <c r="B48" s="1720"/>
      <c r="C48" s="1735"/>
      <c r="D48" s="2504"/>
      <c r="E48" s="2137"/>
      <c r="F48" s="2181"/>
      <c r="G48" s="2496"/>
      <c r="H48" s="2182"/>
      <c r="I48" s="2498"/>
      <c r="J48" s="140" t="s">
        <v>129</v>
      </c>
      <c r="K48" s="308">
        <v>200</v>
      </c>
      <c r="L48" s="2170"/>
      <c r="M48" s="1762"/>
    </row>
    <row r="49" spans="1:13" ht="18" customHeight="1" x14ac:dyDescent="0.2">
      <c r="A49" s="1658"/>
      <c r="B49" s="1720"/>
      <c r="C49" s="1735"/>
      <c r="D49" s="2444" t="s">
        <v>32</v>
      </c>
      <c r="E49" s="2135" t="s">
        <v>366</v>
      </c>
      <c r="F49" s="2180" t="s">
        <v>52</v>
      </c>
      <c r="G49" s="2495"/>
      <c r="H49" s="2182"/>
      <c r="I49" s="2497"/>
      <c r="J49" s="118" t="s">
        <v>130</v>
      </c>
      <c r="K49" s="253">
        <v>250</v>
      </c>
      <c r="L49" s="1663" t="s">
        <v>51</v>
      </c>
      <c r="M49" s="1763">
        <v>1</v>
      </c>
    </row>
    <row r="50" spans="1:13" ht="39" customHeight="1" x14ac:dyDescent="0.2">
      <c r="A50" s="1658"/>
      <c r="B50" s="1720"/>
      <c r="C50" s="1735"/>
      <c r="D50" s="2445"/>
      <c r="E50" s="2137"/>
      <c r="F50" s="2181"/>
      <c r="G50" s="2496"/>
      <c r="H50" s="2502"/>
      <c r="I50" s="2503"/>
      <c r="J50" s="140" t="s">
        <v>129</v>
      </c>
      <c r="K50" s="308">
        <v>200</v>
      </c>
      <c r="L50" s="1667" t="s">
        <v>369</v>
      </c>
      <c r="M50" s="1762">
        <v>100</v>
      </c>
    </row>
    <row r="51" spans="1:13" ht="16.5" customHeight="1" thickBot="1" x14ac:dyDescent="0.25">
      <c r="A51" s="1701"/>
      <c r="B51" s="1122"/>
      <c r="C51" s="134"/>
      <c r="D51" s="145"/>
      <c r="E51" s="2488"/>
      <c r="F51" s="2488"/>
      <c r="G51" s="2488"/>
      <c r="H51" s="2488"/>
      <c r="I51" s="2489" t="s">
        <v>71</v>
      </c>
      <c r="J51" s="2490"/>
      <c r="K51" s="187">
        <f>SUM(K42:K50)</f>
        <v>2054.4</v>
      </c>
      <c r="L51" s="386"/>
      <c r="M51" s="1764"/>
    </row>
    <row r="52" spans="1:13" ht="33" customHeight="1" x14ac:dyDescent="0.2">
      <c r="A52" s="1700" t="s">
        <v>7</v>
      </c>
      <c r="B52" s="1123" t="s">
        <v>7</v>
      </c>
      <c r="C52" s="738" t="s">
        <v>37</v>
      </c>
      <c r="D52" s="146"/>
      <c r="E52" s="219" t="s">
        <v>57</v>
      </c>
      <c r="F52" s="224" t="s">
        <v>109</v>
      </c>
      <c r="G52" s="224"/>
      <c r="H52" s="241" t="s">
        <v>48</v>
      </c>
      <c r="I52" s="745"/>
      <c r="J52" s="147"/>
      <c r="K52" s="539"/>
      <c r="L52" s="148"/>
      <c r="M52" s="1757"/>
    </row>
    <row r="53" spans="1:13" ht="40.5" customHeight="1" x14ac:dyDescent="0.2">
      <c r="A53" s="1658"/>
      <c r="B53" s="1720"/>
      <c r="C53" s="1715"/>
      <c r="D53" s="2164" t="s">
        <v>7</v>
      </c>
      <c r="E53" s="2136" t="s">
        <v>67</v>
      </c>
      <c r="F53" s="2186" t="s">
        <v>52</v>
      </c>
      <c r="G53" s="2513" t="s">
        <v>192</v>
      </c>
      <c r="H53" s="2209"/>
      <c r="I53" s="2516" t="s">
        <v>80</v>
      </c>
      <c r="J53" s="176" t="s">
        <v>53</v>
      </c>
      <c r="K53" s="118">
        <v>850</v>
      </c>
      <c r="L53" s="1999" t="s">
        <v>409</v>
      </c>
      <c r="M53" s="1765">
        <v>100</v>
      </c>
    </row>
    <row r="54" spans="1:13" ht="20.25" customHeight="1" x14ac:dyDescent="0.2">
      <c r="A54" s="1658"/>
      <c r="B54" s="1720"/>
      <c r="C54" s="1715"/>
      <c r="D54" s="2164"/>
      <c r="E54" s="2136"/>
      <c r="F54" s="2186"/>
      <c r="G54" s="2513"/>
      <c r="H54" s="2209"/>
      <c r="I54" s="2511"/>
      <c r="J54" s="1190" t="s">
        <v>129</v>
      </c>
      <c r="K54" s="129">
        <v>5</v>
      </c>
      <c r="L54" s="2506" t="s">
        <v>370</v>
      </c>
      <c r="M54" s="1055"/>
    </row>
    <row r="55" spans="1:13" ht="22.5" customHeight="1" x14ac:dyDescent="0.2">
      <c r="A55" s="1658"/>
      <c r="B55" s="1720"/>
      <c r="C55" s="1715"/>
      <c r="D55" s="2512"/>
      <c r="E55" s="2137"/>
      <c r="F55" s="2181"/>
      <c r="G55" s="2514"/>
      <c r="H55" s="2515"/>
      <c r="I55" s="2517"/>
      <c r="J55" s="175" t="s">
        <v>50</v>
      </c>
      <c r="K55" s="127">
        <v>175</v>
      </c>
      <c r="L55" s="2507"/>
      <c r="M55" s="35"/>
    </row>
    <row r="56" spans="1:13" ht="24.75" customHeight="1" x14ac:dyDescent="0.2">
      <c r="A56" s="2132"/>
      <c r="B56" s="2493"/>
      <c r="C56" s="2443"/>
      <c r="D56" s="2134" t="s">
        <v>9</v>
      </c>
      <c r="E56" s="2136" t="s">
        <v>179</v>
      </c>
      <c r="F56" s="2196" t="s">
        <v>52</v>
      </c>
      <c r="G56" s="2508" t="s">
        <v>219</v>
      </c>
      <c r="H56" s="2134"/>
      <c r="I56" s="2510" t="s">
        <v>80</v>
      </c>
      <c r="J56" s="172" t="s">
        <v>130</v>
      </c>
      <c r="K56" s="129">
        <v>980</v>
      </c>
      <c r="L56" s="2178" t="s">
        <v>259</v>
      </c>
      <c r="M56" s="1055">
        <v>100</v>
      </c>
    </row>
    <row r="57" spans="1:13" ht="21" customHeight="1" x14ac:dyDescent="0.2">
      <c r="A57" s="2132"/>
      <c r="B57" s="2493"/>
      <c r="C57" s="2443"/>
      <c r="D57" s="2134"/>
      <c r="E57" s="2137"/>
      <c r="F57" s="2198"/>
      <c r="G57" s="2509"/>
      <c r="H57" s="2134"/>
      <c r="I57" s="2511"/>
      <c r="J57" s="257"/>
      <c r="K57" s="120"/>
      <c r="L57" s="2151"/>
      <c r="M57" s="35"/>
    </row>
    <row r="58" spans="1:13" ht="15.75" customHeight="1" x14ac:dyDescent="0.2">
      <c r="A58" s="2132"/>
      <c r="B58" s="2493"/>
      <c r="C58" s="2443"/>
      <c r="D58" s="2444" t="s">
        <v>32</v>
      </c>
      <c r="E58" s="2135" t="s">
        <v>391</v>
      </c>
      <c r="F58" s="2195" t="s">
        <v>52</v>
      </c>
      <c r="G58" s="2521"/>
      <c r="H58" s="2199"/>
      <c r="I58" s="2448"/>
      <c r="J58" s="176" t="s">
        <v>129</v>
      </c>
      <c r="K58" s="118">
        <v>70</v>
      </c>
      <c r="L58" s="2178" t="s">
        <v>373</v>
      </c>
      <c r="M58" s="21">
        <v>100</v>
      </c>
    </row>
    <row r="59" spans="1:13" ht="21" customHeight="1" x14ac:dyDescent="0.2">
      <c r="A59" s="2132"/>
      <c r="B59" s="2493"/>
      <c r="C59" s="2443"/>
      <c r="D59" s="2247"/>
      <c r="E59" s="2136"/>
      <c r="F59" s="2196"/>
      <c r="G59" s="2513"/>
      <c r="H59" s="2199"/>
      <c r="I59" s="2448"/>
      <c r="J59" s="172" t="s">
        <v>50</v>
      </c>
      <c r="K59" s="129">
        <v>10</v>
      </c>
      <c r="L59" s="2523"/>
      <c r="M59" s="18"/>
    </row>
    <row r="60" spans="1:13" ht="14.25" customHeight="1" x14ac:dyDescent="0.2">
      <c r="A60" s="2132"/>
      <c r="B60" s="2493"/>
      <c r="C60" s="2443"/>
      <c r="D60" s="2445"/>
      <c r="E60" s="2137"/>
      <c r="F60" s="2198"/>
      <c r="G60" s="2522"/>
      <c r="H60" s="2200"/>
      <c r="I60" s="2476"/>
      <c r="J60" s="258"/>
      <c r="K60" s="127"/>
      <c r="L60" s="2524"/>
      <c r="M60" s="20"/>
    </row>
    <row r="61" spans="1:13" ht="17.25" customHeight="1" thickBot="1" x14ac:dyDescent="0.25">
      <c r="A61" s="1701"/>
      <c r="B61" s="1122"/>
      <c r="C61" s="150"/>
      <c r="D61" s="145"/>
      <c r="E61" s="2459"/>
      <c r="F61" s="2459"/>
      <c r="G61" s="2459"/>
      <c r="H61" s="2459"/>
      <c r="I61" s="2460" t="s">
        <v>71</v>
      </c>
      <c r="J61" s="2461"/>
      <c r="K61" s="259">
        <f>SUM(K53:K59)</f>
        <v>2090</v>
      </c>
      <c r="L61" s="386"/>
      <c r="M61" s="1764"/>
    </row>
    <row r="62" spans="1:13" ht="33.75" customHeight="1" x14ac:dyDescent="0.2">
      <c r="A62" s="1700" t="s">
        <v>7</v>
      </c>
      <c r="B62" s="1123" t="s">
        <v>7</v>
      </c>
      <c r="C62" s="738" t="s">
        <v>38</v>
      </c>
      <c r="D62" s="151"/>
      <c r="E62" s="152" t="s">
        <v>121</v>
      </c>
      <c r="F62" s="224" t="s">
        <v>105</v>
      </c>
      <c r="G62" s="208"/>
      <c r="H62" s="240" t="s">
        <v>48</v>
      </c>
      <c r="I62" s="242"/>
      <c r="J62" s="142"/>
      <c r="K62" s="540"/>
      <c r="L62" s="401"/>
      <c r="M62" s="1766"/>
    </row>
    <row r="63" spans="1:13" ht="18" customHeight="1" x14ac:dyDescent="0.2">
      <c r="A63" s="1658"/>
      <c r="B63" s="1720"/>
      <c r="C63" s="1715"/>
      <c r="D63" s="1721" t="s">
        <v>7</v>
      </c>
      <c r="E63" s="2135" t="s">
        <v>122</v>
      </c>
      <c r="F63" s="225" t="s">
        <v>52</v>
      </c>
      <c r="G63" s="2499" t="s">
        <v>195</v>
      </c>
      <c r="H63" s="1672"/>
      <c r="I63" s="2475" t="s">
        <v>197</v>
      </c>
      <c r="J63" s="129" t="s">
        <v>130</v>
      </c>
      <c r="K63" s="1471">
        <v>5</v>
      </c>
      <c r="L63" s="1472" t="s">
        <v>237</v>
      </c>
      <c r="M63" s="1767">
        <v>1</v>
      </c>
    </row>
    <row r="64" spans="1:13" ht="16.5" customHeight="1" x14ac:dyDescent="0.2">
      <c r="A64" s="1658"/>
      <c r="B64" s="1720"/>
      <c r="C64" s="1715"/>
      <c r="D64" s="1723"/>
      <c r="E64" s="2204"/>
      <c r="F64" s="1681"/>
      <c r="G64" s="2518"/>
      <c r="H64" s="1672"/>
      <c r="I64" s="2526"/>
      <c r="J64" s="140"/>
      <c r="K64" s="930"/>
      <c r="L64" s="1674"/>
      <c r="M64" s="1760"/>
    </row>
    <row r="65" spans="1:13" ht="18" customHeight="1" x14ac:dyDescent="0.2">
      <c r="A65" s="1658"/>
      <c r="B65" s="1720"/>
      <c r="C65" s="1715"/>
      <c r="D65" s="1660" t="s">
        <v>9</v>
      </c>
      <c r="E65" s="2135" t="s">
        <v>319</v>
      </c>
      <c r="F65" s="225" t="s">
        <v>52</v>
      </c>
      <c r="G65" s="2519" t="s">
        <v>196</v>
      </c>
      <c r="H65" s="1672"/>
      <c r="I65" s="2606"/>
      <c r="J65" s="118" t="s">
        <v>130</v>
      </c>
      <c r="K65" s="253">
        <v>60</v>
      </c>
      <c r="L65" s="817" t="s">
        <v>117</v>
      </c>
      <c r="M65" s="1765">
        <v>1</v>
      </c>
    </row>
    <row r="66" spans="1:13" ht="18.75" customHeight="1" x14ac:dyDescent="0.2">
      <c r="A66" s="1658"/>
      <c r="B66" s="1720"/>
      <c r="C66" s="1735"/>
      <c r="D66" s="1660"/>
      <c r="E66" s="2136"/>
      <c r="F66" s="623"/>
      <c r="G66" s="2520"/>
      <c r="H66" s="1672"/>
      <c r="I66" s="2606"/>
      <c r="J66" s="129" t="s">
        <v>129</v>
      </c>
      <c r="K66" s="202">
        <v>350</v>
      </c>
      <c r="L66" s="2223" t="s">
        <v>238</v>
      </c>
      <c r="M66" s="585">
        <v>20</v>
      </c>
    </row>
    <row r="67" spans="1:13" ht="16.5" customHeight="1" x14ac:dyDescent="0.2">
      <c r="A67" s="1658"/>
      <c r="B67" s="1720"/>
      <c r="C67" s="1735"/>
      <c r="D67" s="1660"/>
      <c r="E67" s="2222"/>
      <c r="F67" s="226"/>
      <c r="G67" s="2456"/>
      <c r="H67" s="1672"/>
      <c r="I67" s="2606"/>
      <c r="J67" s="122"/>
      <c r="K67" s="308"/>
      <c r="L67" s="2202"/>
      <c r="M67" s="584"/>
    </row>
    <row r="68" spans="1:13" ht="19.5" customHeight="1" x14ac:dyDescent="0.2">
      <c r="A68" s="1658"/>
      <c r="B68" s="1720"/>
      <c r="C68" s="1715"/>
      <c r="D68" s="1716" t="s">
        <v>32</v>
      </c>
      <c r="E68" s="2135" t="s">
        <v>476</v>
      </c>
      <c r="F68" s="225" t="s">
        <v>52</v>
      </c>
      <c r="G68" s="2499"/>
      <c r="H68" s="1672"/>
      <c r="I68" s="2448"/>
      <c r="J68" s="129" t="s">
        <v>130</v>
      </c>
      <c r="K68" s="265">
        <v>550</v>
      </c>
      <c r="L68" s="1673" t="s">
        <v>237</v>
      </c>
      <c r="M68" s="1699">
        <v>1</v>
      </c>
    </row>
    <row r="69" spans="1:13" ht="18" customHeight="1" x14ac:dyDescent="0.2">
      <c r="A69" s="1658"/>
      <c r="B69" s="1720"/>
      <c r="C69" s="1715"/>
      <c r="D69" s="1660"/>
      <c r="E69" s="2136"/>
      <c r="F69" s="2205"/>
      <c r="G69" s="2525"/>
      <c r="H69" s="1672"/>
      <c r="I69" s="2526"/>
      <c r="J69" s="129" t="s">
        <v>53</v>
      </c>
      <c r="K69" s="787">
        <v>150</v>
      </c>
      <c r="L69" s="2178" t="s">
        <v>376</v>
      </c>
      <c r="M69" s="1713">
        <v>30</v>
      </c>
    </row>
    <row r="70" spans="1:13" ht="10.5" customHeight="1" x14ac:dyDescent="0.2">
      <c r="A70" s="1658"/>
      <c r="B70" s="1720"/>
      <c r="C70" s="1715"/>
      <c r="D70" s="1723"/>
      <c r="E70" s="2204"/>
      <c r="F70" s="2206"/>
      <c r="G70" s="2518"/>
      <c r="H70" s="1736"/>
      <c r="I70" s="2527"/>
      <c r="J70" s="140"/>
      <c r="K70" s="258"/>
      <c r="L70" s="2202"/>
      <c r="M70" s="49"/>
    </row>
    <row r="71" spans="1:13" ht="15" customHeight="1" thickBot="1" x14ac:dyDescent="0.25">
      <c r="A71" s="1701"/>
      <c r="B71" s="1122"/>
      <c r="C71" s="134"/>
      <c r="D71" s="156"/>
      <c r="E71" s="2488" t="s">
        <v>166</v>
      </c>
      <c r="F71" s="2488"/>
      <c r="G71" s="2488"/>
      <c r="H71" s="2488"/>
      <c r="I71" s="2460" t="s">
        <v>71</v>
      </c>
      <c r="J71" s="2490"/>
      <c r="K71" s="819">
        <f>SUM(K63:K70)</f>
        <v>1115</v>
      </c>
      <c r="L71" s="386"/>
      <c r="M71" s="345"/>
    </row>
    <row r="72" spans="1:13" ht="30" customHeight="1" x14ac:dyDescent="0.2">
      <c r="A72" s="1700" t="s">
        <v>7</v>
      </c>
      <c r="B72" s="1123" t="s">
        <v>7</v>
      </c>
      <c r="C72" s="738" t="s">
        <v>39</v>
      </c>
      <c r="D72" s="132"/>
      <c r="E72" s="624" t="s">
        <v>82</v>
      </c>
      <c r="F72" s="224" t="s">
        <v>111</v>
      </c>
      <c r="G72" s="207"/>
      <c r="H72" s="1679" t="s">
        <v>48</v>
      </c>
      <c r="I72" s="1743"/>
      <c r="J72" s="157"/>
      <c r="K72" s="553"/>
      <c r="L72" s="131"/>
      <c r="M72" s="1760"/>
    </row>
    <row r="73" spans="1:13" ht="15.75" customHeight="1" x14ac:dyDescent="0.2">
      <c r="A73" s="1658"/>
      <c r="B73" s="1720"/>
      <c r="C73" s="1715"/>
      <c r="D73" s="708" t="s">
        <v>7</v>
      </c>
      <c r="E73" s="2135" t="s">
        <v>306</v>
      </c>
      <c r="F73" s="1670" t="s">
        <v>52</v>
      </c>
      <c r="G73" s="1668"/>
      <c r="H73" s="1672"/>
      <c r="I73" s="2475" t="s">
        <v>108</v>
      </c>
      <c r="J73" s="133" t="s">
        <v>29</v>
      </c>
      <c r="K73" s="393"/>
      <c r="L73" s="1698" t="s">
        <v>261</v>
      </c>
      <c r="M73" s="1763"/>
    </row>
    <row r="74" spans="1:13" ht="23.25" customHeight="1" x14ac:dyDescent="0.2">
      <c r="A74" s="1658"/>
      <c r="B74" s="1720"/>
      <c r="C74" s="1715"/>
      <c r="D74" s="709"/>
      <c r="E74" s="2211"/>
      <c r="F74" s="1677"/>
      <c r="G74" s="1724"/>
      <c r="H74" s="1672"/>
      <c r="I74" s="2448"/>
      <c r="J74" s="123" t="s">
        <v>53</v>
      </c>
      <c r="K74" s="107"/>
      <c r="L74" s="628"/>
      <c r="M74" s="35"/>
    </row>
    <row r="75" spans="1:13" ht="15" customHeight="1" x14ac:dyDescent="0.2">
      <c r="A75" s="1658"/>
      <c r="B75" s="1720"/>
      <c r="C75" s="1715"/>
      <c r="D75" s="708" t="s">
        <v>9</v>
      </c>
      <c r="E75" s="2135" t="s">
        <v>96</v>
      </c>
      <c r="F75" s="1670" t="s">
        <v>52</v>
      </c>
      <c r="G75" s="1668"/>
      <c r="H75" s="1672"/>
      <c r="I75" s="243"/>
      <c r="J75" s="133" t="s">
        <v>50</v>
      </c>
      <c r="K75" s="202">
        <v>30</v>
      </c>
      <c r="L75" s="1698" t="s">
        <v>261</v>
      </c>
      <c r="M75" s="1763">
        <v>1</v>
      </c>
    </row>
    <row r="76" spans="1:13" ht="15" customHeight="1" x14ac:dyDescent="0.2">
      <c r="A76" s="1658"/>
      <c r="B76" s="1720"/>
      <c r="C76" s="1715"/>
      <c r="D76" s="708"/>
      <c r="E76" s="2136"/>
      <c r="F76" s="1670"/>
      <c r="G76" s="1668"/>
      <c r="H76" s="1672"/>
      <c r="I76" s="243"/>
      <c r="J76" s="133"/>
      <c r="K76" s="202"/>
      <c r="L76" s="1685" t="s">
        <v>51</v>
      </c>
      <c r="M76" s="1055"/>
    </row>
    <row r="77" spans="1:13" ht="27" customHeight="1" x14ac:dyDescent="0.2">
      <c r="A77" s="1658"/>
      <c r="B77" s="1720"/>
      <c r="C77" s="1715"/>
      <c r="D77" s="709"/>
      <c r="E77" s="2211"/>
      <c r="F77" s="1677"/>
      <c r="G77" s="1724"/>
      <c r="H77" s="1736"/>
      <c r="I77" s="1719"/>
      <c r="J77" s="123"/>
      <c r="K77" s="308"/>
      <c r="L77" s="628" t="s">
        <v>430</v>
      </c>
      <c r="M77" s="35"/>
    </row>
    <row r="78" spans="1:13" ht="16.5" customHeight="1" x14ac:dyDescent="0.2">
      <c r="A78" s="1970"/>
      <c r="B78" s="1980"/>
      <c r="C78" s="1978"/>
      <c r="D78" s="1473" t="s">
        <v>32</v>
      </c>
      <c r="E78" s="2135" t="s">
        <v>153</v>
      </c>
      <c r="F78" s="1973" t="s">
        <v>52</v>
      </c>
      <c r="G78" s="1983"/>
      <c r="H78" s="1975"/>
      <c r="I78" s="1979"/>
      <c r="J78" s="1984" t="s">
        <v>53</v>
      </c>
      <c r="K78" s="253">
        <v>15.7</v>
      </c>
      <c r="L78" s="1989" t="s">
        <v>474</v>
      </c>
      <c r="M78" s="1976">
        <v>2</v>
      </c>
    </row>
    <row r="79" spans="1:13" ht="26.25" customHeight="1" x14ac:dyDescent="0.2">
      <c r="A79" s="1970"/>
      <c r="B79" s="1980"/>
      <c r="C79" s="1978"/>
      <c r="D79" s="709"/>
      <c r="E79" s="2211"/>
      <c r="F79" s="1974"/>
      <c r="G79" s="1981"/>
      <c r="H79" s="1982"/>
      <c r="I79" s="1474"/>
      <c r="J79" s="123"/>
      <c r="K79" s="308"/>
      <c r="L79" s="628"/>
      <c r="M79" s="35"/>
    </row>
    <row r="80" spans="1:13" ht="16.5" customHeight="1" x14ac:dyDescent="0.2">
      <c r="A80" s="1658"/>
      <c r="B80" s="1720"/>
      <c r="C80" s="1715"/>
      <c r="D80" s="1473" t="s">
        <v>37</v>
      </c>
      <c r="E80" s="2135" t="s">
        <v>161</v>
      </c>
      <c r="F80" s="1669" t="s">
        <v>52</v>
      </c>
      <c r="G80" s="1737"/>
      <c r="H80" s="1684"/>
      <c r="I80" s="1718"/>
      <c r="J80" s="1740" t="s">
        <v>53</v>
      </c>
      <c r="K80" s="253"/>
      <c r="L80" s="1698" t="s">
        <v>51</v>
      </c>
      <c r="M80" s="1763">
        <v>1</v>
      </c>
    </row>
    <row r="81" spans="1:13" ht="26.25" customHeight="1" x14ac:dyDescent="0.2">
      <c r="A81" s="1658"/>
      <c r="B81" s="1720"/>
      <c r="C81" s="1715"/>
      <c r="D81" s="709"/>
      <c r="E81" s="2211"/>
      <c r="F81" s="1677"/>
      <c r="G81" s="1724"/>
      <c r="H81" s="1736"/>
      <c r="I81" s="1474"/>
      <c r="J81" s="123"/>
      <c r="K81" s="308"/>
      <c r="L81" s="628" t="s">
        <v>375</v>
      </c>
      <c r="M81" s="35">
        <v>30</v>
      </c>
    </row>
    <row r="82" spans="1:13" ht="15" customHeight="1" thickBot="1" x14ac:dyDescent="0.25">
      <c r="A82" s="1701"/>
      <c r="B82" s="1122"/>
      <c r="C82" s="134"/>
      <c r="D82" s="156"/>
      <c r="E82" s="2488"/>
      <c r="F82" s="2488"/>
      <c r="G82" s="2488"/>
      <c r="H82" s="2488"/>
      <c r="I82" s="2489" t="s">
        <v>71</v>
      </c>
      <c r="J82" s="2533"/>
      <c r="K82" s="187">
        <f>SUM(K73:K81)</f>
        <v>45.7</v>
      </c>
      <c r="L82" s="386"/>
      <c r="M82" s="351"/>
    </row>
    <row r="83" spans="1:13" ht="27" customHeight="1" x14ac:dyDescent="0.2">
      <c r="A83" s="1658" t="s">
        <v>7</v>
      </c>
      <c r="B83" s="1720" t="s">
        <v>7</v>
      </c>
      <c r="C83" s="128" t="s">
        <v>40</v>
      </c>
      <c r="D83" s="300"/>
      <c r="E83" s="230" t="s">
        <v>157</v>
      </c>
      <c r="F83" s="262"/>
      <c r="G83" s="263"/>
      <c r="H83" s="1704" t="s">
        <v>48</v>
      </c>
      <c r="I83" s="2534" t="s">
        <v>80</v>
      </c>
      <c r="J83" s="122"/>
      <c r="K83" s="522"/>
      <c r="L83" s="144"/>
      <c r="M83" s="1768"/>
    </row>
    <row r="84" spans="1:13" ht="36" customHeight="1" x14ac:dyDescent="0.2">
      <c r="A84" s="1658"/>
      <c r="B84" s="1720"/>
      <c r="C84" s="130"/>
      <c r="D84" s="1723" t="s">
        <v>7</v>
      </c>
      <c r="E84" s="299" t="s">
        <v>104</v>
      </c>
      <c r="F84" s="298"/>
      <c r="G84" s="267" t="s">
        <v>221</v>
      </c>
      <c r="H84" s="1660"/>
      <c r="I84" s="2526"/>
      <c r="J84" s="1475" t="s">
        <v>130</v>
      </c>
      <c r="K84" s="1476">
        <v>6</v>
      </c>
      <c r="L84" s="2169" t="s">
        <v>339</v>
      </c>
      <c r="M84" s="1763">
        <v>100</v>
      </c>
    </row>
    <row r="85" spans="1:13" s="12" customFormat="1" ht="51.75" customHeight="1" x14ac:dyDescent="0.2">
      <c r="A85" s="1658"/>
      <c r="B85" s="1720"/>
      <c r="C85" s="1715"/>
      <c r="D85" s="1723" t="s">
        <v>9</v>
      </c>
      <c r="E85" s="158" t="s">
        <v>90</v>
      </c>
      <c r="F85" s="229"/>
      <c r="G85" s="261" t="s">
        <v>200</v>
      </c>
      <c r="H85" s="1680"/>
      <c r="I85" s="244"/>
      <c r="J85" s="416" t="s">
        <v>29</v>
      </c>
      <c r="K85" s="932">
        <v>35</v>
      </c>
      <c r="L85" s="2535"/>
      <c r="M85" s="1769"/>
    </row>
    <row r="86" spans="1:13" ht="15" customHeight="1" thickBot="1" x14ac:dyDescent="0.25">
      <c r="A86" s="1658"/>
      <c r="B86" s="1720"/>
      <c r="C86" s="1735"/>
      <c r="D86" s="160"/>
      <c r="E86" s="161"/>
      <c r="F86" s="162"/>
      <c r="G86" s="162"/>
      <c r="H86" s="160"/>
      <c r="I86" s="2489" t="s">
        <v>71</v>
      </c>
      <c r="J86" s="2533"/>
      <c r="K86" s="819">
        <f>SUM(K84:K85)</f>
        <v>41</v>
      </c>
      <c r="L86" s="432"/>
      <c r="M86" s="345"/>
    </row>
    <row r="87" spans="1:13" ht="14.25" customHeight="1" thickBot="1" x14ac:dyDescent="0.25">
      <c r="A87" s="163" t="s">
        <v>7</v>
      </c>
      <c r="B87" s="1125" t="s">
        <v>7</v>
      </c>
      <c r="C87" s="2536" t="s">
        <v>10</v>
      </c>
      <c r="D87" s="2216"/>
      <c r="E87" s="2216"/>
      <c r="F87" s="2216"/>
      <c r="G87" s="2216"/>
      <c r="H87" s="2216"/>
      <c r="I87" s="2216"/>
      <c r="J87" s="2217"/>
      <c r="K87" s="288">
        <f>K82+K51+K40+K31+K71+K61+K86</f>
        <v>7226.8</v>
      </c>
      <c r="L87" s="165"/>
      <c r="M87" s="166"/>
    </row>
    <row r="88" spans="1:13" ht="14.25" customHeight="1" thickBot="1" x14ac:dyDescent="0.25">
      <c r="A88" s="163" t="s">
        <v>7</v>
      </c>
      <c r="B88" s="1125" t="s">
        <v>9</v>
      </c>
      <c r="C88" s="2218" t="s">
        <v>36</v>
      </c>
      <c r="D88" s="2218"/>
      <c r="E88" s="2218"/>
      <c r="F88" s="2218"/>
      <c r="G88" s="2218"/>
      <c r="H88" s="2218"/>
      <c r="I88" s="2218"/>
      <c r="J88" s="2218"/>
      <c r="K88" s="2219"/>
      <c r="L88" s="2218"/>
      <c r="M88" s="2221"/>
    </row>
    <row r="89" spans="1:13" ht="29.25" customHeight="1" x14ac:dyDescent="0.2">
      <c r="A89" s="1700" t="s">
        <v>7</v>
      </c>
      <c r="B89" s="1123" t="s">
        <v>9</v>
      </c>
      <c r="C89" s="738" t="s">
        <v>7</v>
      </c>
      <c r="D89" s="167"/>
      <c r="E89" s="230" t="s">
        <v>63</v>
      </c>
      <c r="F89" s="232" t="s">
        <v>174</v>
      </c>
      <c r="G89" s="231"/>
      <c r="H89" s="240" t="s">
        <v>41</v>
      </c>
      <c r="I89" s="2534" t="s">
        <v>83</v>
      </c>
      <c r="J89" s="168"/>
      <c r="K89" s="1478"/>
      <c r="L89" s="1477"/>
      <c r="M89" s="1770"/>
    </row>
    <row r="90" spans="1:13" ht="12.75" customHeight="1" x14ac:dyDescent="0.2">
      <c r="A90" s="1658"/>
      <c r="B90" s="1720"/>
      <c r="C90" s="1715"/>
      <c r="D90" s="1660" t="s">
        <v>7</v>
      </c>
      <c r="E90" s="1665" t="s">
        <v>58</v>
      </c>
      <c r="F90" s="1683"/>
      <c r="G90" s="2537" t="s">
        <v>222</v>
      </c>
      <c r="H90" s="1660"/>
      <c r="I90" s="2449"/>
      <c r="J90" s="304"/>
      <c r="K90" s="818"/>
      <c r="L90" s="389"/>
      <c r="M90" s="1771"/>
    </row>
    <row r="91" spans="1:13" ht="13.5" customHeight="1" x14ac:dyDescent="0.2">
      <c r="A91" s="1658"/>
      <c r="B91" s="1720"/>
      <c r="C91" s="1715"/>
      <c r="D91" s="1660"/>
      <c r="E91" s="2230" t="s">
        <v>92</v>
      </c>
      <c r="F91" s="1683"/>
      <c r="G91" s="2538"/>
      <c r="H91" s="1660"/>
      <c r="I91" s="2449"/>
      <c r="J91" s="172" t="s">
        <v>29</v>
      </c>
      <c r="K91" s="129">
        <v>2447.6999999999998</v>
      </c>
      <c r="L91" s="2001" t="s">
        <v>46</v>
      </c>
      <c r="M91" s="1055">
        <v>5</v>
      </c>
    </row>
    <row r="92" spans="1:13" ht="15.75" customHeight="1" x14ac:dyDescent="0.2">
      <c r="A92" s="1658"/>
      <c r="B92" s="1720"/>
      <c r="C92" s="1715"/>
      <c r="D92" s="1660"/>
      <c r="E92" s="2230"/>
      <c r="F92" s="1683"/>
      <c r="G92" s="2538"/>
      <c r="H92" s="1660"/>
      <c r="I92" s="2449"/>
      <c r="J92" s="172" t="s">
        <v>68</v>
      </c>
      <c r="K92" s="129">
        <v>2401.5</v>
      </c>
      <c r="L92" s="2001"/>
      <c r="M92" s="1055"/>
    </row>
    <row r="93" spans="1:13" ht="27" customHeight="1" x14ac:dyDescent="0.2">
      <c r="A93" s="1658"/>
      <c r="B93" s="1720"/>
      <c r="C93" s="1715"/>
      <c r="D93" s="1660"/>
      <c r="E93" s="2230"/>
      <c r="F93" s="1668"/>
      <c r="G93" s="2538"/>
      <c r="H93" s="1660"/>
      <c r="I93" s="2449"/>
      <c r="J93" s="297" t="s">
        <v>85</v>
      </c>
      <c r="K93" s="139">
        <v>79</v>
      </c>
      <c r="L93" s="927" t="s">
        <v>444</v>
      </c>
      <c r="M93" s="1772" t="s">
        <v>141</v>
      </c>
    </row>
    <row r="94" spans="1:13" ht="26.25" customHeight="1" x14ac:dyDescent="0.2">
      <c r="A94" s="1658"/>
      <c r="B94" s="1720"/>
      <c r="C94" s="1715"/>
      <c r="D94" s="1660"/>
      <c r="E94" s="707" t="s">
        <v>93</v>
      </c>
      <c r="F94" s="1678"/>
      <c r="G94" s="1001"/>
      <c r="H94" s="1660"/>
      <c r="I94" s="2449"/>
      <c r="J94" s="173" t="s">
        <v>29</v>
      </c>
      <c r="K94" s="125">
        <v>13</v>
      </c>
      <c r="L94" s="839" t="s">
        <v>349</v>
      </c>
      <c r="M94" s="41">
        <v>3</v>
      </c>
    </row>
    <row r="95" spans="1:13" ht="27.75" customHeight="1" x14ac:dyDescent="0.2">
      <c r="A95" s="1658"/>
      <c r="B95" s="1720"/>
      <c r="C95" s="1715"/>
      <c r="D95" s="1660"/>
      <c r="E95" s="1744" t="s">
        <v>94</v>
      </c>
      <c r="F95" s="421"/>
      <c r="G95" s="1002"/>
      <c r="H95" s="1660"/>
      <c r="I95" s="1662"/>
      <c r="J95" s="297" t="s">
        <v>29</v>
      </c>
      <c r="K95" s="139">
        <v>110</v>
      </c>
      <c r="L95" s="927" t="s">
        <v>350</v>
      </c>
      <c r="M95" s="584">
        <v>6</v>
      </c>
    </row>
    <row r="96" spans="1:13" ht="69" customHeight="1" x14ac:dyDescent="0.2">
      <c r="A96" s="1658"/>
      <c r="B96" s="1720"/>
      <c r="C96" s="1715"/>
      <c r="D96" s="1723"/>
      <c r="E96" s="728" t="s">
        <v>307</v>
      </c>
      <c r="F96" s="1725"/>
      <c r="G96" s="729"/>
      <c r="H96" s="1660"/>
      <c r="I96" s="1175"/>
      <c r="J96" s="296" t="s">
        <v>78</v>
      </c>
      <c r="K96" s="949">
        <v>29.8</v>
      </c>
      <c r="L96" s="1408" t="s">
        <v>412</v>
      </c>
      <c r="M96" s="734">
        <v>3</v>
      </c>
    </row>
    <row r="97" spans="1:13" ht="24.75" customHeight="1" x14ac:dyDescent="0.2">
      <c r="A97" s="1658"/>
      <c r="B97" s="1720"/>
      <c r="C97" s="1715"/>
      <c r="D97" s="1716" t="s">
        <v>9</v>
      </c>
      <c r="E97" s="2539" t="s">
        <v>439</v>
      </c>
      <c r="F97" s="1737"/>
      <c r="G97" s="2537" t="s">
        <v>240</v>
      </c>
      <c r="H97" s="1672"/>
      <c r="I97" s="1714"/>
      <c r="J97" s="1491" t="s">
        <v>78</v>
      </c>
      <c r="K97" s="1492">
        <v>30.1</v>
      </c>
      <c r="L97" s="1489" t="s">
        <v>440</v>
      </c>
      <c r="M97" s="1763">
        <v>36</v>
      </c>
    </row>
    <row r="98" spans="1:13" ht="39.75" customHeight="1" x14ac:dyDescent="0.2">
      <c r="A98" s="1658"/>
      <c r="B98" s="1720"/>
      <c r="C98" s="1715"/>
      <c r="D98" s="1717"/>
      <c r="E98" s="2540"/>
      <c r="F98" s="1725"/>
      <c r="G98" s="2541"/>
      <c r="H98" s="1672"/>
      <c r="I98" s="1714"/>
      <c r="J98" s="175" t="s">
        <v>29</v>
      </c>
      <c r="K98" s="127">
        <v>44.6</v>
      </c>
      <c r="L98" s="1490"/>
      <c r="M98" s="35"/>
    </row>
    <row r="99" spans="1:13" ht="18" customHeight="1" x14ac:dyDescent="0.2">
      <c r="A99" s="2132"/>
      <c r="B99" s="2493"/>
      <c r="C99" s="2443"/>
      <c r="D99" s="2247" t="s">
        <v>32</v>
      </c>
      <c r="E99" s="2158" t="s">
        <v>47</v>
      </c>
      <c r="F99" s="2236"/>
      <c r="G99" s="2531" t="s">
        <v>201</v>
      </c>
      <c r="H99" s="2177"/>
      <c r="I99" s="2448"/>
      <c r="J99" s="172" t="s">
        <v>29</v>
      </c>
      <c r="K99" s="129">
        <v>59.5</v>
      </c>
      <c r="L99" s="2231" t="s">
        <v>60</v>
      </c>
      <c r="M99" s="2617">
        <v>7</v>
      </c>
    </row>
    <row r="100" spans="1:13" ht="18" customHeight="1" x14ac:dyDescent="0.2">
      <c r="A100" s="2132"/>
      <c r="B100" s="2493"/>
      <c r="C100" s="2443"/>
      <c r="D100" s="2247"/>
      <c r="E100" s="2158"/>
      <c r="F100" s="2236"/>
      <c r="G100" s="2532"/>
      <c r="H100" s="2177"/>
      <c r="I100" s="2448"/>
      <c r="J100" s="175"/>
      <c r="K100" s="127"/>
      <c r="L100" s="2232"/>
      <c r="M100" s="2618"/>
    </row>
    <row r="101" spans="1:13" ht="18.75" customHeight="1" x14ac:dyDescent="0.2">
      <c r="A101" s="2132"/>
      <c r="B101" s="2493"/>
      <c r="C101" s="2443"/>
      <c r="D101" s="2444" t="s">
        <v>37</v>
      </c>
      <c r="E101" s="2235" t="s">
        <v>283</v>
      </c>
      <c r="F101" s="2528"/>
      <c r="G101" s="2529" t="s">
        <v>222</v>
      </c>
      <c r="H101" s="2177"/>
      <c r="I101" s="2448"/>
      <c r="J101" s="172" t="s">
        <v>29</v>
      </c>
      <c r="K101" s="129">
        <v>58.7</v>
      </c>
      <c r="L101" s="1689" t="s">
        <v>434</v>
      </c>
      <c r="M101" s="1763"/>
    </row>
    <row r="102" spans="1:13" ht="30" customHeight="1" x14ac:dyDescent="0.2">
      <c r="A102" s="2132"/>
      <c r="B102" s="2493"/>
      <c r="C102" s="2443"/>
      <c r="D102" s="2247"/>
      <c r="E102" s="2158"/>
      <c r="F102" s="2236"/>
      <c r="G102" s="2530"/>
      <c r="H102" s="2177"/>
      <c r="I102" s="2448"/>
      <c r="J102" s="172"/>
      <c r="K102" s="129"/>
      <c r="L102" s="839" t="s">
        <v>435</v>
      </c>
      <c r="M102" s="41">
        <v>3</v>
      </c>
    </row>
    <row r="103" spans="1:13" ht="41.25" customHeight="1" x14ac:dyDescent="0.2">
      <c r="A103" s="2132"/>
      <c r="B103" s="2493"/>
      <c r="C103" s="2443"/>
      <c r="D103" s="2247"/>
      <c r="E103" s="2158"/>
      <c r="F103" s="2236"/>
      <c r="G103" s="2530"/>
      <c r="H103" s="2177"/>
      <c r="I103" s="2448"/>
      <c r="J103" s="175"/>
      <c r="K103" s="127"/>
      <c r="L103" s="1408" t="s">
        <v>415</v>
      </c>
      <c r="M103" s="1773">
        <v>1</v>
      </c>
    </row>
    <row r="104" spans="1:13" ht="36" customHeight="1" x14ac:dyDescent="0.2">
      <c r="A104" s="2132"/>
      <c r="B104" s="2493"/>
      <c r="C104" s="2443"/>
      <c r="D104" s="2444" t="s">
        <v>38</v>
      </c>
      <c r="E104" s="2253" t="s">
        <v>302</v>
      </c>
      <c r="F104" s="2616"/>
      <c r="G104" s="2591"/>
      <c r="H104" s="2177"/>
      <c r="I104" s="1714"/>
      <c r="J104" s="172" t="s">
        <v>78</v>
      </c>
      <c r="K104" s="129">
        <v>250</v>
      </c>
      <c r="L104" s="2231" t="s">
        <v>303</v>
      </c>
      <c r="M104" s="2614">
        <v>41</v>
      </c>
    </row>
    <row r="105" spans="1:13" ht="18.75" customHeight="1" x14ac:dyDescent="0.2">
      <c r="A105" s="2132"/>
      <c r="B105" s="2493"/>
      <c r="C105" s="2443"/>
      <c r="D105" s="2247"/>
      <c r="E105" s="2425"/>
      <c r="F105" s="2164"/>
      <c r="G105" s="2612"/>
      <c r="H105" s="2613"/>
      <c r="I105" s="1719"/>
      <c r="J105" s="175"/>
      <c r="K105" s="127"/>
      <c r="L105" s="2232"/>
      <c r="M105" s="2615"/>
    </row>
    <row r="106" spans="1:13" ht="18" customHeight="1" thickBot="1" x14ac:dyDescent="0.25">
      <c r="A106" s="1701"/>
      <c r="B106" s="1122"/>
      <c r="C106" s="134"/>
      <c r="D106" s="160"/>
      <c r="E106" s="823"/>
      <c r="F106" s="824"/>
      <c r="G106" s="825"/>
      <c r="H106" s="187"/>
      <c r="I106" s="822"/>
      <c r="J106" s="819" t="s">
        <v>8</v>
      </c>
      <c r="K106" s="259">
        <f>SUM(K90:K105)</f>
        <v>5523.9</v>
      </c>
      <c r="L106" s="201"/>
      <c r="M106" s="1774"/>
    </row>
    <row r="107" spans="1:13" ht="15" customHeight="1" x14ac:dyDescent="0.2">
      <c r="A107" s="2241" t="s">
        <v>7</v>
      </c>
      <c r="B107" s="2546" t="s">
        <v>9</v>
      </c>
      <c r="C107" s="2247" t="s">
        <v>9</v>
      </c>
      <c r="D107" s="2134"/>
      <c r="E107" s="2547" t="s">
        <v>277</v>
      </c>
      <c r="F107" s="2164" t="s">
        <v>52</v>
      </c>
      <c r="G107" s="2520" t="s">
        <v>202</v>
      </c>
      <c r="H107" s="2177" t="s">
        <v>48</v>
      </c>
      <c r="I107" s="2448" t="s">
        <v>293</v>
      </c>
      <c r="J107" s="945" t="s">
        <v>78</v>
      </c>
      <c r="K107" s="1189">
        <v>15</v>
      </c>
      <c r="L107" s="788" t="s">
        <v>51</v>
      </c>
      <c r="M107" s="863"/>
    </row>
    <row r="108" spans="1:13" ht="15" customHeight="1" x14ac:dyDescent="0.2">
      <c r="A108" s="2241"/>
      <c r="B108" s="2546"/>
      <c r="C108" s="2247"/>
      <c r="D108" s="2134"/>
      <c r="E108" s="2547"/>
      <c r="F108" s="2164"/>
      <c r="G108" s="2520"/>
      <c r="H108" s="2177"/>
      <c r="I108" s="2448"/>
      <c r="J108" s="124"/>
      <c r="K108" s="202"/>
      <c r="L108" s="2237" t="s">
        <v>472</v>
      </c>
      <c r="M108" s="1055"/>
    </row>
    <row r="109" spans="1:13" ht="36.75" customHeight="1" x14ac:dyDescent="0.2">
      <c r="A109" s="2241"/>
      <c r="B109" s="2546"/>
      <c r="C109" s="2247"/>
      <c r="D109" s="2134"/>
      <c r="E109" s="2547"/>
      <c r="F109" s="2164"/>
      <c r="G109" s="2520"/>
      <c r="H109" s="2177"/>
      <c r="I109" s="2448"/>
      <c r="J109" s="149"/>
      <c r="K109" s="319"/>
      <c r="L109" s="2238"/>
      <c r="M109" s="1055"/>
    </row>
    <row r="110" spans="1:13" ht="19.5" customHeight="1" thickBot="1" x14ac:dyDescent="0.25">
      <c r="A110" s="1664"/>
      <c r="B110" s="1720"/>
      <c r="C110" s="1672"/>
      <c r="D110" s="1705"/>
      <c r="E110" s="2548"/>
      <c r="F110" s="233"/>
      <c r="G110" s="2549"/>
      <c r="H110" s="1706"/>
      <c r="I110" s="1738"/>
      <c r="J110" s="282" t="s">
        <v>8</v>
      </c>
      <c r="K110" s="443">
        <f>SUM(K107:K109)</f>
        <v>15</v>
      </c>
      <c r="L110" s="2239"/>
      <c r="M110" s="1775"/>
    </row>
    <row r="111" spans="1:13" ht="16.5" customHeight="1" thickBot="1" x14ac:dyDescent="0.25">
      <c r="A111" s="179" t="s">
        <v>7</v>
      </c>
      <c r="B111" s="1125" t="s">
        <v>9</v>
      </c>
      <c r="C111" s="2536" t="s">
        <v>10</v>
      </c>
      <c r="D111" s="2216"/>
      <c r="E111" s="2216"/>
      <c r="F111" s="2216"/>
      <c r="G111" s="2216"/>
      <c r="H111" s="2216"/>
      <c r="I111" s="2216"/>
      <c r="J111" s="2217"/>
      <c r="K111" s="288">
        <f>K110+K106</f>
        <v>5538.9</v>
      </c>
      <c r="L111" s="2277"/>
      <c r="M111" s="2278"/>
    </row>
    <row r="112" spans="1:13" ht="16.5" customHeight="1" thickBot="1" x14ac:dyDescent="0.25">
      <c r="A112" s="163" t="s">
        <v>7</v>
      </c>
      <c r="B112" s="1125" t="s">
        <v>32</v>
      </c>
      <c r="C112" s="2220" t="s">
        <v>163</v>
      </c>
      <c r="D112" s="2279"/>
      <c r="E112" s="2279"/>
      <c r="F112" s="2279"/>
      <c r="G112" s="2279"/>
      <c r="H112" s="2279"/>
      <c r="I112" s="2279"/>
      <c r="J112" s="2279"/>
      <c r="K112" s="2279"/>
      <c r="L112" s="2279"/>
      <c r="M112" s="2280"/>
    </row>
    <row r="113" spans="1:13" ht="27" customHeight="1" x14ac:dyDescent="0.2">
      <c r="A113" s="1700" t="s">
        <v>7</v>
      </c>
      <c r="B113" s="1123" t="s">
        <v>32</v>
      </c>
      <c r="C113" s="738" t="s">
        <v>7</v>
      </c>
      <c r="D113" s="1704"/>
      <c r="E113" s="702" t="s">
        <v>151</v>
      </c>
      <c r="F113" s="235" t="s">
        <v>89</v>
      </c>
      <c r="G113" s="210"/>
      <c r="H113" s="1693"/>
      <c r="I113" s="763"/>
      <c r="J113" s="180"/>
      <c r="K113" s="168"/>
      <c r="L113" s="181"/>
      <c r="M113" s="1776"/>
    </row>
    <row r="114" spans="1:13" ht="26.25" customHeight="1" x14ac:dyDescent="0.2">
      <c r="A114" s="1658"/>
      <c r="B114" s="1720"/>
      <c r="C114" s="1715"/>
      <c r="D114" s="1721" t="s">
        <v>7</v>
      </c>
      <c r="E114" s="2184" t="s">
        <v>146</v>
      </c>
      <c r="F114" s="2282" t="s">
        <v>87</v>
      </c>
      <c r="G114" s="2542" t="s">
        <v>203</v>
      </c>
      <c r="H114" s="1684" t="s">
        <v>41</v>
      </c>
      <c r="I114" s="2544" t="s">
        <v>84</v>
      </c>
      <c r="J114" s="118" t="s">
        <v>130</v>
      </c>
      <c r="K114" s="176">
        <v>100</v>
      </c>
      <c r="L114" s="668" t="s">
        <v>167</v>
      </c>
      <c r="M114" s="55">
        <v>11.5</v>
      </c>
    </row>
    <row r="115" spans="1:13" ht="15" customHeight="1" x14ac:dyDescent="0.2">
      <c r="A115" s="1658"/>
      <c r="B115" s="1720"/>
      <c r="C115" s="1715"/>
      <c r="D115" s="1660"/>
      <c r="E115" s="2322"/>
      <c r="F115" s="2284"/>
      <c r="G115" s="2543"/>
      <c r="H115" s="1672"/>
      <c r="I115" s="2545"/>
      <c r="J115" s="129" t="s">
        <v>29</v>
      </c>
      <c r="K115" s="172">
        <v>268.89999999999998</v>
      </c>
      <c r="L115" s="182" t="s">
        <v>286</v>
      </c>
      <c r="M115" s="1777">
        <v>69</v>
      </c>
    </row>
    <row r="116" spans="1:13" ht="27.75" customHeight="1" x14ac:dyDescent="0.2">
      <c r="A116" s="1658"/>
      <c r="B116" s="1720"/>
      <c r="C116" s="1715"/>
      <c r="D116" s="1660"/>
      <c r="E116" s="2322"/>
      <c r="F116" s="1696"/>
      <c r="G116" s="2543"/>
      <c r="H116" s="1672"/>
      <c r="I116" s="2545"/>
      <c r="J116" s="129" t="s">
        <v>85</v>
      </c>
      <c r="K116" s="172">
        <v>21.4</v>
      </c>
      <c r="L116" s="182" t="s">
        <v>287</v>
      </c>
      <c r="M116" s="1777">
        <v>20</v>
      </c>
    </row>
    <row r="117" spans="1:13" ht="15.75" customHeight="1" x14ac:dyDescent="0.2">
      <c r="A117" s="1658"/>
      <c r="B117" s="1720"/>
      <c r="C117" s="1715"/>
      <c r="D117" s="1660"/>
      <c r="E117" s="2322"/>
      <c r="F117" s="1696"/>
      <c r="G117" s="2543"/>
      <c r="H117" s="1672"/>
      <c r="I117" s="2545"/>
      <c r="J117" s="129"/>
      <c r="K117" s="172"/>
      <c r="L117" s="691" t="s">
        <v>308</v>
      </c>
      <c r="M117" s="1778">
        <v>1</v>
      </c>
    </row>
    <row r="118" spans="1:13" ht="27" customHeight="1" x14ac:dyDescent="0.2">
      <c r="A118" s="1658"/>
      <c r="B118" s="1720"/>
      <c r="C118" s="1715"/>
      <c r="D118" s="1660"/>
      <c r="E118" s="2322"/>
      <c r="F118" s="1696"/>
      <c r="G118" s="2543"/>
      <c r="H118" s="1672"/>
      <c r="I118" s="2545"/>
      <c r="J118" s="129"/>
      <c r="K118" s="172"/>
      <c r="L118" s="691" t="s">
        <v>337</v>
      </c>
      <c r="M118" s="1778">
        <v>1</v>
      </c>
    </row>
    <row r="119" spans="1:13" ht="28.5" customHeight="1" x14ac:dyDescent="0.2">
      <c r="A119" s="1658"/>
      <c r="B119" s="1720"/>
      <c r="C119" s="1715"/>
      <c r="D119" s="1660"/>
      <c r="E119" s="2322"/>
      <c r="F119" s="1696"/>
      <c r="G119" s="2543"/>
      <c r="H119" s="1672"/>
      <c r="I119" s="2545"/>
      <c r="J119" s="129"/>
      <c r="K119" s="129"/>
      <c r="L119" s="691" t="s">
        <v>95</v>
      </c>
      <c r="M119" s="1779">
        <v>1.5</v>
      </c>
    </row>
    <row r="120" spans="1:13" ht="31.5" customHeight="1" x14ac:dyDescent="0.2">
      <c r="A120" s="1658"/>
      <c r="B120" s="1720"/>
      <c r="C120" s="1715"/>
      <c r="D120" s="1660"/>
      <c r="E120" s="2322"/>
      <c r="F120" s="1696"/>
      <c r="G120" s="677"/>
      <c r="H120" s="1672"/>
      <c r="I120" s="2545"/>
      <c r="J120" s="129"/>
      <c r="K120" s="129"/>
      <c r="L120" s="746" t="s">
        <v>340</v>
      </c>
      <c r="M120" s="1780">
        <v>100</v>
      </c>
    </row>
    <row r="121" spans="1:13" ht="22.5" customHeight="1" x14ac:dyDescent="0.2">
      <c r="A121" s="1658"/>
      <c r="B121" s="1720"/>
      <c r="C121" s="1715"/>
      <c r="D121" s="1723"/>
      <c r="E121" s="2323"/>
      <c r="F121" s="236"/>
      <c r="G121" s="211"/>
      <c r="H121" s="1736"/>
      <c r="I121" s="2545"/>
      <c r="J121" s="127"/>
      <c r="K121" s="302"/>
      <c r="L121" s="628" t="s">
        <v>341</v>
      </c>
      <c r="M121" s="1781">
        <v>131</v>
      </c>
    </row>
    <row r="122" spans="1:13" ht="23.25" customHeight="1" x14ac:dyDescent="0.2">
      <c r="A122" s="1658"/>
      <c r="B122" s="1720"/>
      <c r="C122" s="1715"/>
      <c r="D122" s="1660" t="s">
        <v>9</v>
      </c>
      <c r="E122" s="1675" t="s">
        <v>74</v>
      </c>
      <c r="F122" s="1479"/>
      <c r="G122" s="2529" t="s">
        <v>204</v>
      </c>
      <c r="H122" s="1721" t="s">
        <v>41</v>
      </c>
      <c r="I122" s="1727"/>
      <c r="J122" s="118" t="s">
        <v>130</v>
      </c>
      <c r="K122" s="176">
        <v>160.19999999999999</v>
      </c>
      <c r="L122" s="1698" t="s">
        <v>98</v>
      </c>
      <c r="M122" s="1763" t="s">
        <v>141</v>
      </c>
    </row>
    <row r="123" spans="1:13" ht="23.25" customHeight="1" x14ac:dyDescent="0.2">
      <c r="A123" s="1658"/>
      <c r="B123" s="1720"/>
      <c r="C123" s="1715"/>
      <c r="D123" s="1660"/>
      <c r="E123" s="1707"/>
      <c r="F123" s="284"/>
      <c r="G123" s="2556"/>
      <c r="H123" s="1723"/>
      <c r="I123" s="1727"/>
      <c r="J123" s="129" t="s">
        <v>78</v>
      </c>
      <c r="K123" s="172"/>
      <c r="L123" s="1685"/>
      <c r="M123" s="1055"/>
    </row>
    <row r="124" spans="1:13" ht="15.75" customHeight="1" x14ac:dyDescent="0.2">
      <c r="A124" s="1658"/>
      <c r="B124" s="1720"/>
      <c r="C124" s="1715"/>
      <c r="D124" s="703" t="s">
        <v>32</v>
      </c>
      <c r="E124" s="2141" t="s">
        <v>175</v>
      </c>
      <c r="F124" s="285"/>
      <c r="G124" s="2557" t="s">
        <v>205</v>
      </c>
      <c r="H124" s="1672" t="s">
        <v>41</v>
      </c>
      <c r="I124" s="2497"/>
      <c r="J124" s="118" t="s">
        <v>29</v>
      </c>
      <c r="K124" s="176">
        <v>8.6</v>
      </c>
      <c r="L124" s="2287" t="s">
        <v>264</v>
      </c>
      <c r="M124" s="2550" t="s">
        <v>160</v>
      </c>
    </row>
    <row r="125" spans="1:13" ht="17.25" customHeight="1" x14ac:dyDescent="0.2">
      <c r="A125" s="1658"/>
      <c r="B125" s="1720"/>
      <c r="C125" s="1715"/>
      <c r="D125" s="184"/>
      <c r="E125" s="2141"/>
      <c r="F125" s="285"/>
      <c r="G125" s="2558"/>
      <c r="H125" s="1672"/>
      <c r="I125" s="2560"/>
      <c r="J125" s="129"/>
      <c r="K125" s="172"/>
      <c r="L125" s="2288"/>
      <c r="M125" s="2551"/>
    </row>
    <row r="126" spans="1:13" ht="44.25" customHeight="1" x14ac:dyDescent="0.2">
      <c r="A126" s="1658"/>
      <c r="B126" s="1720"/>
      <c r="C126" s="1715"/>
      <c r="D126" s="185"/>
      <c r="E126" s="2286"/>
      <c r="F126" s="286"/>
      <c r="G126" s="2559"/>
      <c r="H126" s="1736"/>
      <c r="I126" s="1731"/>
      <c r="J126" s="127"/>
      <c r="K126" s="175"/>
      <c r="L126" s="293" t="s">
        <v>265</v>
      </c>
      <c r="M126" s="1773" t="s">
        <v>155</v>
      </c>
    </row>
    <row r="127" spans="1:13" ht="79.5" customHeight="1" x14ac:dyDescent="0.2">
      <c r="A127" s="1658"/>
      <c r="B127" s="1720"/>
      <c r="C127" s="1715"/>
      <c r="D127" s="704" t="s">
        <v>37</v>
      </c>
      <c r="E127" s="2552" t="s">
        <v>172</v>
      </c>
      <c r="F127" s="1694"/>
      <c r="G127" s="1741" t="s">
        <v>223</v>
      </c>
      <c r="H127" s="1682" t="s">
        <v>41</v>
      </c>
      <c r="I127" s="1714"/>
      <c r="J127" s="118" t="s">
        <v>78</v>
      </c>
      <c r="K127" s="118">
        <v>48</v>
      </c>
      <c r="L127" s="755" t="s">
        <v>358</v>
      </c>
      <c r="M127" s="216">
        <v>100</v>
      </c>
    </row>
    <row r="128" spans="1:13" ht="21" customHeight="1" x14ac:dyDescent="0.2">
      <c r="A128" s="1658"/>
      <c r="B128" s="1720"/>
      <c r="C128" s="1715"/>
      <c r="D128" s="701"/>
      <c r="E128" s="2553"/>
      <c r="F128" s="1695"/>
      <c r="G128" s="1742"/>
      <c r="H128" s="1683"/>
      <c r="I128" s="1714"/>
      <c r="J128" s="129"/>
      <c r="K128" s="172"/>
      <c r="L128" s="2268" t="s">
        <v>168</v>
      </c>
      <c r="M128" s="1713">
        <v>1</v>
      </c>
    </row>
    <row r="129" spans="1:14" ht="21.75" customHeight="1" x14ac:dyDescent="0.2">
      <c r="A129" s="1658"/>
      <c r="B129" s="1720"/>
      <c r="C129" s="1715"/>
      <c r="D129" s="705"/>
      <c r="E129" s="2554"/>
      <c r="F129" s="298"/>
      <c r="G129" s="1009"/>
      <c r="H129" s="1725"/>
      <c r="I129" s="1719"/>
      <c r="J129" s="127"/>
      <c r="K129" s="175"/>
      <c r="L129" s="2269"/>
      <c r="M129" s="49"/>
    </row>
    <row r="130" spans="1:14" ht="18" customHeight="1" x14ac:dyDescent="0.2">
      <c r="A130" s="1658"/>
      <c r="B130" s="1720"/>
      <c r="C130" s="1715"/>
      <c r="D130" s="1480" t="s">
        <v>38</v>
      </c>
      <c r="E130" s="2270" t="s">
        <v>351</v>
      </c>
      <c r="F130" s="623" t="s">
        <v>52</v>
      </c>
      <c r="G130" s="1007"/>
      <c r="H130" s="762">
        <v>5</v>
      </c>
      <c r="I130" s="2448" t="s">
        <v>293</v>
      </c>
      <c r="J130" s="129" t="s">
        <v>129</v>
      </c>
      <c r="K130" s="172">
        <v>11.9</v>
      </c>
      <c r="L130" s="746" t="s">
        <v>261</v>
      </c>
      <c r="M130" s="46">
        <v>1</v>
      </c>
      <c r="N130" s="101"/>
    </row>
    <row r="131" spans="1:14" ht="18" customHeight="1" x14ac:dyDescent="0.2">
      <c r="A131" s="1658"/>
      <c r="B131" s="1720"/>
      <c r="C131" s="1715"/>
      <c r="D131" s="701"/>
      <c r="E131" s="2271"/>
      <c r="F131" s="1695"/>
      <c r="G131" s="1007"/>
      <c r="H131" s="1683"/>
      <c r="I131" s="2448"/>
      <c r="J131" s="129"/>
      <c r="K131" s="172"/>
      <c r="L131" s="691" t="s">
        <v>51</v>
      </c>
      <c r="M131" s="216">
        <v>1</v>
      </c>
      <c r="N131" s="101"/>
    </row>
    <row r="132" spans="1:14" ht="29.25" customHeight="1" x14ac:dyDescent="0.2">
      <c r="A132" s="1658"/>
      <c r="B132" s="1720"/>
      <c r="C132" s="1715"/>
      <c r="D132" s="705"/>
      <c r="E132" s="2272"/>
      <c r="F132" s="298"/>
      <c r="G132" s="1009"/>
      <c r="H132" s="1725"/>
      <c r="I132" s="2555"/>
      <c r="J132" s="127"/>
      <c r="K132" s="175"/>
      <c r="L132" s="33" t="s">
        <v>313</v>
      </c>
      <c r="M132" s="49"/>
    </row>
    <row r="133" spans="1:14" ht="15.75" customHeight="1" x14ac:dyDescent="0.2">
      <c r="A133" s="1658"/>
      <c r="B133" s="1720"/>
      <c r="C133" s="1715"/>
      <c r="D133" s="1688" t="s">
        <v>39</v>
      </c>
      <c r="E133" s="2158" t="s">
        <v>147</v>
      </c>
      <c r="F133" s="1695"/>
      <c r="G133" s="2562" t="s">
        <v>206</v>
      </c>
      <c r="H133" s="1683" t="s">
        <v>41</v>
      </c>
      <c r="I133" s="2448" t="s">
        <v>227</v>
      </c>
      <c r="J133" s="129" t="s">
        <v>78</v>
      </c>
      <c r="K133" s="171">
        <v>757.1</v>
      </c>
      <c r="L133" s="2178" t="s">
        <v>181</v>
      </c>
      <c r="M133" s="2422">
        <v>170</v>
      </c>
    </row>
    <row r="134" spans="1:14" ht="13.5" customHeight="1" x14ac:dyDescent="0.2">
      <c r="A134" s="1658"/>
      <c r="B134" s="1720"/>
      <c r="C134" s="1715"/>
      <c r="D134" s="1660"/>
      <c r="E134" s="2561"/>
      <c r="F134" s="1695"/>
      <c r="G134" s="2563"/>
      <c r="H134" s="1683"/>
      <c r="I134" s="2526"/>
      <c r="J134" s="129"/>
      <c r="K134" s="172"/>
      <c r="L134" s="2178"/>
      <c r="M134" s="2564"/>
    </row>
    <row r="135" spans="1:14" ht="49.5" customHeight="1" x14ac:dyDescent="0.2">
      <c r="A135" s="1658"/>
      <c r="B135" s="1720"/>
      <c r="C135" s="1715"/>
      <c r="D135" s="1660"/>
      <c r="E135" s="1732"/>
      <c r="F135" s="1696"/>
      <c r="G135" s="2563"/>
      <c r="H135" s="1683"/>
      <c r="I135" s="1117" t="s">
        <v>84</v>
      </c>
      <c r="J135" s="154" t="s">
        <v>29</v>
      </c>
      <c r="K135" s="154">
        <v>50</v>
      </c>
      <c r="L135" s="174" t="s">
        <v>266</v>
      </c>
      <c r="M135" s="685" t="s">
        <v>290</v>
      </c>
    </row>
    <row r="136" spans="1:14" ht="30" customHeight="1" x14ac:dyDescent="0.2">
      <c r="A136" s="1658"/>
      <c r="B136" s="1720"/>
      <c r="C136" s="1715"/>
      <c r="D136" s="1660"/>
      <c r="E136" s="1665"/>
      <c r="F136" s="1696"/>
      <c r="G136" s="2563"/>
      <c r="H136" s="1683"/>
      <c r="I136" s="1727"/>
      <c r="J136" s="129"/>
      <c r="K136" s="129"/>
      <c r="L136" s="2307" t="s">
        <v>325</v>
      </c>
      <c r="M136" s="1782" t="s">
        <v>155</v>
      </c>
    </row>
    <row r="137" spans="1:14" ht="12" customHeight="1" x14ac:dyDescent="0.2">
      <c r="A137" s="1658"/>
      <c r="B137" s="1720"/>
      <c r="C137" s="1715"/>
      <c r="D137" s="1660"/>
      <c r="E137" s="1665"/>
      <c r="F137" s="1696"/>
      <c r="G137" s="1011"/>
      <c r="H137" s="1683"/>
      <c r="I137" s="1727"/>
      <c r="J137" s="129"/>
      <c r="K137" s="129"/>
      <c r="L137" s="2492"/>
      <c r="M137" s="1772"/>
    </row>
    <row r="138" spans="1:14" ht="42.75" customHeight="1" x14ac:dyDescent="0.2">
      <c r="A138" s="1658"/>
      <c r="B138" s="1720"/>
      <c r="C138" s="1715"/>
      <c r="D138" s="1723"/>
      <c r="E138" s="1666"/>
      <c r="F138" s="748"/>
      <c r="G138" s="749"/>
      <c r="H138" s="1736"/>
      <c r="I138" s="1728"/>
      <c r="J138" s="127"/>
      <c r="K138" s="175"/>
      <c r="L138" s="794" t="s">
        <v>291</v>
      </c>
      <c r="M138" s="734" t="s">
        <v>155</v>
      </c>
    </row>
    <row r="139" spans="1:14" ht="21" customHeight="1" x14ac:dyDescent="0.2">
      <c r="A139" s="1664"/>
      <c r="B139" s="1720"/>
      <c r="C139" s="128"/>
      <c r="D139" s="1688" t="s">
        <v>40</v>
      </c>
      <c r="E139" s="2158" t="s">
        <v>173</v>
      </c>
      <c r="F139" s="1676" t="s">
        <v>52</v>
      </c>
      <c r="G139" s="2565" t="s">
        <v>207</v>
      </c>
      <c r="H139" s="1672" t="s">
        <v>41</v>
      </c>
      <c r="I139" s="2448" t="s">
        <v>84</v>
      </c>
      <c r="J139" s="129" t="s">
        <v>29</v>
      </c>
      <c r="K139" s="172">
        <v>90.1</v>
      </c>
      <c r="L139" s="2237" t="s">
        <v>436</v>
      </c>
      <c r="M139" s="589">
        <v>19</v>
      </c>
    </row>
    <row r="140" spans="1:14" ht="24" customHeight="1" x14ac:dyDescent="0.2">
      <c r="A140" s="1664"/>
      <c r="B140" s="1720"/>
      <c r="C140" s="128"/>
      <c r="D140" s="1717"/>
      <c r="E140" s="2158"/>
      <c r="F140" s="294"/>
      <c r="G140" s="2566"/>
      <c r="H140" s="1723"/>
      <c r="I140" s="2448"/>
      <c r="J140" s="129"/>
      <c r="K140" s="129"/>
      <c r="L140" s="2237"/>
      <c r="M140" s="589"/>
    </row>
    <row r="141" spans="1:14" ht="18.75" customHeight="1" x14ac:dyDescent="0.2">
      <c r="A141" s="1664"/>
      <c r="B141" s="1720"/>
      <c r="C141" s="128"/>
      <c r="D141" s="1688" t="s">
        <v>456</v>
      </c>
      <c r="E141" s="2235" t="s">
        <v>244</v>
      </c>
      <c r="F141" s="478"/>
      <c r="G141" s="2529"/>
      <c r="H141" s="1672" t="s">
        <v>41</v>
      </c>
      <c r="I141" s="2475" t="s">
        <v>99</v>
      </c>
      <c r="J141" s="118" t="s">
        <v>78</v>
      </c>
      <c r="K141" s="176">
        <v>42</v>
      </c>
      <c r="L141" s="2287" t="s">
        <v>245</v>
      </c>
      <c r="M141" s="1783">
        <v>7</v>
      </c>
    </row>
    <row r="142" spans="1:14" ht="21" customHeight="1" x14ac:dyDescent="0.2">
      <c r="A142" s="1664"/>
      <c r="B142" s="1720"/>
      <c r="C142" s="128"/>
      <c r="D142" s="1723"/>
      <c r="E142" s="2159"/>
      <c r="F142" s="236"/>
      <c r="G142" s="2576"/>
      <c r="H142" s="1736"/>
      <c r="I142" s="2577"/>
      <c r="J142" s="127"/>
      <c r="K142" s="175"/>
      <c r="L142" s="2567"/>
      <c r="M142" s="35"/>
    </row>
    <row r="143" spans="1:14" ht="15.75" customHeight="1" thickBot="1" x14ac:dyDescent="0.25">
      <c r="A143" s="141"/>
      <c r="B143" s="1703"/>
      <c r="C143" s="187"/>
      <c r="D143" s="188"/>
      <c r="E143" s="188"/>
      <c r="F143" s="1227"/>
      <c r="G143" s="188"/>
      <c r="H143" s="188"/>
      <c r="I143" s="2489" t="s">
        <v>71</v>
      </c>
      <c r="J143" s="2533"/>
      <c r="K143" s="259">
        <f>SUM(K114:K142)</f>
        <v>1558.2</v>
      </c>
      <c r="L143" s="481"/>
      <c r="M143" s="1784"/>
    </row>
    <row r="144" spans="1:14" ht="25.5" customHeight="1" x14ac:dyDescent="0.2">
      <c r="A144" s="2132" t="s">
        <v>7</v>
      </c>
      <c r="B144" s="2133" t="s">
        <v>32</v>
      </c>
      <c r="C144" s="2134" t="s">
        <v>9</v>
      </c>
      <c r="D144" s="1704"/>
      <c r="E144" s="2315" t="s">
        <v>294</v>
      </c>
      <c r="F144" s="1692" t="s">
        <v>52</v>
      </c>
      <c r="G144" s="2568" t="s">
        <v>208</v>
      </c>
      <c r="H144" s="1693" t="s">
        <v>41</v>
      </c>
      <c r="I144" s="2534" t="s">
        <v>100</v>
      </c>
      <c r="J144" s="118" t="s">
        <v>85</v>
      </c>
      <c r="K144" s="444">
        <v>24.2</v>
      </c>
      <c r="L144" s="195" t="s">
        <v>102</v>
      </c>
      <c r="M144" s="913">
        <v>1</v>
      </c>
    </row>
    <row r="145" spans="1:13" ht="18" customHeight="1" x14ac:dyDescent="0.2">
      <c r="A145" s="2132"/>
      <c r="B145" s="2133"/>
      <c r="C145" s="2134"/>
      <c r="D145" s="1660"/>
      <c r="E145" s="2300"/>
      <c r="F145" s="2430" t="s">
        <v>176</v>
      </c>
      <c r="G145" s="2569"/>
      <c r="H145" s="1672"/>
      <c r="I145" s="2448"/>
      <c r="J145" s="189"/>
      <c r="K145" s="120"/>
      <c r="L145" s="1685"/>
      <c r="M145" s="1761"/>
    </row>
    <row r="146" spans="1:13" ht="14.25" customHeight="1" thickBot="1" x14ac:dyDescent="0.25">
      <c r="A146" s="141"/>
      <c r="B146" s="1703"/>
      <c r="C146" s="191"/>
      <c r="D146" s="1733"/>
      <c r="E146" s="234"/>
      <c r="F146" s="2332"/>
      <c r="G146" s="213"/>
      <c r="H146" s="1706"/>
      <c r="I146" s="245"/>
      <c r="J146" s="178" t="s">
        <v>8</v>
      </c>
      <c r="K146" s="282">
        <f>K144</f>
        <v>24.2</v>
      </c>
      <c r="L146" s="1229"/>
      <c r="M146" s="1055"/>
    </row>
    <row r="147" spans="1:13" ht="18" customHeight="1" x14ac:dyDescent="0.2">
      <c r="A147" s="2309" t="s">
        <v>7</v>
      </c>
      <c r="B147" s="2311" t="s">
        <v>32</v>
      </c>
      <c r="C147" s="2313" t="s">
        <v>32</v>
      </c>
      <c r="D147" s="2570"/>
      <c r="E147" s="2315" t="s">
        <v>54</v>
      </c>
      <c r="F147" s="2250" t="s">
        <v>86</v>
      </c>
      <c r="G147" s="2573" t="s">
        <v>224</v>
      </c>
      <c r="H147" s="2264" t="s">
        <v>62</v>
      </c>
      <c r="I147" s="2534" t="s">
        <v>72</v>
      </c>
      <c r="J147" s="192" t="s">
        <v>29</v>
      </c>
      <c r="K147" s="129">
        <v>150</v>
      </c>
      <c r="L147" s="924" t="s">
        <v>77</v>
      </c>
      <c r="M147" s="913">
        <v>18</v>
      </c>
    </row>
    <row r="148" spans="1:13" ht="14.25" customHeight="1" x14ac:dyDescent="0.2">
      <c r="A148" s="2132"/>
      <c r="B148" s="2133"/>
      <c r="C148" s="2134"/>
      <c r="D148" s="2571"/>
      <c r="E148" s="2158"/>
      <c r="F148" s="2251"/>
      <c r="G148" s="2520"/>
      <c r="H148" s="2177"/>
      <c r="I148" s="2448"/>
      <c r="J148" s="149"/>
      <c r="K148" s="120"/>
      <c r="L148" s="2340" t="s">
        <v>101</v>
      </c>
      <c r="M148" s="1055">
        <v>2</v>
      </c>
    </row>
    <row r="149" spans="1:13" ht="14.25" customHeight="1" thickBot="1" x14ac:dyDescent="0.25">
      <c r="A149" s="2310"/>
      <c r="B149" s="2312"/>
      <c r="C149" s="2314"/>
      <c r="D149" s="2572"/>
      <c r="E149" s="2316"/>
      <c r="F149" s="2252"/>
      <c r="G149" s="2574"/>
      <c r="H149" s="2317"/>
      <c r="I149" s="2575"/>
      <c r="J149" s="178" t="s">
        <v>8</v>
      </c>
      <c r="K149" s="282">
        <f t="shared" ref="K149" si="0">SUM(K147:K148)</f>
        <v>150</v>
      </c>
      <c r="L149" s="2431"/>
      <c r="M149" s="1785"/>
    </row>
    <row r="150" spans="1:13" ht="24" customHeight="1" x14ac:dyDescent="0.2">
      <c r="A150" s="2241" t="s">
        <v>7</v>
      </c>
      <c r="B150" s="2244" t="s">
        <v>32</v>
      </c>
      <c r="C150" s="2247" t="s">
        <v>38</v>
      </c>
      <c r="D150" s="1704"/>
      <c r="E150" s="2329" t="s">
        <v>246</v>
      </c>
      <c r="F150" s="640" t="s">
        <v>52</v>
      </c>
      <c r="G150" s="2568"/>
      <c r="H150" s="1690">
        <v>5</v>
      </c>
      <c r="I150" s="2534" t="s">
        <v>165</v>
      </c>
      <c r="J150" s="479" t="s">
        <v>451</v>
      </c>
      <c r="K150" s="633">
        <v>361</v>
      </c>
      <c r="L150" s="1481" t="s">
        <v>379</v>
      </c>
      <c r="M150" s="913">
        <v>1</v>
      </c>
    </row>
    <row r="151" spans="1:13" ht="26.25" customHeight="1" x14ac:dyDescent="0.2">
      <c r="A151" s="2241"/>
      <c r="B151" s="2244"/>
      <c r="C151" s="2247"/>
      <c r="D151" s="1660"/>
      <c r="E151" s="2303"/>
      <c r="F151" s="2074" t="s">
        <v>255</v>
      </c>
      <c r="G151" s="2569"/>
      <c r="H151" s="1672"/>
      <c r="I151" s="2448"/>
      <c r="J151" s="129" t="s">
        <v>29</v>
      </c>
      <c r="K151" s="129">
        <v>150</v>
      </c>
      <c r="L151" s="926" t="s">
        <v>417</v>
      </c>
      <c r="M151" s="41">
        <v>1</v>
      </c>
    </row>
    <row r="152" spans="1:13" ht="30" customHeight="1" x14ac:dyDescent="0.2">
      <c r="A152" s="2241"/>
      <c r="B152" s="2244"/>
      <c r="C152" s="2247"/>
      <c r="D152" s="1942"/>
      <c r="E152" s="2303"/>
      <c r="F152" s="2330"/>
      <c r="G152" s="2569"/>
      <c r="H152" s="1943"/>
      <c r="I152" s="2448"/>
      <c r="J152" s="129"/>
      <c r="K152" s="129"/>
      <c r="L152" s="484" t="s">
        <v>465</v>
      </c>
      <c r="M152" s="585"/>
    </row>
    <row r="153" spans="1:13" ht="15" customHeight="1" x14ac:dyDescent="0.2">
      <c r="A153" s="2241"/>
      <c r="B153" s="2244"/>
      <c r="C153" s="2247"/>
      <c r="D153" s="1660"/>
      <c r="E153" s="2303"/>
      <c r="F153" s="2331"/>
      <c r="G153" s="2569"/>
      <c r="H153" s="1672"/>
      <c r="I153" s="2448"/>
      <c r="J153" s="127"/>
      <c r="K153" s="127"/>
      <c r="L153" s="1708" t="s">
        <v>247</v>
      </c>
      <c r="M153" s="1786">
        <v>2</v>
      </c>
    </row>
    <row r="154" spans="1:13" ht="15.75" customHeight="1" thickBot="1" x14ac:dyDescent="0.25">
      <c r="A154" s="141"/>
      <c r="B154" s="1703"/>
      <c r="C154" s="191"/>
      <c r="D154" s="1733"/>
      <c r="E154" s="234"/>
      <c r="F154" s="1709"/>
      <c r="G154" s="213"/>
      <c r="H154" s="1706"/>
      <c r="I154" s="245"/>
      <c r="J154" s="282" t="s">
        <v>8</v>
      </c>
      <c r="K154" s="282">
        <f>K151+K150</f>
        <v>511</v>
      </c>
      <c r="L154" s="1711"/>
      <c r="M154" s="1787"/>
    </row>
    <row r="155" spans="1:13" ht="19.5" customHeight="1" x14ac:dyDescent="0.2">
      <c r="A155" s="2241" t="s">
        <v>7</v>
      </c>
      <c r="B155" s="2244" t="s">
        <v>32</v>
      </c>
      <c r="C155" s="2247" t="s">
        <v>39</v>
      </c>
      <c r="D155" s="1704"/>
      <c r="E155" s="2260" t="s">
        <v>310</v>
      </c>
      <c r="F155" s="640" t="s">
        <v>52</v>
      </c>
      <c r="G155" s="2568"/>
      <c r="H155" s="1690">
        <v>5</v>
      </c>
      <c r="I155" s="2534" t="s">
        <v>165</v>
      </c>
      <c r="J155" s="479" t="s">
        <v>29</v>
      </c>
      <c r="K155" s="633"/>
      <c r="L155" s="2581" t="s">
        <v>309</v>
      </c>
      <c r="M155" s="863"/>
    </row>
    <row r="156" spans="1:13" ht="17.25" customHeight="1" x14ac:dyDescent="0.2">
      <c r="A156" s="2241"/>
      <c r="B156" s="2244"/>
      <c r="C156" s="2247"/>
      <c r="D156" s="1660"/>
      <c r="E156" s="2271"/>
      <c r="F156" s="2074" t="s">
        <v>255</v>
      </c>
      <c r="G156" s="2569"/>
      <c r="H156" s="1672"/>
      <c r="I156" s="2448"/>
      <c r="J156" s="127"/>
      <c r="K156" s="127"/>
      <c r="L156" s="2582"/>
      <c r="M156" s="1055"/>
    </row>
    <row r="157" spans="1:13" ht="15.75" customHeight="1" thickBot="1" x14ac:dyDescent="0.25">
      <c r="A157" s="141"/>
      <c r="B157" s="1703"/>
      <c r="C157" s="191"/>
      <c r="D157" s="1733"/>
      <c r="E157" s="2580"/>
      <c r="F157" s="2583"/>
      <c r="G157" s="213"/>
      <c r="H157" s="1706"/>
      <c r="I157" s="245"/>
      <c r="J157" s="282" t="s">
        <v>8</v>
      </c>
      <c r="K157" s="642">
        <f t="shared" ref="K157" si="1">SUM(K155:K156)</f>
        <v>0</v>
      </c>
      <c r="L157" s="1482"/>
      <c r="M157" s="584"/>
    </row>
    <row r="158" spans="1:13" ht="14.25" customHeight="1" thickBot="1" x14ac:dyDescent="0.25">
      <c r="A158" s="179" t="s">
        <v>7</v>
      </c>
      <c r="B158" s="164" t="s">
        <v>32</v>
      </c>
      <c r="C158" s="2216" t="s">
        <v>10</v>
      </c>
      <c r="D158" s="2216"/>
      <c r="E158" s="2216"/>
      <c r="F158" s="2216"/>
      <c r="G158" s="2216"/>
      <c r="H158" s="2216"/>
      <c r="I158" s="2216"/>
      <c r="J158" s="2217"/>
      <c r="K158" s="288">
        <f>K149+K146+K143+K154+K157</f>
        <v>2243.4</v>
      </c>
      <c r="L158" s="2277"/>
      <c r="M158" s="2278"/>
    </row>
    <row r="159" spans="1:13" ht="14.25" customHeight="1" thickBot="1" x14ac:dyDescent="0.25">
      <c r="A159" s="163" t="s">
        <v>7</v>
      </c>
      <c r="B159" s="164" t="s">
        <v>37</v>
      </c>
      <c r="C159" s="2220" t="s">
        <v>166</v>
      </c>
      <c r="D159" s="2279"/>
      <c r="E159" s="2279"/>
      <c r="F159" s="2279"/>
      <c r="G159" s="2279"/>
      <c r="H159" s="2279"/>
      <c r="I159" s="2279"/>
      <c r="J159" s="2279"/>
      <c r="K159" s="2279"/>
      <c r="L159" s="2279"/>
      <c r="M159" s="2280"/>
    </row>
    <row r="160" spans="1:13" ht="42.75" customHeight="1" x14ac:dyDescent="0.2">
      <c r="A160" s="1700" t="s">
        <v>7</v>
      </c>
      <c r="B160" s="1702" t="s">
        <v>37</v>
      </c>
      <c r="C160" s="193" t="s">
        <v>7</v>
      </c>
      <c r="D160" s="194"/>
      <c r="E160" s="239" t="s">
        <v>493</v>
      </c>
      <c r="F160" s="262"/>
      <c r="G160" s="209"/>
      <c r="H160" s="1693" t="s">
        <v>41</v>
      </c>
      <c r="I160" s="1729" t="s">
        <v>134</v>
      </c>
      <c r="J160" s="180"/>
      <c r="K160" s="102"/>
      <c r="L160" s="195"/>
      <c r="M160" s="1788"/>
    </row>
    <row r="161" spans="1:13" ht="15.75" customHeight="1" x14ac:dyDescent="0.2">
      <c r="A161" s="1658"/>
      <c r="B161" s="1659"/>
      <c r="C161" s="128"/>
      <c r="D161" s="1660" t="s">
        <v>7</v>
      </c>
      <c r="E161" s="955" t="s">
        <v>135</v>
      </c>
      <c r="F161" s="1695"/>
      <c r="G161" s="2529" t="s">
        <v>226</v>
      </c>
      <c r="H161" s="1672"/>
      <c r="I161" s="1727"/>
      <c r="J161" s="118" t="s">
        <v>29</v>
      </c>
      <c r="K161" s="287">
        <v>1095</v>
      </c>
      <c r="L161" s="2578" t="s">
        <v>76</v>
      </c>
      <c r="M161" s="1789">
        <v>4.7</v>
      </c>
    </row>
    <row r="162" spans="1:13" ht="16.5" customHeight="1" x14ac:dyDescent="0.2">
      <c r="A162" s="1658"/>
      <c r="B162" s="1659"/>
      <c r="C162" s="128"/>
      <c r="D162" s="1660"/>
      <c r="E162" s="765" t="s">
        <v>316</v>
      </c>
      <c r="F162" s="1695"/>
      <c r="G162" s="2530"/>
      <c r="H162" s="1672"/>
      <c r="I162" s="1727"/>
      <c r="J162" s="129"/>
      <c r="K162" s="129"/>
      <c r="L162" s="2579"/>
      <c r="M162" s="80"/>
    </row>
    <row r="163" spans="1:13" ht="14.25" customHeight="1" x14ac:dyDescent="0.2">
      <c r="A163" s="1658"/>
      <c r="B163" s="1659"/>
      <c r="C163" s="128"/>
      <c r="D163" s="1660"/>
      <c r="E163" s="765" t="s">
        <v>317</v>
      </c>
      <c r="F163" s="1695"/>
      <c r="G163" s="2530"/>
      <c r="H163" s="1672"/>
      <c r="I163" s="1727"/>
      <c r="J163" s="129"/>
      <c r="K163" s="129"/>
      <c r="L163" s="2579"/>
      <c r="M163" s="80"/>
    </row>
    <row r="164" spans="1:13" ht="14.25" customHeight="1" x14ac:dyDescent="0.2">
      <c r="A164" s="1658"/>
      <c r="B164" s="1659"/>
      <c r="C164" s="128"/>
      <c r="D164" s="1660"/>
      <c r="E164" s="765" t="s">
        <v>296</v>
      </c>
      <c r="F164" s="1695"/>
      <c r="G164" s="2530"/>
      <c r="H164" s="1672"/>
      <c r="I164" s="1727"/>
      <c r="J164" s="129"/>
      <c r="K164" s="129"/>
      <c r="L164" s="1689"/>
      <c r="M164" s="80"/>
    </row>
    <row r="165" spans="1:13" ht="27.75" customHeight="1" x14ac:dyDescent="0.2">
      <c r="A165" s="1658"/>
      <c r="B165" s="1659"/>
      <c r="C165" s="128"/>
      <c r="D165" s="1660"/>
      <c r="E165" s="765" t="s">
        <v>315</v>
      </c>
      <c r="F165" s="1695"/>
      <c r="G165" s="2530"/>
      <c r="H165" s="1672"/>
      <c r="I165" s="1727"/>
      <c r="J165" s="129"/>
      <c r="K165" s="129"/>
      <c r="L165" s="1689"/>
      <c r="M165" s="80"/>
    </row>
    <row r="166" spans="1:13" ht="30" customHeight="1" x14ac:dyDescent="0.2">
      <c r="A166" s="1658"/>
      <c r="B166" s="1659"/>
      <c r="C166" s="128"/>
      <c r="D166" s="1660"/>
      <c r="E166" s="765" t="s">
        <v>383</v>
      </c>
      <c r="F166" s="1695"/>
      <c r="G166" s="2530"/>
      <c r="H166" s="1672"/>
      <c r="I166" s="1727"/>
      <c r="J166" s="129"/>
      <c r="K166" s="129"/>
      <c r="L166" s="1689"/>
      <c r="M166" s="80"/>
    </row>
    <row r="167" spans="1:13" ht="18" customHeight="1" x14ac:dyDescent="0.2">
      <c r="A167" s="1658"/>
      <c r="B167" s="1659"/>
      <c r="C167" s="128"/>
      <c r="D167" s="1660"/>
      <c r="E167" s="696" t="s">
        <v>295</v>
      </c>
      <c r="F167" s="1695"/>
      <c r="G167" s="2530"/>
      <c r="H167" s="1672"/>
      <c r="I167" s="1727"/>
      <c r="J167" s="1016"/>
      <c r="K167" s="129"/>
      <c r="L167" s="766"/>
      <c r="M167" s="80"/>
    </row>
    <row r="168" spans="1:13" ht="18" customHeight="1" x14ac:dyDescent="0.2">
      <c r="A168" s="1658"/>
      <c r="B168" s="1659"/>
      <c r="C168" s="128"/>
      <c r="D168" s="1723"/>
      <c r="E168" s="1666" t="s">
        <v>331</v>
      </c>
      <c r="F168" s="298"/>
      <c r="G168" s="2556"/>
      <c r="H168" s="1736"/>
      <c r="I168" s="1927"/>
      <c r="J168" s="127"/>
      <c r="K168" s="122"/>
      <c r="L168" s="1710"/>
      <c r="M168" s="83"/>
    </row>
    <row r="169" spans="1:13" ht="29.25" customHeight="1" x14ac:dyDescent="0.2">
      <c r="A169" s="2132"/>
      <c r="B169" s="2133"/>
      <c r="C169" s="2443"/>
      <c r="D169" s="703" t="s">
        <v>9</v>
      </c>
      <c r="E169" s="2135" t="s">
        <v>437</v>
      </c>
      <c r="F169" s="1694"/>
      <c r="G169" s="2542" t="s">
        <v>209</v>
      </c>
      <c r="H169" s="1684"/>
      <c r="I169" s="1924"/>
      <c r="J169" s="118" t="s">
        <v>130</v>
      </c>
      <c r="K169" s="118">
        <v>894.7</v>
      </c>
      <c r="L169" s="1485" t="s">
        <v>441</v>
      </c>
      <c r="M169" s="1790">
        <v>1.4</v>
      </c>
    </row>
    <row r="170" spans="1:13" ht="39.75" customHeight="1" x14ac:dyDescent="0.2">
      <c r="A170" s="2132"/>
      <c r="B170" s="2133"/>
      <c r="C170" s="2443"/>
      <c r="D170" s="184"/>
      <c r="E170" s="2136"/>
      <c r="F170" s="1695"/>
      <c r="G170" s="2543"/>
      <c r="H170" s="1672"/>
      <c r="I170" s="1924"/>
      <c r="J170" s="129"/>
      <c r="K170" s="129"/>
      <c r="L170" s="839" t="s">
        <v>463</v>
      </c>
      <c r="M170" s="1791">
        <v>240</v>
      </c>
    </row>
    <row r="171" spans="1:13" ht="26.25" customHeight="1" x14ac:dyDescent="0.2">
      <c r="A171" s="2132"/>
      <c r="B171" s="2133"/>
      <c r="C171" s="2443"/>
      <c r="D171" s="184"/>
      <c r="E171" s="2136"/>
      <c r="F171" s="1695"/>
      <c r="G171" s="2543"/>
      <c r="H171" s="1672"/>
      <c r="I171" s="1924"/>
      <c r="J171" s="129"/>
      <c r="K171" s="129"/>
      <c r="L171" s="190" t="s">
        <v>45</v>
      </c>
      <c r="M171" s="1792">
        <v>4</v>
      </c>
    </row>
    <row r="172" spans="1:13" ht="15" customHeight="1" x14ac:dyDescent="0.2">
      <c r="A172" s="2132"/>
      <c r="B172" s="2133"/>
      <c r="C172" s="2443"/>
      <c r="D172" s="184"/>
      <c r="E172" s="2136"/>
      <c r="F172" s="1695"/>
      <c r="G172" s="2543"/>
      <c r="H172" s="1672"/>
      <c r="I172" s="1925"/>
      <c r="J172" s="786"/>
      <c r="K172" s="129"/>
      <c r="L172" s="190" t="s">
        <v>75</v>
      </c>
      <c r="M172" s="967">
        <v>13.3</v>
      </c>
    </row>
    <row r="173" spans="1:13" ht="50.25" customHeight="1" x14ac:dyDescent="0.2">
      <c r="A173" s="2132"/>
      <c r="B173" s="2133"/>
      <c r="C173" s="2443"/>
      <c r="D173" s="184"/>
      <c r="E173" s="1914"/>
      <c r="F173" s="1920"/>
      <c r="G173" s="1928"/>
      <c r="H173" s="1915"/>
      <c r="I173" s="1930"/>
      <c r="J173" s="127"/>
      <c r="K173" s="127"/>
      <c r="L173" s="711" t="s">
        <v>488</v>
      </c>
      <c r="M173" s="1969">
        <v>100</v>
      </c>
    </row>
    <row r="174" spans="1:13" ht="22.5" customHeight="1" x14ac:dyDescent="0.2">
      <c r="A174" s="2132"/>
      <c r="B174" s="2133"/>
      <c r="C174" s="2443"/>
      <c r="D174" s="1931" t="s">
        <v>32</v>
      </c>
      <c r="E174" s="2135" t="s">
        <v>59</v>
      </c>
      <c r="F174" s="1919"/>
      <c r="G174" s="2591"/>
      <c r="H174" s="1923"/>
      <c r="I174" s="1925"/>
      <c r="J174" s="129" t="s">
        <v>29</v>
      </c>
      <c r="K174" s="129">
        <v>500</v>
      </c>
      <c r="L174" s="2231" t="s">
        <v>418</v>
      </c>
      <c r="M174" s="1793">
        <v>117</v>
      </c>
    </row>
    <row r="175" spans="1:13" ht="21.75" customHeight="1" x14ac:dyDescent="0.2">
      <c r="A175" s="2132"/>
      <c r="B175" s="2133"/>
      <c r="C175" s="2590"/>
      <c r="D175" s="1932"/>
      <c r="E175" s="2137"/>
      <c r="F175" s="298"/>
      <c r="G175" s="2592"/>
      <c r="H175" s="1926"/>
      <c r="I175" s="1925"/>
      <c r="J175" s="127"/>
      <c r="K175" s="127"/>
      <c r="L175" s="2588"/>
      <c r="M175" s="83"/>
    </row>
    <row r="176" spans="1:13" ht="16.5" customHeight="1" x14ac:dyDescent="0.2">
      <c r="A176" s="2132"/>
      <c r="B176" s="2133"/>
      <c r="C176" s="2443"/>
      <c r="D176" s="2247" t="s">
        <v>37</v>
      </c>
      <c r="E176" s="2589" t="s">
        <v>137</v>
      </c>
      <c r="F176" s="2283"/>
      <c r="G176" s="2530" t="s">
        <v>210</v>
      </c>
      <c r="H176" s="2177"/>
      <c r="I176" s="1930"/>
      <c r="J176" s="129" t="s">
        <v>29</v>
      </c>
      <c r="K176" s="129">
        <v>914.8</v>
      </c>
      <c r="L176" s="1734" t="s">
        <v>44</v>
      </c>
      <c r="M176" s="1789">
        <v>1.5</v>
      </c>
    </row>
    <row r="177" spans="1:13" ht="18" customHeight="1" x14ac:dyDescent="0.2">
      <c r="A177" s="2132"/>
      <c r="B177" s="2133"/>
      <c r="C177" s="2443"/>
      <c r="D177" s="2247"/>
      <c r="E177" s="2589"/>
      <c r="F177" s="2283"/>
      <c r="G177" s="2530"/>
      <c r="H177" s="2177"/>
      <c r="I177" s="1930"/>
      <c r="J177" s="129" t="s">
        <v>78</v>
      </c>
      <c r="K177" s="129">
        <v>92.6</v>
      </c>
      <c r="L177" s="2593" t="s">
        <v>464</v>
      </c>
      <c r="M177" s="2441">
        <v>100</v>
      </c>
    </row>
    <row r="178" spans="1:13" ht="24" customHeight="1" x14ac:dyDescent="0.2">
      <c r="A178" s="2132"/>
      <c r="B178" s="2133"/>
      <c r="C178" s="2443"/>
      <c r="D178" s="2247"/>
      <c r="E178" s="2589"/>
      <c r="F178" s="2283"/>
      <c r="G178" s="2530"/>
      <c r="H178" s="2177"/>
      <c r="I178" s="1930"/>
      <c r="J178" s="129" t="s">
        <v>85</v>
      </c>
      <c r="K178" s="129">
        <v>228.6</v>
      </c>
      <c r="L178" s="2594"/>
      <c r="M178" s="2442"/>
    </row>
    <row r="179" spans="1:13" ht="30.75" customHeight="1" x14ac:dyDescent="0.2">
      <c r="A179" s="2132"/>
      <c r="B179" s="2133"/>
      <c r="C179" s="2443"/>
      <c r="D179" s="2247"/>
      <c r="E179" s="2589"/>
      <c r="F179" s="2283"/>
      <c r="G179" s="2530"/>
      <c r="H179" s="2177"/>
      <c r="I179" s="1930"/>
      <c r="J179" s="129" t="s">
        <v>130</v>
      </c>
      <c r="K179" s="129">
        <v>120</v>
      </c>
      <c r="L179" s="2012" t="s">
        <v>491</v>
      </c>
      <c r="M179" s="1791">
        <v>100</v>
      </c>
    </row>
    <row r="180" spans="1:13" ht="15.75" customHeight="1" x14ac:dyDescent="0.2">
      <c r="A180" s="2132"/>
      <c r="B180" s="2133"/>
      <c r="C180" s="2443"/>
      <c r="D180" s="2247"/>
      <c r="E180" s="2589"/>
      <c r="F180" s="2283"/>
      <c r="G180" s="2530"/>
      <c r="H180" s="2177"/>
      <c r="I180" s="1930"/>
      <c r="J180" s="129"/>
      <c r="K180" s="129"/>
      <c r="L180" s="2435" t="s">
        <v>420</v>
      </c>
      <c r="M180" s="80">
        <v>100</v>
      </c>
    </row>
    <row r="181" spans="1:13" ht="17.25" customHeight="1" x14ac:dyDescent="0.2">
      <c r="A181" s="1658"/>
      <c r="B181" s="1659"/>
      <c r="C181" s="1715"/>
      <c r="D181" s="1921"/>
      <c r="E181" s="299"/>
      <c r="F181" s="298"/>
      <c r="G181" s="2556"/>
      <c r="H181" s="1736"/>
      <c r="I181" s="1930"/>
      <c r="J181" s="127"/>
      <c r="K181" s="127"/>
      <c r="L181" s="2183"/>
      <c r="M181" s="1794"/>
    </row>
    <row r="182" spans="1:13" ht="17.25" customHeight="1" x14ac:dyDescent="0.2">
      <c r="A182" s="1658"/>
      <c r="B182" s="1659"/>
      <c r="C182" s="1715"/>
      <c r="D182" s="1918" t="s">
        <v>38</v>
      </c>
      <c r="E182" s="2235" t="s">
        <v>136</v>
      </c>
      <c r="F182" s="1694"/>
      <c r="G182" s="2584" t="s">
        <v>211</v>
      </c>
      <c r="H182" s="1684"/>
      <c r="I182" s="1922"/>
      <c r="J182" s="118" t="s">
        <v>29</v>
      </c>
      <c r="K182" s="118">
        <v>1000</v>
      </c>
      <c r="L182" s="2256" t="s">
        <v>380</v>
      </c>
      <c r="M182" s="1055">
        <v>26</v>
      </c>
    </row>
    <row r="183" spans="1:13" ht="15.75" customHeight="1" x14ac:dyDescent="0.2">
      <c r="A183" s="1658"/>
      <c r="B183" s="1659"/>
      <c r="C183" s="1715"/>
      <c r="D183" s="1921"/>
      <c r="E183" s="2334"/>
      <c r="F183" s="298"/>
      <c r="G183" s="2585"/>
      <c r="H183" s="1736"/>
      <c r="I183" s="1922"/>
      <c r="J183" s="127"/>
      <c r="K183" s="127"/>
      <c r="L183" s="2335"/>
      <c r="M183" s="35"/>
    </row>
    <row r="184" spans="1:13" ht="16.5" customHeight="1" x14ac:dyDescent="0.2">
      <c r="A184" s="1664"/>
      <c r="B184" s="1659"/>
      <c r="C184" s="1735"/>
      <c r="D184" s="700" t="s">
        <v>39</v>
      </c>
      <c r="E184" s="2322" t="s">
        <v>43</v>
      </c>
      <c r="F184" s="1695"/>
      <c r="G184" s="2586" t="s">
        <v>225</v>
      </c>
      <c r="H184" s="1672"/>
      <c r="I184" s="1730"/>
      <c r="J184" s="118" t="s">
        <v>130</v>
      </c>
      <c r="K184" s="118">
        <f>148-15.7</f>
        <v>132.30000000000001</v>
      </c>
      <c r="L184" s="1734" t="s">
        <v>61</v>
      </c>
      <c r="M184" s="1763">
        <v>15</v>
      </c>
    </row>
    <row r="185" spans="1:13" ht="16.5" customHeight="1" x14ac:dyDescent="0.2">
      <c r="A185" s="1664"/>
      <c r="B185" s="1659"/>
      <c r="C185" s="1735"/>
      <c r="D185" s="185"/>
      <c r="E185" s="2323"/>
      <c r="F185" s="298"/>
      <c r="G185" s="2587"/>
      <c r="H185" s="1736"/>
      <c r="I185" s="1719"/>
      <c r="J185" s="127" t="s">
        <v>68</v>
      </c>
      <c r="K185" s="127">
        <v>15.7</v>
      </c>
      <c r="L185" s="699"/>
      <c r="M185" s="35"/>
    </row>
    <row r="186" spans="1:13" ht="15" customHeight="1" thickBot="1" x14ac:dyDescent="0.25">
      <c r="A186" s="141"/>
      <c r="B186" s="1703"/>
      <c r="C186" s="134"/>
      <c r="D186" s="187"/>
      <c r="E186" s="199"/>
      <c r="F186" s="200"/>
      <c r="G186" s="200"/>
      <c r="H186" s="187"/>
      <c r="I186" s="2489" t="s">
        <v>71</v>
      </c>
      <c r="J186" s="2533"/>
      <c r="K186" s="259">
        <f>SUM(K161:K185)</f>
        <v>4993.7</v>
      </c>
      <c r="L186" s="201"/>
      <c r="M186" s="1774"/>
    </row>
    <row r="187" spans="1:13" ht="30" customHeight="1" x14ac:dyDescent="0.2">
      <c r="A187" s="1664" t="s">
        <v>7</v>
      </c>
      <c r="B187" s="1659" t="s">
        <v>37</v>
      </c>
      <c r="C187" s="701" t="s">
        <v>9</v>
      </c>
      <c r="D187" s="2134"/>
      <c r="E187" s="2600" t="s">
        <v>333</v>
      </c>
      <c r="F187" s="2336"/>
      <c r="G187" s="2602" t="s">
        <v>212</v>
      </c>
      <c r="H187" s="2200" t="s">
        <v>48</v>
      </c>
      <c r="I187" s="2605" t="s">
        <v>213</v>
      </c>
      <c r="J187" s="129" t="s">
        <v>29</v>
      </c>
      <c r="K187" s="129">
        <v>34</v>
      </c>
      <c r="L187" s="1484" t="s">
        <v>352</v>
      </c>
      <c r="M187" s="1795">
        <v>1</v>
      </c>
    </row>
    <row r="188" spans="1:13" ht="15.75" customHeight="1" x14ac:dyDescent="0.2">
      <c r="A188" s="1664"/>
      <c r="B188" s="1659"/>
      <c r="C188" s="701"/>
      <c r="D188" s="2134"/>
      <c r="E188" s="2322"/>
      <c r="F188" s="2336"/>
      <c r="G188" s="2603"/>
      <c r="H188" s="2338"/>
      <c r="I188" s="2545"/>
      <c r="J188" s="127" t="s">
        <v>68</v>
      </c>
      <c r="K188" s="127">
        <v>30</v>
      </c>
      <c r="L188" s="2340" t="s">
        <v>344</v>
      </c>
      <c r="M188" s="1793" t="s">
        <v>280</v>
      </c>
    </row>
    <row r="189" spans="1:13" ht="17.25" customHeight="1" thickBot="1" x14ac:dyDescent="0.25">
      <c r="A189" s="141"/>
      <c r="B189" s="1703"/>
      <c r="C189" s="191"/>
      <c r="D189" s="203"/>
      <c r="E189" s="2601"/>
      <c r="F189" s="2337"/>
      <c r="G189" s="2604"/>
      <c r="H189" s="2339"/>
      <c r="I189" s="2575"/>
      <c r="J189" s="282" t="s">
        <v>8</v>
      </c>
      <c r="K189" s="282">
        <f t="shared" ref="K189" si="2">SUM(K187:K188)</f>
        <v>64</v>
      </c>
      <c r="L189" s="2341"/>
      <c r="M189" s="1796"/>
    </row>
    <row r="190" spans="1:13" ht="14.25" customHeight="1" thickBot="1" x14ac:dyDescent="0.25">
      <c r="A190" s="141" t="s">
        <v>7</v>
      </c>
      <c r="B190" s="1703" t="s">
        <v>37</v>
      </c>
      <c r="C190" s="2360" t="s">
        <v>10</v>
      </c>
      <c r="D190" s="2360"/>
      <c r="E190" s="2360"/>
      <c r="F190" s="2360"/>
      <c r="G190" s="2360"/>
      <c r="H190" s="2360"/>
      <c r="I190" s="2216"/>
      <c r="J190" s="2217"/>
      <c r="K190" s="288">
        <f>K189+K186</f>
        <v>5057.7</v>
      </c>
      <c r="L190" s="2277"/>
      <c r="M190" s="2278"/>
    </row>
    <row r="191" spans="1:13" ht="14.25" customHeight="1" thickBot="1" x14ac:dyDescent="0.25">
      <c r="A191" s="179" t="s">
        <v>7</v>
      </c>
      <c r="B191" s="2361" t="s">
        <v>11</v>
      </c>
      <c r="C191" s="2362"/>
      <c r="D191" s="2362"/>
      <c r="E191" s="2362"/>
      <c r="F191" s="2362"/>
      <c r="G191" s="2362"/>
      <c r="H191" s="2362"/>
      <c r="I191" s="2362"/>
      <c r="J191" s="2363"/>
      <c r="K191" s="289">
        <f>K190+K158+K111+K87</f>
        <v>20066.8</v>
      </c>
      <c r="L191" s="2364"/>
      <c r="M191" s="2365"/>
    </row>
    <row r="192" spans="1:13" ht="14.25" customHeight="1" thickBot="1" x14ac:dyDescent="0.25">
      <c r="A192" s="204" t="s">
        <v>39</v>
      </c>
      <c r="B192" s="2366" t="s">
        <v>64</v>
      </c>
      <c r="C192" s="2367"/>
      <c r="D192" s="2367"/>
      <c r="E192" s="2367"/>
      <c r="F192" s="2367"/>
      <c r="G192" s="2367"/>
      <c r="H192" s="2367"/>
      <c r="I192" s="2367"/>
      <c r="J192" s="2368"/>
      <c r="K192" s="290">
        <f t="shared" ref="K192" si="3">SUM(K191)</f>
        <v>20066.8</v>
      </c>
      <c r="L192" s="2369"/>
      <c r="M192" s="2370"/>
    </row>
    <row r="193" spans="1:21" s="5" customFormat="1" ht="17.25" customHeight="1" x14ac:dyDescent="0.2">
      <c r="A193" s="2595" t="s">
        <v>461</v>
      </c>
      <c r="B193" s="2595"/>
      <c r="C193" s="2595"/>
      <c r="D193" s="2595"/>
      <c r="E193" s="2595"/>
      <c r="F193" s="2595"/>
      <c r="G193" s="2595"/>
      <c r="H193" s="2595"/>
      <c r="I193" s="2595"/>
      <c r="J193" s="2595"/>
      <c r="K193" s="2595"/>
      <c r="L193" s="2595"/>
      <c r="M193" s="2595"/>
      <c r="N193" s="2595"/>
      <c r="O193" s="2595"/>
      <c r="P193" s="2595"/>
      <c r="Q193" s="2595"/>
      <c r="R193" s="2595"/>
    </row>
    <row r="194" spans="1:21" s="5" customFormat="1" ht="17.25" customHeight="1" x14ac:dyDescent="0.2">
      <c r="A194" s="2343"/>
      <c r="B194" s="2343"/>
      <c r="C194" s="2343"/>
      <c r="D194" s="2343"/>
      <c r="E194" s="2343"/>
      <c r="F194" s="2343"/>
      <c r="G194" s="2343"/>
      <c r="H194" s="2343"/>
      <c r="I194" s="2343"/>
      <c r="J194" s="2343"/>
      <c r="K194" s="2343"/>
      <c r="L194" s="2343"/>
      <c r="M194" s="1463"/>
    </row>
    <row r="195" spans="1:21" s="6" customFormat="1" ht="14.25" customHeight="1" thickBot="1" x14ac:dyDescent="0.25">
      <c r="A195" s="2596" t="s">
        <v>16</v>
      </c>
      <c r="B195" s="2596"/>
      <c r="C195" s="2596"/>
      <c r="D195" s="2596"/>
      <c r="E195" s="2596"/>
      <c r="F195" s="2596"/>
      <c r="G195" s="2596"/>
      <c r="H195" s="2596"/>
      <c r="I195" s="2596"/>
      <c r="J195" s="2596"/>
      <c r="K195" s="1487"/>
      <c r="L195" s="1488"/>
      <c r="M195" s="1488"/>
      <c r="N195" s="5"/>
      <c r="O195" s="5"/>
      <c r="P195" s="5"/>
      <c r="Q195" s="5"/>
      <c r="R195" s="5"/>
      <c r="S195" s="5"/>
      <c r="T195" s="5"/>
      <c r="U195" s="5"/>
    </row>
    <row r="196" spans="1:21" ht="57.75" customHeight="1" thickBot="1" x14ac:dyDescent="0.25">
      <c r="A196" s="2597" t="s">
        <v>12</v>
      </c>
      <c r="B196" s="2598"/>
      <c r="C196" s="2598"/>
      <c r="D196" s="2598"/>
      <c r="E196" s="2598"/>
      <c r="F196" s="2598"/>
      <c r="G196" s="2598"/>
      <c r="H196" s="2598"/>
      <c r="I196" s="2598"/>
      <c r="J196" s="2599"/>
      <c r="K196" s="113" t="s">
        <v>327</v>
      </c>
      <c r="L196" s="25"/>
      <c r="M196" s="5"/>
    </row>
    <row r="197" spans="1:21" ht="14.25" customHeight="1" x14ac:dyDescent="0.2">
      <c r="A197" s="2348" t="s">
        <v>17</v>
      </c>
      <c r="B197" s="2349"/>
      <c r="C197" s="2349"/>
      <c r="D197" s="2349"/>
      <c r="E197" s="2349"/>
      <c r="F197" s="2349"/>
      <c r="G197" s="2349"/>
      <c r="H197" s="2349"/>
      <c r="I197" s="2349"/>
      <c r="J197" s="2350"/>
      <c r="K197" s="278">
        <f>K198+K203+K204+K205+K206</f>
        <v>18126.7</v>
      </c>
      <c r="L197" s="25"/>
      <c r="M197" s="25"/>
    </row>
    <row r="198" spans="1:21" ht="14.25" customHeight="1" x14ac:dyDescent="0.2">
      <c r="A198" s="2351" t="s">
        <v>116</v>
      </c>
      <c r="B198" s="2352"/>
      <c r="C198" s="2352"/>
      <c r="D198" s="2352"/>
      <c r="E198" s="2352"/>
      <c r="F198" s="2352"/>
      <c r="G198" s="2352"/>
      <c r="H198" s="2352"/>
      <c r="I198" s="2352"/>
      <c r="J198" s="2353"/>
      <c r="K198" s="279">
        <f>SUM(K199:K202)</f>
        <v>8655.5</v>
      </c>
      <c r="L198" s="1548"/>
      <c r="M198" s="25"/>
    </row>
    <row r="199" spans="1:21" ht="14.25" customHeight="1" x14ac:dyDescent="0.2">
      <c r="A199" s="2354" t="s">
        <v>23</v>
      </c>
      <c r="B199" s="2355"/>
      <c r="C199" s="2355"/>
      <c r="D199" s="2355"/>
      <c r="E199" s="2355"/>
      <c r="F199" s="2355"/>
      <c r="G199" s="2355"/>
      <c r="H199" s="2355"/>
      <c r="I199" s="2355"/>
      <c r="J199" s="2356"/>
      <c r="K199" s="248">
        <f>SUMIF(J17:J192,"SB",K17:K192)</f>
        <v>7029.9</v>
      </c>
      <c r="L199" s="1548"/>
      <c r="M199" s="25"/>
    </row>
    <row r="200" spans="1:21" ht="14.25" customHeight="1" x14ac:dyDescent="0.2">
      <c r="A200" s="2382" t="s">
        <v>24</v>
      </c>
      <c r="B200" s="2383"/>
      <c r="C200" s="2383"/>
      <c r="D200" s="2383"/>
      <c r="E200" s="2383"/>
      <c r="F200" s="2383"/>
      <c r="G200" s="2383"/>
      <c r="H200" s="2383"/>
      <c r="I200" s="2383"/>
      <c r="J200" s="2384"/>
      <c r="K200" s="155">
        <f>SUMIF(J17:J192,"SB(P)",K17:K192)</f>
        <v>0</v>
      </c>
      <c r="L200" s="1548"/>
      <c r="M200" s="25"/>
    </row>
    <row r="201" spans="1:21" ht="14.25" customHeight="1" x14ac:dyDescent="0.2">
      <c r="A201" s="2382" t="s">
        <v>79</v>
      </c>
      <c r="B201" s="2383"/>
      <c r="C201" s="2383"/>
      <c r="D201" s="2383"/>
      <c r="E201" s="2383"/>
      <c r="F201" s="2383"/>
      <c r="G201" s="2383"/>
      <c r="H201" s="2383"/>
      <c r="I201" s="2383"/>
      <c r="J201" s="2384"/>
      <c r="K201" s="248">
        <f>SUMIF(J17:J192,"SB(VR)",K17:K192)</f>
        <v>1264.5999999999999</v>
      </c>
      <c r="L201" s="1548"/>
      <c r="M201" s="25"/>
    </row>
    <row r="202" spans="1:21" ht="14.25" customHeight="1" x14ac:dyDescent="0.2">
      <c r="A202" s="2354" t="s">
        <v>450</v>
      </c>
      <c r="B202" s="2355"/>
      <c r="C202" s="2355"/>
      <c r="D202" s="2355"/>
      <c r="E202" s="2355"/>
      <c r="F202" s="2355"/>
      <c r="G202" s="2355"/>
      <c r="H202" s="2355"/>
      <c r="I202" s="2355"/>
      <c r="J202" s="2356"/>
      <c r="K202" s="248">
        <f>SUMIF(J13:J184,"SB(ES)",K13:K184)</f>
        <v>361</v>
      </c>
      <c r="L202" s="1548"/>
      <c r="M202" s="25"/>
    </row>
    <row r="203" spans="1:21" ht="14.25" customHeight="1" x14ac:dyDescent="0.2">
      <c r="A203" s="2357" t="s">
        <v>91</v>
      </c>
      <c r="B203" s="2358"/>
      <c r="C203" s="2358"/>
      <c r="D203" s="2358"/>
      <c r="E203" s="2358"/>
      <c r="F203" s="2358"/>
      <c r="G203" s="2358"/>
      <c r="H203" s="2358"/>
      <c r="I203" s="2358"/>
      <c r="J203" s="2359"/>
      <c r="K203" s="247">
        <f>SUMIF(J13:J190,"SB(L)",K13:K190)</f>
        <v>2867.2</v>
      </c>
      <c r="L203" s="1548"/>
      <c r="M203" s="25"/>
    </row>
    <row r="204" spans="1:21" ht="14.25" customHeight="1" x14ac:dyDescent="0.2">
      <c r="A204" s="2357" t="s">
        <v>128</v>
      </c>
      <c r="B204" s="2358"/>
      <c r="C204" s="2358"/>
      <c r="D204" s="2358"/>
      <c r="E204" s="2358"/>
      <c r="F204" s="2358"/>
      <c r="G204" s="2358"/>
      <c r="H204" s="2358"/>
      <c r="I204" s="2358"/>
      <c r="J204" s="2359"/>
      <c r="K204" s="247">
        <f>SUMIF(J17:J191,"SB(KPP)",K17:K191)</f>
        <v>4133.2</v>
      </c>
      <c r="L204" s="1548"/>
      <c r="M204" s="25"/>
    </row>
    <row r="205" spans="1:21" ht="14.25" customHeight="1" x14ac:dyDescent="0.2">
      <c r="A205" s="2391" t="s">
        <v>126</v>
      </c>
      <c r="B205" s="2374"/>
      <c r="C205" s="2374"/>
      <c r="D205" s="2374"/>
      <c r="E205" s="2374"/>
      <c r="F205" s="2374"/>
      <c r="G205" s="2374"/>
      <c r="H205" s="2374"/>
      <c r="I205" s="2374"/>
      <c r="J205" s="2375"/>
      <c r="K205" s="247">
        <f>SUMIF(J17:J191,"SB(VRL)",K17:K191)</f>
        <v>353.2</v>
      </c>
      <c r="L205" s="1548"/>
      <c r="M205" s="25"/>
    </row>
    <row r="206" spans="1:21" ht="14.25" customHeight="1" x14ac:dyDescent="0.2">
      <c r="A206" s="2357" t="s">
        <v>127</v>
      </c>
      <c r="B206" s="2374"/>
      <c r="C206" s="2374"/>
      <c r="D206" s="2374"/>
      <c r="E206" s="2374"/>
      <c r="F206" s="2374"/>
      <c r="G206" s="2374"/>
      <c r="H206" s="2374"/>
      <c r="I206" s="2374"/>
      <c r="J206" s="2375"/>
      <c r="K206" s="247">
        <f>SUMIF(J17:J192,"SB(ŽPL)",K17:K192)</f>
        <v>2117.6</v>
      </c>
      <c r="L206" s="1548"/>
      <c r="M206" s="25"/>
    </row>
    <row r="207" spans="1:21" ht="14.25" customHeight="1" x14ac:dyDescent="0.2">
      <c r="A207" s="2376" t="s">
        <v>18</v>
      </c>
      <c r="B207" s="2377"/>
      <c r="C207" s="2377"/>
      <c r="D207" s="2377"/>
      <c r="E207" s="2377"/>
      <c r="F207" s="2377"/>
      <c r="G207" s="2377"/>
      <c r="H207" s="2377"/>
      <c r="I207" s="2377"/>
      <c r="J207" s="2378"/>
      <c r="K207" s="280">
        <f>SUM(K208:K211)</f>
        <v>1940.1</v>
      </c>
      <c r="L207" s="25"/>
      <c r="M207" s="25"/>
    </row>
    <row r="208" spans="1:21" ht="14.25" customHeight="1" x14ac:dyDescent="0.2">
      <c r="A208" s="2354" t="s">
        <v>25</v>
      </c>
      <c r="B208" s="2355"/>
      <c r="C208" s="2355"/>
      <c r="D208" s="2355"/>
      <c r="E208" s="2355"/>
      <c r="F208" s="2355"/>
      <c r="G208" s="2355"/>
      <c r="H208" s="2355"/>
      <c r="I208" s="2355"/>
      <c r="J208" s="2356"/>
      <c r="K208" s="248">
        <f>SUMIF(J11:J191,"ES",K11:K191)</f>
        <v>684.4</v>
      </c>
      <c r="L208" s="1548"/>
      <c r="M208" s="25"/>
    </row>
    <row r="209" spans="1:13" ht="14.25" customHeight="1" x14ac:dyDescent="0.2">
      <c r="A209" s="2379" t="s">
        <v>26</v>
      </c>
      <c r="B209" s="2380"/>
      <c r="C209" s="2380"/>
      <c r="D209" s="2380"/>
      <c r="E209" s="2380"/>
      <c r="F209" s="2380"/>
      <c r="G209" s="2380"/>
      <c r="H209" s="2380"/>
      <c r="I209" s="2380"/>
      <c r="J209" s="2381"/>
      <c r="K209" s="155">
        <f>SUMIF(J17:J192,"KVJUD",K17:K192)</f>
        <v>1015.7</v>
      </c>
      <c r="L209" s="101"/>
      <c r="M209" s="101"/>
    </row>
    <row r="210" spans="1:13" ht="14.25" customHeight="1" x14ac:dyDescent="0.2">
      <c r="A210" s="2382" t="s">
        <v>27</v>
      </c>
      <c r="B210" s="2383"/>
      <c r="C210" s="2383"/>
      <c r="D210" s="2383"/>
      <c r="E210" s="2383"/>
      <c r="F210" s="2383"/>
      <c r="G210" s="2383"/>
      <c r="H210" s="2383"/>
      <c r="I210" s="2383"/>
      <c r="J210" s="2384"/>
      <c r="K210" s="155">
        <f>SUMIF(J17:J192,"LRVB",K17:K192)</f>
        <v>0</v>
      </c>
      <c r="L210" s="101"/>
      <c r="M210" s="101"/>
    </row>
    <row r="211" spans="1:13" ht="14.25" customHeight="1" x14ac:dyDescent="0.2">
      <c r="A211" s="2385" t="s">
        <v>28</v>
      </c>
      <c r="B211" s="2386"/>
      <c r="C211" s="2386"/>
      <c r="D211" s="2386"/>
      <c r="E211" s="2386"/>
      <c r="F211" s="2386"/>
      <c r="G211" s="2386"/>
      <c r="H211" s="2386"/>
      <c r="I211" s="2386"/>
      <c r="J211" s="2387"/>
      <c r="K211" s="155">
        <f>SUMIF(J17:J192,"Kt",K17:K192)</f>
        <v>240</v>
      </c>
      <c r="L211" s="101"/>
      <c r="M211" s="101"/>
    </row>
    <row r="212" spans="1:13" ht="14.25" customHeight="1" thickBot="1" x14ac:dyDescent="0.25">
      <c r="A212" s="2371" t="s">
        <v>19</v>
      </c>
      <c r="B212" s="2372"/>
      <c r="C212" s="2372"/>
      <c r="D212" s="2372"/>
      <c r="E212" s="2372"/>
      <c r="F212" s="2372"/>
      <c r="G212" s="2372"/>
      <c r="H212" s="2372"/>
      <c r="I212" s="2372"/>
      <c r="J212" s="2373"/>
      <c r="K212" s="281">
        <f>SUM(K197,K207)</f>
        <v>20066.8</v>
      </c>
      <c r="L212" s="101"/>
      <c r="M212" s="101"/>
    </row>
    <row r="213" spans="1:13" x14ac:dyDescent="0.2">
      <c r="K213" s="910"/>
    </row>
    <row r="216" spans="1:13" x14ac:dyDescent="0.2">
      <c r="A216" s="1"/>
      <c r="B216" s="1"/>
      <c r="C216" s="1"/>
      <c r="D216" s="1"/>
      <c r="E216" s="1"/>
      <c r="F216" s="1"/>
      <c r="G216" s="1"/>
      <c r="H216" s="1"/>
      <c r="I216" s="1"/>
      <c r="J216" s="1"/>
      <c r="K216" s="101"/>
      <c r="L216" s="1"/>
      <c r="M216" s="1"/>
    </row>
    <row r="217" spans="1:13" x14ac:dyDescent="0.2">
      <c r="A217" s="1"/>
      <c r="B217" s="1"/>
      <c r="C217" s="1"/>
      <c r="D217" s="1"/>
      <c r="E217" s="1"/>
      <c r="F217" s="1"/>
      <c r="G217" s="1"/>
      <c r="H217" s="1"/>
      <c r="I217" s="1"/>
      <c r="J217" s="1"/>
      <c r="K217" s="1"/>
      <c r="L217" s="1"/>
      <c r="M217" s="1"/>
    </row>
  </sheetData>
  <mergeCells count="334">
    <mergeCell ref="A36:A37"/>
    <mergeCell ref="L47:L48"/>
    <mergeCell ref="I63:I67"/>
    <mergeCell ref="L108:L110"/>
    <mergeCell ref="K1:M2"/>
    <mergeCell ref="E5:L5"/>
    <mergeCell ref="K9:K11"/>
    <mergeCell ref="E18:E19"/>
    <mergeCell ref="G27:G28"/>
    <mergeCell ref="F27:F28"/>
    <mergeCell ref="E27:E28"/>
    <mergeCell ref="G104:G105"/>
    <mergeCell ref="H104:H105"/>
    <mergeCell ref="L104:L105"/>
    <mergeCell ref="M104:M105"/>
    <mergeCell ref="A104:A105"/>
    <mergeCell ref="B104:B105"/>
    <mergeCell ref="C104:C105"/>
    <mergeCell ref="D104:D105"/>
    <mergeCell ref="E104:E105"/>
    <mergeCell ref="F104:F105"/>
    <mergeCell ref="M99:M100"/>
    <mergeCell ref="A101:A103"/>
    <mergeCell ref="B101:B103"/>
    <mergeCell ref="A210:J210"/>
    <mergeCell ref="A211:J211"/>
    <mergeCell ref="A212:J212"/>
    <mergeCell ref="A207:J207"/>
    <mergeCell ref="A209:J209"/>
    <mergeCell ref="A205:J205"/>
    <mergeCell ref="A206:J206"/>
    <mergeCell ref="A201:J201"/>
    <mergeCell ref="A203:J203"/>
    <mergeCell ref="A204:J204"/>
    <mergeCell ref="A198:J198"/>
    <mergeCell ref="A199:J199"/>
    <mergeCell ref="A200:J200"/>
    <mergeCell ref="A193:R193"/>
    <mergeCell ref="A195:J195"/>
    <mergeCell ref="A196:J196"/>
    <mergeCell ref="A197:J197"/>
    <mergeCell ref="A202:J202"/>
    <mergeCell ref="L188:L189"/>
    <mergeCell ref="C190:J190"/>
    <mergeCell ref="L190:M190"/>
    <mergeCell ref="B191:J191"/>
    <mergeCell ref="L191:M191"/>
    <mergeCell ref="B192:J192"/>
    <mergeCell ref="L192:M192"/>
    <mergeCell ref="D187:D188"/>
    <mergeCell ref="E187:E189"/>
    <mergeCell ref="F187:F189"/>
    <mergeCell ref="G187:G189"/>
    <mergeCell ref="H187:H189"/>
    <mergeCell ref="I187:I189"/>
    <mergeCell ref="E182:E183"/>
    <mergeCell ref="G182:G183"/>
    <mergeCell ref="L182:L183"/>
    <mergeCell ref="E184:E185"/>
    <mergeCell ref="G184:G185"/>
    <mergeCell ref="I186:J186"/>
    <mergeCell ref="L174:L175"/>
    <mergeCell ref="A176:A180"/>
    <mergeCell ref="B176:B180"/>
    <mergeCell ref="C176:C180"/>
    <mergeCell ref="D176:D180"/>
    <mergeCell ref="E176:E180"/>
    <mergeCell ref="F176:F180"/>
    <mergeCell ref="G176:G181"/>
    <mergeCell ref="H176:H180"/>
    <mergeCell ref="A169:A175"/>
    <mergeCell ref="B169:B175"/>
    <mergeCell ref="C169:C175"/>
    <mergeCell ref="E169:E172"/>
    <mergeCell ref="G169:G172"/>
    <mergeCell ref="E174:E175"/>
    <mergeCell ref="G174:G175"/>
    <mergeCell ref="L177:L178"/>
    <mergeCell ref="L148:L149"/>
    <mergeCell ref="C158:J158"/>
    <mergeCell ref="L158:M158"/>
    <mergeCell ref="C159:M159"/>
    <mergeCell ref="G161:G168"/>
    <mergeCell ref="L161:L163"/>
    <mergeCell ref="A155:A156"/>
    <mergeCell ref="B155:B156"/>
    <mergeCell ref="C155:C156"/>
    <mergeCell ref="E155:E157"/>
    <mergeCell ref="G155:G156"/>
    <mergeCell ref="I155:I156"/>
    <mergeCell ref="L155:L156"/>
    <mergeCell ref="F156:F157"/>
    <mergeCell ref="A150:A153"/>
    <mergeCell ref="B150:B153"/>
    <mergeCell ref="C150:C153"/>
    <mergeCell ref="E150:E153"/>
    <mergeCell ref="G150:G153"/>
    <mergeCell ref="I150:I153"/>
    <mergeCell ref="F151:F153"/>
    <mergeCell ref="A147:A149"/>
    <mergeCell ref="B147:B149"/>
    <mergeCell ref="C147:C149"/>
    <mergeCell ref="D147:D149"/>
    <mergeCell ref="E147:E149"/>
    <mergeCell ref="F147:F149"/>
    <mergeCell ref="G147:G149"/>
    <mergeCell ref="H147:H149"/>
    <mergeCell ref="I147:I149"/>
    <mergeCell ref="E141:E142"/>
    <mergeCell ref="G141:G142"/>
    <mergeCell ref="I141:I142"/>
    <mergeCell ref="L141:L142"/>
    <mergeCell ref="I143:J143"/>
    <mergeCell ref="A144:A145"/>
    <mergeCell ref="B144:B145"/>
    <mergeCell ref="C144:C145"/>
    <mergeCell ref="E144:E145"/>
    <mergeCell ref="G144:G145"/>
    <mergeCell ref="I144:I145"/>
    <mergeCell ref="F145:F146"/>
    <mergeCell ref="L136:L137"/>
    <mergeCell ref="E139:E140"/>
    <mergeCell ref="I139:I140"/>
    <mergeCell ref="L139:L140"/>
    <mergeCell ref="E133:E134"/>
    <mergeCell ref="G133:G136"/>
    <mergeCell ref="I133:I134"/>
    <mergeCell ref="L133:L134"/>
    <mergeCell ref="M133:M134"/>
    <mergeCell ref="G139:G140"/>
    <mergeCell ref="M124:M125"/>
    <mergeCell ref="E127:E129"/>
    <mergeCell ref="L128:L129"/>
    <mergeCell ref="E130:E132"/>
    <mergeCell ref="I130:I132"/>
    <mergeCell ref="G122:G123"/>
    <mergeCell ref="E124:E126"/>
    <mergeCell ref="G124:G126"/>
    <mergeCell ref="I124:I125"/>
    <mergeCell ref="L124:L125"/>
    <mergeCell ref="A99:A100"/>
    <mergeCell ref="B99:B100"/>
    <mergeCell ref="C111:J111"/>
    <mergeCell ref="L111:M111"/>
    <mergeCell ref="C112:M112"/>
    <mergeCell ref="E114:E121"/>
    <mergeCell ref="F114:F115"/>
    <mergeCell ref="G114:G119"/>
    <mergeCell ref="I114:I121"/>
    <mergeCell ref="A107:A109"/>
    <mergeCell ref="B107:B109"/>
    <mergeCell ref="C107:C109"/>
    <mergeCell ref="D107:D109"/>
    <mergeCell ref="E107:E110"/>
    <mergeCell ref="F107:F109"/>
    <mergeCell ref="G107:G110"/>
    <mergeCell ref="H107:H109"/>
    <mergeCell ref="I107:I109"/>
    <mergeCell ref="H99:H100"/>
    <mergeCell ref="I99:I103"/>
    <mergeCell ref="L99:L100"/>
    <mergeCell ref="H101:H103"/>
    <mergeCell ref="C101:C103"/>
    <mergeCell ref="D101:D103"/>
    <mergeCell ref="E101:E103"/>
    <mergeCell ref="F101:F103"/>
    <mergeCell ref="G101:G103"/>
    <mergeCell ref="F99:F100"/>
    <mergeCell ref="G99:G100"/>
    <mergeCell ref="E82:H82"/>
    <mergeCell ref="I82:J82"/>
    <mergeCell ref="I83:I84"/>
    <mergeCell ref="L84:L85"/>
    <mergeCell ref="I86:J86"/>
    <mergeCell ref="C87:J87"/>
    <mergeCell ref="C88:M88"/>
    <mergeCell ref="I89:I94"/>
    <mergeCell ref="G90:G93"/>
    <mergeCell ref="E91:E93"/>
    <mergeCell ref="C99:C100"/>
    <mergeCell ref="D99:D100"/>
    <mergeCell ref="E99:E100"/>
    <mergeCell ref="E97:E98"/>
    <mergeCell ref="G97:G98"/>
    <mergeCell ref="E71:H71"/>
    <mergeCell ref="I71:J71"/>
    <mergeCell ref="E73:E74"/>
    <mergeCell ref="I73:I74"/>
    <mergeCell ref="E75:E77"/>
    <mergeCell ref="E80:E81"/>
    <mergeCell ref="E68:E70"/>
    <mergeCell ref="G68:G70"/>
    <mergeCell ref="I68:I70"/>
    <mergeCell ref="F69:F70"/>
    <mergeCell ref="E78:E79"/>
    <mergeCell ref="L69:L70"/>
    <mergeCell ref="E63:E64"/>
    <mergeCell ref="G63:G64"/>
    <mergeCell ref="E65:E67"/>
    <mergeCell ref="G65:G67"/>
    <mergeCell ref="L66:L67"/>
    <mergeCell ref="G58:G60"/>
    <mergeCell ref="H58:H60"/>
    <mergeCell ref="I58:I60"/>
    <mergeCell ref="L58:L60"/>
    <mergeCell ref="E61:H61"/>
    <mergeCell ref="I61:J61"/>
    <mergeCell ref="A58:A60"/>
    <mergeCell ref="B58:B60"/>
    <mergeCell ref="C58:C60"/>
    <mergeCell ref="D58:D60"/>
    <mergeCell ref="E58:E60"/>
    <mergeCell ref="F58:F60"/>
    <mergeCell ref="L56:L57"/>
    <mergeCell ref="L54:L55"/>
    <mergeCell ref="A56:A57"/>
    <mergeCell ref="B56:B57"/>
    <mergeCell ref="C56:C57"/>
    <mergeCell ref="D56:D57"/>
    <mergeCell ref="E56:E57"/>
    <mergeCell ref="F56:F57"/>
    <mergeCell ref="G56:G57"/>
    <mergeCell ref="H56:H57"/>
    <mergeCell ref="I56:I57"/>
    <mergeCell ref="D53:D55"/>
    <mergeCell ref="E53:E55"/>
    <mergeCell ref="F53:F55"/>
    <mergeCell ref="G53:G55"/>
    <mergeCell ref="H53:H55"/>
    <mergeCell ref="I53:I55"/>
    <mergeCell ref="D49:D50"/>
    <mergeCell ref="E49:E50"/>
    <mergeCell ref="F49:F50"/>
    <mergeCell ref="G49:G50"/>
    <mergeCell ref="H49:H50"/>
    <mergeCell ref="I49:I50"/>
    <mergeCell ref="C36:C37"/>
    <mergeCell ref="D47:D48"/>
    <mergeCell ref="E47:E48"/>
    <mergeCell ref="F47:F48"/>
    <mergeCell ref="G47:G48"/>
    <mergeCell ref="H47:H48"/>
    <mergeCell ref="I47:I48"/>
    <mergeCell ref="I42:I44"/>
    <mergeCell ref="E51:H51"/>
    <mergeCell ref="I51:J51"/>
    <mergeCell ref="L33:L34"/>
    <mergeCell ref="E40:H40"/>
    <mergeCell ref="I40:J40"/>
    <mergeCell ref="A42:A46"/>
    <mergeCell ref="B42:B46"/>
    <mergeCell ref="C42:C46"/>
    <mergeCell ref="D42:D46"/>
    <mergeCell ref="E42:E44"/>
    <mergeCell ref="F42:F46"/>
    <mergeCell ref="L36:L37"/>
    <mergeCell ref="D38:D39"/>
    <mergeCell ref="E38:E39"/>
    <mergeCell ref="F38:F39"/>
    <mergeCell ref="G38:G39"/>
    <mergeCell ref="H38:H39"/>
    <mergeCell ref="I38:I39"/>
    <mergeCell ref="H36:H37"/>
    <mergeCell ref="G36:G37"/>
    <mergeCell ref="E36:E37"/>
    <mergeCell ref="D36:D37"/>
    <mergeCell ref="G42:G46"/>
    <mergeCell ref="H42:H46"/>
    <mergeCell ref="A6:M6"/>
    <mergeCell ref="A7:M7"/>
    <mergeCell ref="A9:A11"/>
    <mergeCell ref="B9:B11"/>
    <mergeCell ref="C9:C11"/>
    <mergeCell ref="D9:D11"/>
    <mergeCell ref="E9:E11"/>
    <mergeCell ref="H17:H19"/>
    <mergeCell ref="I17:I19"/>
    <mergeCell ref="F18:F19"/>
    <mergeCell ref="A12:M12"/>
    <mergeCell ref="A13:M13"/>
    <mergeCell ref="B14:M14"/>
    <mergeCell ref="C15:M15"/>
    <mergeCell ref="A17:A19"/>
    <mergeCell ref="B17:B19"/>
    <mergeCell ref="L9:M9"/>
    <mergeCell ref="L10:L11"/>
    <mergeCell ref="F9:F11"/>
    <mergeCell ref="G9:G11"/>
    <mergeCell ref="H9:H11"/>
    <mergeCell ref="I9:I11"/>
    <mergeCell ref="J9:J11"/>
    <mergeCell ref="L42:L44"/>
    <mergeCell ref="B25:B26"/>
    <mergeCell ref="C25:C26"/>
    <mergeCell ref="D25:D26"/>
    <mergeCell ref="E25:E26"/>
    <mergeCell ref="G25:G26"/>
    <mergeCell ref="I33:I35"/>
    <mergeCell ref="C17:C19"/>
    <mergeCell ref="D17:D19"/>
    <mergeCell ref="G17:G19"/>
    <mergeCell ref="I25:I28"/>
    <mergeCell ref="L25:L26"/>
    <mergeCell ref="G20:G21"/>
    <mergeCell ref="E31:H31"/>
    <mergeCell ref="I31:J31"/>
    <mergeCell ref="E29:E30"/>
    <mergeCell ref="F29:F30"/>
    <mergeCell ref="G29:G30"/>
    <mergeCell ref="B36:B37"/>
    <mergeCell ref="A25:A26"/>
    <mergeCell ref="M33:M34"/>
    <mergeCell ref="A208:J208"/>
    <mergeCell ref="M177:M178"/>
    <mergeCell ref="L180:L181"/>
    <mergeCell ref="A194:L194"/>
    <mergeCell ref="E22:E24"/>
    <mergeCell ref="A20:A21"/>
    <mergeCell ref="B20:B21"/>
    <mergeCell ref="C20:C21"/>
    <mergeCell ref="D20:D21"/>
    <mergeCell ref="E20:E21"/>
    <mergeCell ref="A33:A35"/>
    <mergeCell ref="B33:B35"/>
    <mergeCell ref="C33:C35"/>
    <mergeCell ref="E33:E35"/>
    <mergeCell ref="G33:G35"/>
    <mergeCell ref="H33:H35"/>
    <mergeCell ref="H25:H26"/>
    <mergeCell ref="H20:H21"/>
    <mergeCell ref="I20:I22"/>
    <mergeCell ref="G22:G24"/>
    <mergeCell ref="L22:L23"/>
    <mergeCell ref="F23:F24"/>
  </mergeCells>
  <printOptions horizontalCentered="1"/>
  <pageMargins left="0.59055118110236227" right="0" top="0.39370078740157483" bottom="0" header="0" footer="0"/>
  <pageSetup paperSize="9" scale="78" orientation="portrait" r:id="rId1"/>
  <headerFooter alignWithMargins="0"/>
  <rowBreaks count="4" manualBreakCount="4">
    <brk id="40" max="12" man="1"/>
    <brk id="82" max="12" man="1"/>
    <brk id="158" max="12" man="1"/>
    <brk id="194" max="12"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215"/>
  <sheetViews>
    <sheetView view="pageBreakPreview" zoomScaleNormal="100" zoomScaleSheetLayoutView="100" workbookViewId="0">
      <selection activeCell="W14" sqref="W14"/>
    </sheetView>
  </sheetViews>
  <sheetFormatPr defaultRowHeight="12.75" x14ac:dyDescent="0.2"/>
  <cols>
    <col min="1" max="3" width="2.7109375" style="2" customWidth="1"/>
    <col min="4" max="4" width="3.140625" style="2" customWidth="1"/>
    <col min="5" max="5" width="34.85546875" style="2" customWidth="1"/>
    <col min="6" max="6" width="2.7109375" style="11" customWidth="1"/>
    <col min="7" max="7" width="4.5703125" style="11" customWidth="1"/>
    <col min="8" max="8" width="3.28515625" style="16" customWidth="1"/>
    <col min="9" max="9" width="12.85546875" style="16" customWidth="1"/>
    <col min="10" max="10" width="7.85546875" style="3" customWidth="1"/>
    <col min="11" max="11" width="10.28515625" style="2" customWidth="1"/>
    <col min="12" max="12" width="9" style="2" customWidth="1"/>
    <col min="13" max="13" width="9.140625" style="2" customWidth="1"/>
    <col min="14" max="14" width="30.5703125" style="2" customWidth="1"/>
    <col min="15" max="15" width="5.85546875" style="2" customWidth="1"/>
    <col min="16" max="16384" width="9.140625" style="1"/>
  </cols>
  <sheetData>
    <row r="1" spans="1:15" ht="15.75" customHeight="1" x14ac:dyDescent="0.2">
      <c r="G1" s="1464"/>
      <c r="H1" s="1354"/>
      <c r="I1" s="1354"/>
      <c r="K1" s="1893"/>
      <c r="L1" s="1893"/>
      <c r="M1" s="1893"/>
      <c r="N1" s="2619" t="s">
        <v>422</v>
      </c>
      <c r="O1" s="2619"/>
    </row>
    <row r="2" spans="1:15" ht="13.5" customHeight="1" x14ac:dyDescent="0.2">
      <c r="G2" s="1464"/>
      <c r="H2" s="1354"/>
      <c r="I2" s="1354"/>
      <c r="K2" s="1893"/>
      <c r="L2" s="1893"/>
      <c r="M2" s="1893"/>
      <c r="N2" s="1893"/>
      <c r="O2" s="1893"/>
    </row>
    <row r="3" spans="1:15" s="2" customFormat="1" ht="15" customHeight="1" x14ac:dyDescent="0.2">
      <c r="A3" s="1894"/>
      <c r="B3" s="1894"/>
      <c r="C3" s="1894"/>
      <c r="D3" s="1894"/>
      <c r="E3" s="2609" t="s">
        <v>432</v>
      </c>
      <c r="F3" s="2609"/>
      <c r="G3" s="2609"/>
      <c r="H3" s="2609"/>
      <c r="I3" s="2609"/>
      <c r="J3" s="2609"/>
      <c r="K3" s="2609"/>
      <c r="L3" s="2609"/>
      <c r="M3" s="2609"/>
      <c r="N3" s="2609"/>
      <c r="O3" s="1894"/>
    </row>
    <row r="4" spans="1:15" ht="15.75" customHeight="1" x14ac:dyDescent="0.2">
      <c r="A4" s="2078" t="s">
        <v>33</v>
      </c>
      <c r="B4" s="2078"/>
      <c r="C4" s="2078"/>
      <c r="D4" s="2078"/>
      <c r="E4" s="2078"/>
      <c r="F4" s="2078"/>
      <c r="G4" s="2078"/>
      <c r="H4" s="2078"/>
      <c r="I4" s="2078"/>
      <c r="J4" s="2078"/>
      <c r="K4" s="2078"/>
      <c r="L4" s="2078"/>
      <c r="M4" s="2078"/>
      <c r="N4" s="2078"/>
      <c r="O4" s="2078"/>
    </row>
    <row r="5" spans="1:15" ht="15" customHeight="1" x14ac:dyDescent="0.2">
      <c r="A5" s="2079" t="s">
        <v>21</v>
      </c>
      <c r="B5" s="2079"/>
      <c r="C5" s="2079"/>
      <c r="D5" s="2079"/>
      <c r="E5" s="2079"/>
      <c r="F5" s="2079"/>
      <c r="G5" s="2079"/>
      <c r="H5" s="2079"/>
      <c r="I5" s="2079"/>
      <c r="J5" s="2079"/>
      <c r="K5" s="2079"/>
      <c r="L5" s="2079"/>
      <c r="M5" s="2079"/>
      <c r="N5" s="2079"/>
      <c r="O5" s="2079"/>
    </row>
    <row r="6" spans="1:15" ht="15" customHeight="1" thickBot="1" x14ac:dyDescent="0.25">
      <c r="F6" s="2"/>
      <c r="G6" s="2"/>
      <c r="H6" s="1354"/>
      <c r="I6" s="1354"/>
      <c r="N6" s="1804"/>
      <c r="O6" s="1804" t="s">
        <v>162</v>
      </c>
    </row>
    <row r="7" spans="1:15" ht="33" customHeight="1" x14ac:dyDescent="0.2">
      <c r="A7" s="2466" t="s">
        <v>22</v>
      </c>
      <c r="B7" s="2469" t="s">
        <v>0</v>
      </c>
      <c r="C7" s="2469" t="s">
        <v>1</v>
      </c>
      <c r="D7" s="2469" t="s">
        <v>31</v>
      </c>
      <c r="E7" s="2472" t="s">
        <v>14</v>
      </c>
      <c r="F7" s="2469" t="s">
        <v>2</v>
      </c>
      <c r="G7" s="2469" t="s">
        <v>185</v>
      </c>
      <c r="H7" s="2479" t="s">
        <v>3</v>
      </c>
      <c r="I7" s="2482" t="s">
        <v>70</v>
      </c>
      <c r="J7" s="2485" t="s">
        <v>4</v>
      </c>
      <c r="K7" s="2118" t="s">
        <v>433</v>
      </c>
      <c r="L7" s="2118" t="s">
        <v>459</v>
      </c>
      <c r="M7" s="2118" t="s">
        <v>426</v>
      </c>
      <c r="N7" s="2123" t="s">
        <v>13</v>
      </c>
      <c r="O7" s="2125"/>
    </row>
    <row r="8" spans="1:15" ht="21.75" customHeight="1" x14ac:dyDescent="0.2">
      <c r="A8" s="2467"/>
      <c r="B8" s="2470"/>
      <c r="C8" s="2470"/>
      <c r="D8" s="2470"/>
      <c r="E8" s="2473"/>
      <c r="F8" s="2470"/>
      <c r="G8" s="2477"/>
      <c r="H8" s="2480"/>
      <c r="I8" s="2483"/>
      <c r="J8" s="2486"/>
      <c r="K8" s="2121"/>
      <c r="L8" s="2121"/>
      <c r="M8" s="2121"/>
      <c r="N8" s="2126" t="s">
        <v>14</v>
      </c>
      <c r="O8" s="1467" t="s">
        <v>119</v>
      </c>
    </row>
    <row r="9" spans="1:15" ht="39" customHeight="1" thickBot="1" x14ac:dyDescent="0.25">
      <c r="A9" s="2468"/>
      <c r="B9" s="2471"/>
      <c r="C9" s="2471"/>
      <c r="D9" s="2471"/>
      <c r="E9" s="2474"/>
      <c r="F9" s="2471"/>
      <c r="G9" s="2478"/>
      <c r="H9" s="2481"/>
      <c r="I9" s="2484"/>
      <c r="J9" s="2487"/>
      <c r="K9" s="2122"/>
      <c r="L9" s="2122"/>
      <c r="M9" s="2122"/>
      <c r="N9" s="2127"/>
      <c r="O9" s="851" t="s">
        <v>97</v>
      </c>
    </row>
    <row r="10" spans="1:15" s="14" customFormat="1" ht="14.25" customHeight="1" x14ac:dyDescent="0.2">
      <c r="A10" s="2097" t="s">
        <v>69</v>
      </c>
      <c r="B10" s="2098"/>
      <c r="C10" s="2098"/>
      <c r="D10" s="2098"/>
      <c r="E10" s="2098"/>
      <c r="F10" s="2098"/>
      <c r="G10" s="2098"/>
      <c r="H10" s="2098"/>
      <c r="I10" s="2098"/>
      <c r="J10" s="2098"/>
      <c r="K10" s="2098"/>
      <c r="L10" s="2098"/>
      <c r="M10" s="2098"/>
      <c r="N10" s="2098"/>
      <c r="O10" s="2099"/>
    </row>
    <row r="11" spans="1:15" s="14" customFormat="1" ht="14.25" customHeight="1" x14ac:dyDescent="0.2">
      <c r="A11" s="2100" t="s">
        <v>30</v>
      </c>
      <c r="B11" s="2101"/>
      <c r="C11" s="2101"/>
      <c r="D11" s="2101"/>
      <c r="E11" s="2101"/>
      <c r="F11" s="2101"/>
      <c r="G11" s="2101"/>
      <c r="H11" s="2101"/>
      <c r="I11" s="2101"/>
      <c r="J11" s="2101"/>
      <c r="K11" s="2101"/>
      <c r="L11" s="2101"/>
      <c r="M11" s="2101"/>
      <c r="N11" s="2101"/>
      <c r="O11" s="2102"/>
    </row>
    <row r="12" spans="1:15" ht="16.5" customHeight="1" x14ac:dyDescent="0.2">
      <c r="A12" s="32" t="s">
        <v>7</v>
      </c>
      <c r="B12" s="2103" t="s">
        <v>34</v>
      </c>
      <c r="C12" s="2104"/>
      <c r="D12" s="2104"/>
      <c r="E12" s="2104"/>
      <c r="F12" s="2104"/>
      <c r="G12" s="2104"/>
      <c r="H12" s="2104"/>
      <c r="I12" s="2104"/>
      <c r="J12" s="2104"/>
      <c r="K12" s="2104"/>
      <c r="L12" s="2104"/>
      <c r="M12" s="2104"/>
      <c r="N12" s="2104"/>
      <c r="O12" s="2105"/>
    </row>
    <row r="13" spans="1:15" ht="15" customHeight="1" x14ac:dyDescent="0.2">
      <c r="A13" s="866" t="s">
        <v>7</v>
      </c>
      <c r="B13" s="24" t="s">
        <v>7</v>
      </c>
      <c r="C13" s="2106" t="s">
        <v>35</v>
      </c>
      <c r="D13" s="2107"/>
      <c r="E13" s="2107"/>
      <c r="F13" s="2107"/>
      <c r="G13" s="2107"/>
      <c r="H13" s="2107"/>
      <c r="I13" s="2107"/>
      <c r="J13" s="2107"/>
      <c r="K13" s="2107"/>
      <c r="L13" s="2107"/>
      <c r="M13" s="2107"/>
      <c r="N13" s="2107"/>
      <c r="O13" s="2108"/>
    </row>
    <row r="14" spans="1:15" ht="30.75" customHeight="1" x14ac:dyDescent="0.2">
      <c r="A14" s="1834" t="s">
        <v>7</v>
      </c>
      <c r="B14" s="1835" t="s">
        <v>7</v>
      </c>
      <c r="C14" s="911" t="s">
        <v>7</v>
      </c>
      <c r="D14" s="22"/>
      <c r="E14" s="114" t="s">
        <v>55</v>
      </c>
      <c r="F14" s="1805" t="s">
        <v>107</v>
      </c>
      <c r="G14" s="568"/>
      <c r="H14" s="1839" t="s">
        <v>48</v>
      </c>
      <c r="I14" s="57"/>
      <c r="J14" s="374"/>
      <c r="K14" s="370"/>
      <c r="L14" s="370"/>
      <c r="M14" s="1904"/>
      <c r="N14" s="36"/>
      <c r="O14" s="1752"/>
    </row>
    <row r="15" spans="1:15" ht="39.75" customHeight="1" x14ac:dyDescent="0.2">
      <c r="A15" s="2132"/>
      <c r="B15" s="2133"/>
      <c r="C15" s="2443"/>
      <c r="D15" s="2444" t="s">
        <v>7</v>
      </c>
      <c r="E15" s="1845" t="s">
        <v>301</v>
      </c>
      <c r="F15" s="223" t="s">
        <v>52</v>
      </c>
      <c r="G15" s="2454" t="s">
        <v>216</v>
      </c>
      <c r="H15" s="2134"/>
      <c r="I15" s="2475" t="s">
        <v>81</v>
      </c>
      <c r="J15" s="92" t="s">
        <v>129</v>
      </c>
      <c r="K15" s="133">
        <v>557.70000000000005</v>
      </c>
      <c r="L15" s="133">
        <v>557.70000000000005</v>
      </c>
      <c r="M15" s="787"/>
      <c r="N15" s="61" t="s">
        <v>346</v>
      </c>
      <c r="O15" s="607" t="s">
        <v>62</v>
      </c>
    </row>
    <row r="16" spans="1:15" ht="39.75" customHeight="1" x14ac:dyDescent="0.2">
      <c r="A16" s="2132"/>
      <c r="B16" s="2133"/>
      <c r="C16" s="2443"/>
      <c r="D16" s="2247"/>
      <c r="E16" s="2610" t="s">
        <v>318</v>
      </c>
      <c r="F16" s="2144" t="s">
        <v>156</v>
      </c>
      <c r="G16" s="2455"/>
      <c r="H16" s="2134"/>
      <c r="I16" s="2448"/>
      <c r="J16" s="92"/>
      <c r="K16" s="133"/>
      <c r="L16" s="133"/>
      <c r="M16" s="787"/>
      <c r="N16" s="1468" t="s">
        <v>348</v>
      </c>
      <c r="O16" s="1753"/>
    </row>
    <row r="17" spans="1:16" ht="33.75" customHeight="1" x14ac:dyDescent="0.2">
      <c r="A17" s="2132"/>
      <c r="B17" s="2133"/>
      <c r="C17" s="2443"/>
      <c r="D17" s="2247"/>
      <c r="E17" s="2611"/>
      <c r="F17" s="2145"/>
      <c r="G17" s="2456"/>
      <c r="H17" s="2134"/>
      <c r="I17" s="2476"/>
      <c r="J17" s="89"/>
      <c r="K17" s="123"/>
      <c r="L17" s="123"/>
      <c r="M17" s="258"/>
      <c r="N17" s="43" t="s">
        <v>347</v>
      </c>
      <c r="O17" s="610"/>
    </row>
    <row r="18" spans="1:16" ht="29.25" customHeight="1" x14ac:dyDescent="0.2">
      <c r="A18" s="2132"/>
      <c r="B18" s="2133"/>
      <c r="C18" s="2443"/>
      <c r="D18" s="2444" t="s">
        <v>9</v>
      </c>
      <c r="E18" s="2135" t="s">
        <v>360</v>
      </c>
      <c r="F18" s="223" t="s">
        <v>52</v>
      </c>
      <c r="G18" s="2458"/>
      <c r="H18" s="2177"/>
      <c r="I18" s="2448" t="s">
        <v>80</v>
      </c>
      <c r="J18" s="172" t="s">
        <v>129</v>
      </c>
      <c r="K18" s="133">
        <v>40</v>
      </c>
      <c r="L18" s="133">
        <v>40</v>
      </c>
      <c r="M18" s="787"/>
      <c r="N18" s="1861" t="s">
        <v>438</v>
      </c>
      <c r="O18" s="1754">
        <v>1</v>
      </c>
    </row>
    <row r="19" spans="1:16" ht="33.75" customHeight="1" x14ac:dyDescent="0.2">
      <c r="A19" s="2132"/>
      <c r="B19" s="2133"/>
      <c r="C19" s="2443"/>
      <c r="D19" s="2445"/>
      <c r="E19" s="2137"/>
      <c r="F19" s="1469" t="s">
        <v>156</v>
      </c>
      <c r="G19" s="2458"/>
      <c r="H19" s="2177"/>
      <c r="I19" s="2449"/>
      <c r="J19" s="175"/>
      <c r="K19" s="127"/>
      <c r="L19" s="127"/>
      <c r="M19" s="175"/>
      <c r="N19" s="711" t="s">
        <v>51</v>
      </c>
      <c r="O19" s="1755"/>
    </row>
    <row r="20" spans="1:16" ht="23.25" customHeight="1" x14ac:dyDescent="0.2">
      <c r="A20" s="1806"/>
      <c r="B20" s="1807"/>
      <c r="C20" s="128"/>
      <c r="D20" s="1836" t="s">
        <v>32</v>
      </c>
      <c r="E20" s="2136" t="s">
        <v>234</v>
      </c>
      <c r="F20" s="1876" t="s">
        <v>52</v>
      </c>
      <c r="G20" s="2450"/>
      <c r="H20" s="177"/>
      <c r="I20" s="2449"/>
      <c r="J20" s="172" t="s">
        <v>129</v>
      </c>
      <c r="K20" s="129">
        <v>113</v>
      </c>
      <c r="L20" s="129">
        <v>113</v>
      </c>
      <c r="M20" s="172"/>
      <c r="N20" s="2146" t="s">
        <v>354</v>
      </c>
      <c r="O20" s="1055">
        <v>1</v>
      </c>
    </row>
    <row r="21" spans="1:16" ht="17.25" customHeight="1" x14ac:dyDescent="0.2">
      <c r="A21" s="1806"/>
      <c r="B21" s="1807"/>
      <c r="C21" s="128"/>
      <c r="D21" s="1836"/>
      <c r="E21" s="2136"/>
      <c r="F21" s="2148" t="s">
        <v>156</v>
      </c>
      <c r="G21" s="2450"/>
      <c r="H21" s="177"/>
      <c r="I21" s="1866"/>
      <c r="J21" s="172"/>
      <c r="K21" s="129"/>
      <c r="L21" s="129"/>
      <c r="M21" s="172"/>
      <c r="N21" s="2147"/>
      <c r="O21" s="1055"/>
      <c r="P21" s="101"/>
    </row>
    <row r="22" spans="1:16" ht="41.25" customHeight="1" x14ac:dyDescent="0.2">
      <c r="A22" s="1806"/>
      <c r="B22" s="1807"/>
      <c r="C22" s="128"/>
      <c r="D22" s="1836"/>
      <c r="E22" s="2136"/>
      <c r="F22" s="2451"/>
      <c r="G22" s="2450"/>
      <c r="H22" s="177"/>
      <c r="I22" s="1866"/>
      <c r="J22" s="172"/>
      <c r="K22" s="129"/>
      <c r="L22" s="129"/>
      <c r="M22" s="172"/>
      <c r="N22" s="48" t="s">
        <v>355</v>
      </c>
      <c r="O22" s="41">
        <v>1</v>
      </c>
    </row>
    <row r="23" spans="1:16" ht="20.25" customHeight="1" x14ac:dyDescent="0.2">
      <c r="A23" s="2132"/>
      <c r="B23" s="2133"/>
      <c r="C23" s="2443"/>
      <c r="D23" s="2444" t="s">
        <v>37</v>
      </c>
      <c r="E23" s="2184" t="s">
        <v>124</v>
      </c>
      <c r="F23" s="1889" t="s">
        <v>52</v>
      </c>
      <c r="G23" s="2452" t="s">
        <v>217</v>
      </c>
      <c r="H23" s="2177"/>
      <c r="I23" s="2457"/>
      <c r="J23" s="176" t="s">
        <v>130</v>
      </c>
      <c r="K23" s="118">
        <v>75</v>
      </c>
      <c r="L23" s="118">
        <v>75</v>
      </c>
      <c r="M23" s="176"/>
      <c r="N23" s="2150" t="s">
        <v>270</v>
      </c>
      <c r="O23" s="611">
        <v>1</v>
      </c>
    </row>
    <row r="24" spans="1:16" ht="34.5" customHeight="1" x14ac:dyDescent="0.2">
      <c r="A24" s="2132"/>
      <c r="B24" s="2133"/>
      <c r="C24" s="2443"/>
      <c r="D24" s="2445"/>
      <c r="E24" s="2323"/>
      <c r="F24" s="713"/>
      <c r="G24" s="2453"/>
      <c r="H24" s="2177"/>
      <c r="I24" s="2457"/>
      <c r="J24" s="258"/>
      <c r="K24" s="127"/>
      <c r="L24" s="127"/>
      <c r="M24" s="175"/>
      <c r="N24" s="2151"/>
      <c r="O24" s="1756"/>
    </row>
    <row r="25" spans="1:16" ht="16.5" customHeight="1" x14ac:dyDescent="0.2">
      <c r="A25" s="1806"/>
      <c r="B25" s="1807"/>
      <c r="C25" s="128"/>
      <c r="D25" s="1836" t="s">
        <v>38</v>
      </c>
      <c r="E25" s="2253" t="s">
        <v>177</v>
      </c>
      <c r="F25" s="2463" t="s">
        <v>52</v>
      </c>
      <c r="G25" s="2452"/>
      <c r="H25" s="1820"/>
      <c r="I25" s="2457"/>
      <c r="J25" s="172" t="s">
        <v>50</v>
      </c>
      <c r="K25" s="129">
        <v>25</v>
      </c>
      <c r="L25" s="129">
        <v>25</v>
      </c>
      <c r="M25" s="172"/>
      <c r="N25" s="1821" t="s">
        <v>51</v>
      </c>
      <c r="O25" s="1055"/>
    </row>
    <row r="26" spans="1:16" ht="12.75" customHeight="1" x14ac:dyDescent="0.2">
      <c r="A26" s="1806"/>
      <c r="B26" s="1807"/>
      <c r="C26" s="130"/>
      <c r="D26" s="1865"/>
      <c r="E26" s="2462"/>
      <c r="F26" s="2464"/>
      <c r="G26" s="2465"/>
      <c r="H26" s="1820"/>
      <c r="I26" s="2457"/>
      <c r="J26" s="375"/>
      <c r="K26" s="120"/>
      <c r="L26" s="120"/>
      <c r="M26" s="302"/>
      <c r="N26" s="131"/>
      <c r="O26" s="35"/>
    </row>
    <row r="27" spans="1:16" ht="17.25" customHeight="1" x14ac:dyDescent="0.2">
      <c r="A27" s="1806"/>
      <c r="B27" s="1807"/>
      <c r="C27" s="128"/>
      <c r="D27" s="1836" t="s">
        <v>39</v>
      </c>
      <c r="E27" s="2253" t="s">
        <v>457</v>
      </c>
      <c r="F27" s="2463" t="s">
        <v>52</v>
      </c>
      <c r="G27" s="2452"/>
      <c r="H27" s="1820"/>
      <c r="I27" s="1867"/>
      <c r="J27" s="172"/>
      <c r="K27" s="129"/>
      <c r="L27" s="129"/>
      <c r="M27" s="172"/>
      <c r="N27" s="1821" t="s">
        <v>51</v>
      </c>
      <c r="O27" s="1055"/>
    </row>
    <row r="28" spans="1:16" ht="12.75" customHeight="1" x14ac:dyDescent="0.2">
      <c r="A28" s="1806"/>
      <c r="B28" s="1807"/>
      <c r="C28" s="130"/>
      <c r="D28" s="1865"/>
      <c r="E28" s="2462"/>
      <c r="F28" s="2464"/>
      <c r="G28" s="2465"/>
      <c r="H28" s="1820"/>
      <c r="I28" s="1797"/>
      <c r="J28" s="375"/>
      <c r="K28" s="120"/>
      <c r="L28" s="120"/>
      <c r="M28" s="302"/>
      <c r="N28" s="131"/>
      <c r="O28" s="35"/>
    </row>
    <row r="29" spans="1:16" ht="15" customHeight="1" thickBot="1" x14ac:dyDescent="0.25">
      <c r="A29" s="1849"/>
      <c r="B29" s="1851"/>
      <c r="C29" s="134"/>
      <c r="D29" s="135"/>
      <c r="E29" s="2459"/>
      <c r="F29" s="2459"/>
      <c r="G29" s="2459"/>
      <c r="H29" s="2459"/>
      <c r="I29" s="2460" t="s">
        <v>71</v>
      </c>
      <c r="J29" s="2461"/>
      <c r="K29" s="820">
        <f>SUM(K15:K26)</f>
        <v>810.7</v>
      </c>
      <c r="L29" s="820">
        <f>SUM(L15:L26)</f>
        <v>810.7</v>
      </c>
      <c r="M29" s="820">
        <f>SUM(M15:M26)</f>
        <v>0</v>
      </c>
      <c r="N29" s="385"/>
      <c r="O29" s="345"/>
    </row>
    <row r="30" spans="1:16" ht="32.25" customHeight="1" x14ac:dyDescent="0.2">
      <c r="A30" s="1848" t="s">
        <v>7</v>
      </c>
      <c r="B30" s="1850" t="s">
        <v>7</v>
      </c>
      <c r="C30" s="738" t="s">
        <v>9</v>
      </c>
      <c r="D30" s="136"/>
      <c r="E30" s="219" t="s">
        <v>56</v>
      </c>
      <c r="F30" s="222" t="s">
        <v>110</v>
      </c>
      <c r="G30" s="206"/>
      <c r="H30" s="240" t="s">
        <v>48</v>
      </c>
      <c r="I30" s="592"/>
      <c r="J30" s="137"/>
      <c r="K30" s="527"/>
      <c r="L30" s="528"/>
      <c r="M30" s="527"/>
      <c r="N30" s="138"/>
      <c r="O30" s="1757"/>
    </row>
    <row r="31" spans="1:16" ht="19.5" customHeight="1" x14ac:dyDescent="0.2">
      <c r="A31" s="2157"/>
      <c r="B31" s="2133"/>
      <c r="C31" s="2443"/>
      <c r="D31" s="1836" t="s">
        <v>7</v>
      </c>
      <c r="E31" s="2136" t="s">
        <v>235</v>
      </c>
      <c r="F31" s="1816" t="s">
        <v>52</v>
      </c>
      <c r="G31" s="2446" t="s">
        <v>190</v>
      </c>
      <c r="H31" s="2134"/>
      <c r="I31" s="2448" t="s">
        <v>80</v>
      </c>
      <c r="J31" s="118" t="s">
        <v>130</v>
      </c>
      <c r="K31" s="253">
        <v>500</v>
      </c>
      <c r="L31" s="118">
        <v>500</v>
      </c>
      <c r="M31" s="253"/>
      <c r="N31" s="2491" t="s">
        <v>404</v>
      </c>
      <c r="O31" s="2297">
        <v>1</v>
      </c>
    </row>
    <row r="32" spans="1:16" ht="33" customHeight="1" x14ac:dyDescent="0.2">
      <c r="A32" s="2157"/>
      <c r="B32" s="2133"/>
      <c r="C32" s="2443"/>
      <c r="D32" s="1836"/>
      <c r="E32" s="2136"/>
      <c r="F32" s="1816"/>
      <c r="G32" s="2447"/>
      <c r="H32" s="2134"/>
      <c r="I32" s="2448"/>
      <c r="J32" s="129" t="s">
        <v>129</v>
      </c>
      <c r="K32" s="202">
        <v>550</v>
      </c>
      <c r="L32" s="129">
        <v>550</v>
      </c>
      <c r="M32" s="202"/>
      <c r="N32" s="2492"/>
      <c r="O32" s="2440"/>
    </row>
    <row r="33" spans="1:15" ht="43.5" customHeight="1" x14ac:dyDescent="0.2">
      <c r="A33" s="2157"/>
      <c r="B33" s="2133"/>
      <c r="C33" s="2443"/>
      <c r="D33" s="1808"/>
      <c r="E33" s="2136"/>
      <c r="F33" s="1816"/>
      <c r="G33" s="2447"/>
      <c r="H33" s="2134"/>
      <c r="I33" s="2448"/>
      <c r="J33" s="129"/>
      <c r="K33" s="202"/>
      <c r="L33" s="129"/>
      <c r="M33" s="202"/>
      <c r="N33" s="48" t="s">
        <v>405</v>
      </c>
      <c r="O33" s="216">
        <v>90</v>
      </c>
    </row>
    <row r="34" spans="1:15" ht="17.25" customHeight="1" x14ac:dyDescent="0.2">
      <c r="A34" s="2132"/>
      <c r="B34" s="2133"/>
      <c r="C34" s="2443"/>
      <c r="D34" s="2444" t="s">
        <v>9</v>
      </c>
      <c r="E34" s="2184" t="s">
        <v>65</v>
      </c>
      <c r="F34" s="220" t="s">
        <v>52</v>
      </c>
      <c r="G34" s="2499" t="s">
        <v>188</v>
      </c>
      <c r="H34" s="2134"/>
      <c r="I34" s="243"/>
      <c r="J34" s="118" t="s">
        <v>130</v>
      </c>
      <c r="K34" s="253"/>
      <c r="L34" s="118"/>
      <c r="M34" s="253"/>
      <c r="N34" s="2150" t="s">
        <v>363</v>
      </c>
      <c r="O34" s="1847"/>
    </row>
    <row r="35" spans="1:15" ht="17.25" customHeight="1" x14ac:dyDescent="0.2">
      <c r="A35" s="2132"/>
      <c r="B35" s="2133"/>
      <c r="C35" s="2443"/>
      <c r="D35" s="2247"/>
      <c r="E35" s="2322"/>
      <c r="F35" s="221"/>
      <c r="G35" s="2500"/>
      <c r="H35" s="2134"/>
      <c r="I35" s="243"/>
      <c r="J35" s="127"/>
      <c r="K35" s="308"/>
      <c r="L35" s="127"/>
      <c r="M35" s="308"/>
      <c r="N35" s="2162"/>
      <c r="O35" s="1862"/>
    </row>
    <row r="36" spans="1:15" ht="17.25" customHeight="1" x14ac:dyDescent="0.2">
      <c r="A36" s="1806"/>
      <c r="B36" s="1807"/>
      <c r="C36" s="143"/>
      <c r="D36" s="2444" t="s">
        <v>32</v>
      </c>
      <c r="E36" s="2135" t="s">
        <v>305</v>
      </c>
      <c r="F36" s="2180" t="s">
        <v>52</v>
      </c>
      <c r="G36" s="2495"/>
      <c r="H36" s="2182"/>
      <c r="I36" s="2497"/>
      <c r="J36" s="129" t="s">
        <v>129</v>
      </c>
      <c r="K36" s="787">
        <v>20</v>
      </c>
      <c r="L36" s="133">
        <v>20</v>
      </c>
      <c r="M36" s="1906"/>
      <c r="N36" s="1861" t="s">
        <v>117</v>
      </c>
      <c r="O36" s="1758"/>
    </row>
    <row r="37" spans="1:15" ht="28.5" customHeight="1" x14ac:dyDescent="0.2">
      <c r="A37" s="1806"/>
      <c r="B37" s="1807"/>
      <c r="C37" s="143"/>
      <c r="D37" s="2445"/>
      <c r="E37" s="2137"/>
      <c r="F37" s="2181"/>
      <c r="G37" s="2496"/>
      <c r="H37" s="2182"/>
      <c r="I37" s="2498"/>
      <c r="J37" s="140" t="s">
        <v>50</v>
      </c>
      <c r="K37" s="308"/>
      <c r="L37" s="127"/>
      <c r="M37" s="308"/>
      <c r="N37" s="1470" t="s">
        <v>364</v>
      </c>
      <c r="O37" s="1759"/>
    </row>
    <row r="38" spans="1:15" ht="16.5" customHeight="1" thickBot="1" x14ac:dyDescent="0.25">
      <c r="A38" s="141"/>
      <c r="B38" s="1851"/>
      <c r="C38" s="134"/>
      <c r="D38" s="135"/>
      <c r="E38" s="2459"/>
      <c r="F38" s="2459"/>
      <c r="G38" s="2459"/>
      <c r="H38" s="2459"/>
      <c r="I38" s="2460" t="s">
        <v>71</v>
      </c>
      <c r="J38" s="2490"/>
      <c r="K38" s="160">
        <f>SUM(K31:K37)</f>
        <v>1070</v>
      </c>
      <c r="L38" s="820">
        <f>SUM(L31:L37)</f>
        <v>1070</v>
      </c>
      <c r="M38" s="820">
        <f>SUM(M31:M37)</f>
        <v>0</v>
      </c>
      <c r="N38" s="386"/>
      <c r="O38" s="351"/>
    </row>
    <row r="39" spans="1:15" ht="36" customHeight="1" x14ac:dyDescent="0.2">
      <c r="A39" s="1806" t="s">
        <v>7</v>
      </c>
      <c r="B39" s="1870" t="s">
        <v>7</v>
      </c>
      <c r="C39" s="1863" t="s">
        <v>32</v>
      </c>
      <c r="D39" s="741"/>
      <c r="E39" s="742" t="s">
        <v>125</v>
      </c>
      <c r="F39" s="1819" t="s">
        <v>112</v>
      </c>
      <c r="G39" s="207"/>
      <c r="H39" s="1828" t="s">
        <v>48</v>
      </c>
      <c r="I39" s="743"/>
      <c r="J39" s="157"/>
      <c r="K39" s="553"/>
      <c r="L39" s="552"/>
      <c r="M39" s="553"/>
      <c r="N39" s="1897"/>
      <c r="O39" s="1760"/>
    </row>
    <row r="40" spans="1:15" ht="16.5" customHeight="1" x14ac:dyDescent="0.2">
      <c r="A40" s="2132"/>
      <c r="B40" s="2493"/>
      <c r="C40" s="2443"/>
      <c r="D40" s="2494" t="s">
        <v>7</v>
      </c>
      <c r="E40" s="2184" t="s">
        <v>275</v>
      </c>
      <c r="F40" s="2180" t="s">
        <v>52</v>
      </c>
      <c r="G40" s="2501" t="s">
        <v>218</v>
      </c>
      <c r="H40" s="2182"/>
      <c r="I40" s="2497" t="s">
        <v>81</v>
      </c>
      <c r="J40" s="129" t="s">
        <v>130</v>
      </c>
      <c r="K40" s="1183">
        <v>250</v>
      </c>
      <c r="L40" s="133">
        <v>250</v>
      </c>
      <c r="M40" s="1183"/>
      <c r="N40" s="2150" t="s">
        <v>368</v>
      </c>
      <c r="O40" s="21">
        <v>40</v>
      </c>
    </row>
    <row r="41" spans="1:15" ht="15.75" customHeight="1" x14ac:dyDescent="0.2">
      <c r="A41" s="2132"/>
      <c r="B41" s="2493"/>
      <c r="C41" s="2443"/>
      <c r="D41" s="2134"/>
      <c r="E41" s="2142"/>
      <c r="F41" s="2186"/>
      <c r="G41" s="2450"/>
      <c r="H41" s="2182"/>
      <c r="I41" s="2505"/>
      <c r="J41" s="129" t="s">
        <v>68</v>
      </c>
      <c r="K41" s="1183">
        <v>420</v>
      </c>
      <c r="L41" s="133">
        <v>420</v>
      </c>
      <c r="M41" s="1183"/>
      <c r="N41" s="2203"/>
      <c r="O41" s="18"/>
    </row>
    <row r="42" spans="1:15" ht="15" customHeight="1" x14ac:dyDescent="0.2">
      <c r="A42" s="2132"/>
      <c r="B42" s="2493"/>
      <c r="C42" s="2443"/>
      <c r="D42" s="2134"/>
      <c r="E42" s="2142"/>
      <c r="F42" s="2186"/>
      <c r="G42" s="2450"/>
      <c r="H42" s="2182"/>
      <c r="I42" s="2505"/>
      <c r="J42" s="129" t="s">
        <v>49</v>
      </c>
      <c r="K42" s="172">
        <v>684.4</v>
      </c>
      <c r="L42" s="129">
        <v>684.4</v>
      </c>
      <c r="M42" s="202"/>
      <c r="N42" s="2203"/>
      <c r="O42" s="18"/>
    </row>
    <row r="43" spans="1:15" ht="27.75" customHeight="1" x14ac:dyDescent="0.2">
      <c r="A43" s="2132"/>
      <c r="B43" s="2493"/>
      <c r="C43" s="2443"/>
      <c r="D43" s="2134"/>
      <c r="E43" s="618" t="s">
        <v>273</v>
      </c>
      <c r="F43" s="2186"/>
      <c r="G43" s="2450"/>
      <c r="H43" s="2182"/>
      <c r="I43" s="1873"/>
      <c r="J43" s="129"/>
      <c r="K43" s="202"/>
      <c r="L43" s="129"/>
      <c r="M43" s="202"/>
      <c r="N43" s="1047"/>
      <c r="O43" s="18"/>
    </row>
    <row r="44" spans="1:15" ht="41.25" customHeight="1" x14ac:dyDescent="0.2">
      <c r="A44" s="2132"/>
      <c r="B44" s="2493"/>
      <c r="C44" s="2443"/>
      <c r="D44" s="2134"/>
      <c r="E44" s="1809" t="s">
        <v>274</v>
      </c>
      <c r="F44" s="2186"/>
      <c r="G44" s="2450"/>
      <c r="H44" s="2182"/>
      <c r="I44" s="1874"/>
      <c r="J44" s="127"/>
      <c r="K44" s="1403"/>
      <c r="L44" s="123"/>
      <c r="M44" s="1403"/>
      <c r="N44" s="1815"/>
      <c r="O44" s="20"/>
    </row>
    <row r="45" spans="1:15" ht="21" customHeight="1" x14ac:dyDescent="0.2">
      <c r="A45" s="1806"/>
      <c r="B45" s="1870"/>
      <c r="C45" s="1888"/>
      <c r="D45" s="2494" t="s">
        <v>9</v>
      </c>
      <c r="E45" s="2135" t="s">
        <v>178</v>
      </c>
      <c r="F45" s="2180" t="s">
        <v>52</v>
      </c>
      <c r="G45" s="2495" t="s">
        <v>191</v>
      </c>
      <c r="H45" s="2182"/>
      <c r="I45" s="2497" t="s">
        <v>80</v>
      </c>
      <c r="J45" s="129" t="s">
        <v>130</v>
      </c>
      <c r="K45" s="202">
        <v>50</v>
      </c>
      <c r="L45" s="129">
        <v>50</v>
      </c>
      <c r="M45" s="202"/>
      <c r="N45" s="2150" t="s">
        <v>367</v>
      </c>
      <c r="O45" s="1890">
        <v>50</v>
      </c>
    </row>
    <row r="46" spans="1:15" ht="23.25" customHeight="1" x14ac:dyDescent="0.2">
      <c r="A46" s="1806"/>
      <c r="B46" s="1870"/>
      <c r="C46" s="1888"/>
      <c r="D46" s="2504"/>
      <c r="E46" s="2137"/>
      <c r="F46" s="2181"/>
      <c r="G46" s="2496"/>
      <c r="H46" s="2182"/>
      <c r="I46" s="2498"/>
      <c r="J46" s="140" t="s">
        <v>129</v>
      </c>
      <c r="K46" s="308">
        <v>200</v>
      </c>
      <c r="L46" s="127">
        <v>200</v>
      </c>
      <c r="M46" s="308"/>
      <c r="N46" s="2170"/>
      <c r="O46" s="1891"/>
    </row>
    <row r="47" spans="1:15" ht="18" customHeight="1" x14ac:dyDescent="0.2">
      <c r="A47" s="1806"/>
      <c r="B47" s="1870"/>
      <c r="C47" s="1888"/>
      <c r="D47" s="2444" t="s">
        <v>32</v>
      </c>
      <c r="E47" s="2135" t="s">
        <v>366</v>
      </c>
      <c r="F47" s="2180" t="s">
        <v>52</v>
      </c>
      <c r="G47" s="2495"/>
      <c r="H47" s="2182"/>
      <c r="I47" s="2497"/>
      <c r="J47" s="118" t="s">
        <v>130</v>
      </c>
      <c r="K47" s="253">
        <v>250</v>
      </c>
      <c r="L47" s="118">
        <v>250</v>
      </c>
      <c r="M47" s="253"/>
      <c r="N47" s="1811" t="s">
        <v>51</v>
      </c>
      <c r="O47" s="1882">
        <v>1</v>
      </c>
    </row>
    <row r="48" spans="1:15" ht="39" customHeight="1" x14ac:dyDescent="0.2">
      <c r="A48" s="1806"/>
      <c r="B48" s="1870"/>
      <c r="C48" s="1888"/>
      <c r="D48" s="2445"/>
      <c r="E48" s="2137"/>
      <c r="F48" s="2181"/>
      <c r="G48" s="2496"/>
      <c r="H48" s="2502"/>
      <c r="I48" s="2503"/>
      <c r="J48" s="140" t="s">
        <v>129</v>
      </c>
      <c r="K48" s="308">
        <v>200</v>
      </c>
      <c r="L48" s="127">
        <v>200</v>
      </c>
      <c r="M48" s="308"/>
      <c r="N48" s="1815" t="s">
        <v>369</v>
      </c>
      <c r="O48" s="1891">
        <v>100</v>
      </c>
    </row>
    <row r="49" spans="1:17" ht="16.5" customHeight="1" thickBot="1" x14ac:dyDescent="0.25">
      <c r="A49" s="1849"/>
      <c r="B49" s="1122"/>
      <c r="C49" s="134"/>
      <c r="D49" s="145"/>
      <c r="E49" s="2488"/>
      <c r="F49" s="2488"/>
      <c r="G49" s="2488"/>
      <c r="H49" s="2488"/>
      <c r="I49" s="2489" t="s">
        <v>71</v>
      </c>
      <c r="J49" s="2490"/>
      <c r="K49" s="187">
        <f>SUM(K40:K48)</f>
        <v>2054.4</v>
      </c>
      <c r="L49" s="259">
        <f>SUM(L40:L48)</f>
        <v>2054.4</v>
      </c>
      <c r="M49" s="259">
        <f>SUM(M40:M48)</f>
        <v>0</v>
      </c>
      <c r="N49" s="386"/>
      <c r="O49" s="1764"/>
    </row>
    <row r="50" spans="1:17" ht="33" customHeight="1" x14ac:dyDescent="0.2">
      <c r="A50" s="1848" t="s">
        <v>7</v>
      </c>
      <c r="B50" s="1123" t="s">
        <v>7</v>
      </c>
      <c r="C50" s="738" t="s">
        <v>37</v>
      </c>
      <c r="D50" s="146"/>
      <c r="E50" s="219" t="s">
        <v>57</v>
      </c>
      <c r="F50" s="224" t="s">
        <v>109</v>
      </c>
      <c r="G50" s="224"/>
      <c r="H50" s="241" t="s">
        <v>48</v>
      </c>
      <c r="I50" s="745"/>
      <c r="J50" s="147"/>
      <c r="K50" s="538"/>
      <c r="L50" s="539"/>
      <c r="M50" s="540"/>
      <c r="N50" s="148"/>
      <c r="O50" s="1757"/>
    </row>
    <row r="51" spans="1:17" ht="40.5" customHeight="1" x14ac:dyDescent="0.2">
      <c r="A51" s="1806"/>
      <c r="B51" s="1870"/>
      <c r="C51" s="1863"/>
      <c r="D51" s="2164" t="s">
        <v>7</v>
      </c>
      <c r="E51" s="2136" t="s">
        <v>67</v>
      </c>
      <c r="F51" s="2186" t="s">
        <v>52</v>
      </c>
      <c r="G51" s="2513" t="s">
        <v>192</v>
      </c>
      <c r="H51" s="2209"/>
      <c r="I51" s="2516" t="s">
        <v>80</v>
      </c>
      <c r="J51" s="172" t="s">
        <v>53</v>
      </c>
      <c r="K51" s="172">
        <v>850</v>
      </c>
      <c r="L51" s="129">
        <v>850</v>
      </c>
      <c r="M51" s="202"/>
      <c r="N51" s="1228" t="s">
        <v>409</v>
      </c>
      <c r="O51" s="1765">
        <v>100</v>
      </c>
      <c r="P51" s="1249"/>
      <c r="Q51" s="1249"/>
    </row>
    <row r="52" spans="1:17" ht="20.25" customHeight="1" x14ac:dyDescent="0.2">
      <c r="A52" s="1806"/>
      <c r="B52" s="1870"/>
      <c r="C52" s="1863"/>
      <c r="D52" s="2164"/>
      <c r="E52" s="2136"/>
      <c r="F52" s="2186"/>
      <c r="G52" s="2513"/>
      <c r="H52" s="2209"/>
      <c r="I52" s="2511"/>
      <c r="J52" s="1190" t="s">
        <v>129</v>
      </c>
      <c r="K52" s="172">
        <v>5</v>
      </c>
      <c r="L52" s="129">
        <v>5</v>
      </c>
      <c r="M52" s="202"/>
      <c r="N52" s="2623" t="s">
        <v>370</v>
      </c>
      <c r="O52" s="1055"/>
    </row>
    <row r="53" spans="1:17" ht="22.5" customHeight="1" x14ac:dyDescent="0.2">
      <c r="A53" s="1806"/>
      <c r="B53" s="1870"/>
      <c r="C53" s="1863"/>
      <c r="D53" s="2512"/>
      <c r="E53" s="2137"/>
      <c r="F53" s="2181"/>
      <c r="G53" s="2514"/>
      <c r="H53" s="2515"/>
      <c r="I53" s="2517"/>
      <c r="J53" s="127" t="s">
        <v>50</v>
      </c>
      <c r="K53" s="175">
        <v>175</v>
      </c>
      <c r="L53" s="127">
        <v>175</v>
      </c>
      <c r="M53" s="308"/>
      <c r="N53" s="2624"/>
      <c r="O53" s="35"/>
      <c r="P53" s="101"/>
      <c r="Q53" s="101"/>
    </row>
    <row r="54" spans="1:17" ht="24.75" customHeight="1" x14ac:dyDescent="0.2">
      <c r="A54" s="2132"/>
      <c r="B54" s="2493"/>
      <c r="C54" s="2443"/>
      <c r="D54" s="2134" t="s">
        <v>9</v>
      </c>
      <c r="E54" s="2136" t="s">
        <v>179</v>
      </c>
      <c r="F54" s="2196" t="s">
        <v>52</v>
      </c>
      <c r="G54" s="2508" t="s">
        <v>219</v>
      </c>
      <c r="H54" s="2134"/>
      <c r="I54" s="2510" t="s">
        <v>80</v>
      </c>
      <c r="J54" s="172" t="s">
        <v>130</v>
      </c>
      <c r="K54" s="172">
        <v>980</v>
      </c>
      <c r="L54" s="129">
        <v>980</v>
      </c>
      <c r="M54" s="202"/>
      <c r="N54" s="2178" t="s">
        <v>259</v>
      </c>
      <c r="O54" s="1055">
        <v>100</v>
      </c>
    </row>
    <row r="55" spans="1:17" ht="21" customHeight="1" x14ac:dyDescent="0.2">
      <c r="A55" s="2132"/>
      <c r="B55" s="2493"/>
      <c r="C55" s="2443"/>
      <c r="D55" s="2134"/>
      <c r="E55" s="2137"/>
      <c r="F55" s="2198"/>
      <c r="G55" s="2509"/>
      <c r="H55" s="2134"/>
      <c r="I55" s="2511"/>
      <c r="J55" s="257"/>
      <c r="K55" s="302"/>
      <c r="L55" s="120"/>
      <c r="M55" s="255"/>
      <c r="N55" s="2151"/>
      <c r="O55" s="35"/>
    </row>
    <row r="56" spans="1:17" ht="15.75" customHeight="1" x14ac:dyDescent="0.2">
      <c r="A56" s="2132"/>
      <c r="B56" s="2493"/>
      <c r="C56" s="2443"/>
      <c r="D56" s="2444" t="s">
        <v>32</v>
      </c>
      <c r="E56" s="2135" t="s">
        <v>391</v>
      </c>
      <c r="F56" s="2195" t="s">
        <v>52</v>
      </c>
      <c r="G56" s="2521"/>
      <c r="H56" s="2199"/>
      <c r="I56" s="2448"/>
      <c r="J56" s="176" t="s">
        <v>129</v>
      </c>
      <c r="K56" s="176">
        <v>70</v>
      </c>
      <c r="L56" s="118">
        <v>70</v>
      </c>
      <c r="M56" s="202"/>
      <c r="N56" s="2178" t="s">
        <v>373</v>
      </c>
      <c r="O56" s="21">
        <v>100</v>
      </c>
    </row>
    <row r="57" spans="1:17" ht="21" customHeight="1" x14ac:dyDescent="0.2">
      <c r="A57" s="2132"/>
      <c r="B57" s="2493"/>
      <c r="C57" s="2443"/>
      <c r="D57" s="2247"/>
      <c r="E57" s="2136"/>
      <c r="F57" s="2196"/>
      <c r="G57" s="2513"/>
      <c r="H57" s="2199"/>
      <c r="I57" s="2448"/>
      <c r="J57" s="172" t="s">
        <v>50</v>
      </c>
      <c r="K57" s="172">
        <v>10</v>
      </c>
      <c r="L57" s="129">
        <v>10</v>
      </c>
      <c r="M57" s="202"/>
      <c r="N57" s="2523"/>
      <c r="O57" s="18"/>
    </row>
    <row r="58" spans="1:17" ht="14.25" customHeight="1" x14ac:dyDescent="0.2">
      <c r="A58" s="2132"/>
      <c r="B58" s="2493"/>
      <c r="C58" s="2443"/>
      <c r="D58" s="2445"/>
      <c r="E58" s="2137"/>
      <c r="F58" s="2198"/>
      <c r="G58" s="2522"/>
      <c r="H58" s="2200"/>
      <c r="I58" s="2476"/>
      <c r="J58" s="258"/>
      <c r="K58" s="175"/>
      <c r="L58" s="127"/>
      <c r="M58" s="308"/>
      <c r="N58" s="2524"/>
      <c r="O58" s="20"/>
    </row>
    <row r="59" spans="1:17" ht="17.25" customHeight="1" thickBot="1" x14ac:dyDescent="0.25">
      <c r="A59" s="1849"/>
      <c r="B59" s="1122"/>
      <c r="C59" s="150"/>
      <c r="D59" s="145"/>
      <c r="E59" s="2459"/>
      <c r="F59" s="2459"/>
      <c r="G59" s="2459"/>
      <c r="H59" s="2459"/>
      <c r="I59" s="2460" t="s">
        <v>71</v>
      </c>
      <c r="J59" s="2461"/>
      <c r="K59" s="819">
        <f>SUM(K51:K57)</f>
        <v>2090</v>
      </c>
      <c r="L59" s="259">
        <f>SUM(L51:L57)</f>
        <v>2090</v>
      </c>
      <c r="M59" s="259">
        <f>SUM(M51:M57)</f>
        <v>0</v>
      </c>
      <c r="N59" s="386"/>
      <c r="O59" s="1764"/>
    </row>
    <row r="60" spans="1:17" ht="33.75" customHeight="1" x14ac:dyDescent="0.2">
      <c r="A60" s="1848" t="s">
        <v>7</v>
      </c>
      <c r="B60" s="1123" t="s">
        <v>7</v>
      </c>
      <c r="C60" s="738" t="s">
        <v>38</v>
      </c>
      <c r="D60" s="151"/>
      <c r="E60" s="152" t="s">
        <v>121</v>
      </c>
      <c r="F60" s="224" t="s">
        <v>105</v>
      </c>
      <c r="G60" s="208"/>
      <c r="H60" s="240" t="s">
        <v>48</v>
      </c>
      <c r="I60" s="242"/>
      <c r="J60" s="142"/>
      <c r="K60" s="540"/>
      <c r="L60" s="539"/>
      <c r="M60" s="540"/>
      <c r="N60" s="401"/>
      <c r="O60" s="1766"/>
    </row>
    <row r="61" spans="1:17" ht="18" customHeight="1" x14ac:dyDescent="0.2">
      <c r="A61" s="1806"/>
      <c r="B61" s="1870"/>
      <c r="C61" s="1863"/>
      <c r="D61" s="1871" t="s">
        <v>7</v>
      </c>
      <c r="E61" s="2135" t="s">
        <v>122</v>
      </c>
      <c r="F61" s="225" t="s">
        <v>52</v>
      </c>
      <c r="G61" s="2499" t="s">
        <v>195</v>
      </c>
      <c r="H61" s="1820"/>
      <c r="I61" s="2475" t="s">
        <v>197</v>
      </c>
      <c r="J61" s="129" t="s">
        <v>130</v>
      </c>
      <c r="K61" s="1471">
        <v>5</v>
      </c>
      <c r="L61" s="1898">
        <v>5</v>
      </c>
      <c r="M61" s="1907"/>
      <c r="N61" s="1472" t="s">
        <v>237</v>
      </c>
      <c r="O61" s="1767">
        <v>1</v>
      </c>
    </row>
    <row r="62" spans="1:17" ht="16.5" customHeight="1" x14ac:dyDescent="0.2">
      <c r="A62" s="1806"/>
      <c r="B62" s="1870"/>
      <c r="C62" s="1863"/>
      <c r="D62" s="1875"/>
      <c r="E62" s="2204"/>
      <c r="F62" s="1829"/>
      <c r="G62" s="2518"/>
      <c r="H62" s="1820"/>
      <c r="I62" s="2526"/>
      <c r="J62" s="140"/>
      <c r="K62" s="930"/>
      <c r="L62" s="1908"/>
      <c r="M62" s="212"/>
      <c r="N62" s="1822"/>
      <c r="O62" s="1760"/>
    </row>
    <row r="63" spans="1:17" ht="18" customHeight="1" x14ac:dyDescent="0.2">
      <c r="A63" s="1806"/>
      <c r="B63" s="1870"/>
      <c r="C63" s="1863"/>
      <c r="D63" s="1808" t="s">
        <v>9</v>
      </c>
      <c r="E63" s="2135" t="s">
        <v>319</v>
      </c>
      <c r="F63" s="225" t="s">
        <v>52</v>
      </c>
      <c r="G63" s="2519" t="s">
        <v>196</v>
      </c>
      <c r="H63" s="1820"/>
      <c r="I63" s="2606"/>
      <c r="J63" s="118" t="s">
        <v>130</v>
      </c>
      <c r="K63" s="253">
        <v>60</v>
      </c>
      <c r="L63" s="118">
        <v>60</v>
      </c>
      <c r="M63" s="253"/>
      <c r="N63" s="817" t="s">
        <v>117</v>
      </c>
      <c r="O63" s="1765">
        <v>1</v>
      </c>
    </row>
    <row r="64" spans="1:17" ht="18.75" customHeight="1" x14ac:dyDescent="0.2">
      <c r="A64" s="1806"/>
      <c r="B64" s="1870"/>
      <c r="C64" s="1888"/>
      <c r="D64" s="1808"/>
      <c r="E64" s="2136"/>
      <c r="F64" s="623"/>
      <c r="G64" s="2520"/>
      <c r="H64" s="1820"/>
      <c r="I64" s="2606"/>
      <c r="J64" s="129" t="s">
        <v>129</v>
      </c>
      <c r="K64" s="202">
        <v>350</v>
      </c>
      <c r="L64" s="129">
        <v>350</v>
      </c>
      <c r="M64" s="202"/>
      <c r="N64" s="2223" t="s">
        <v>238</v>
      </c>
      <c r="O64" s="585">
        <v>20</v>
      </c>
      <c r="P64" s="1197"/>
    </row>
    <row r="65" spans="1:17" ht="16.5" customHeight="1" x14ac:dyDescent="0.2">
      <c r="A65" s="1806"/>
      <c r="B65" s="1870"/>
      <c r="C65" s="1888"/>
      <c r="D65" s="1808"/>
      <c r="E65" s="2222"/>
      <c r="F65" s="226"/>
      <c r="G65" s="2456"/>
      <c r="H65" s="1820"/>
      <c r="I65" s="2606"/>
      <c r="J65" s="122"/>
      <c r="K65" s="308"/>
      <c r="L65" s="127"/>
      <c r="M65" s="308"/>
      <c r="N65" s="2202"/>
      <c r="O65" s="584"/>
    </row>
    <row r="66" spans="1:17" ht="19.5" customHeight="1" x14ac:dyDescent="0.2">
      <c r="A66" s="1806"/>
      <c r="B66" s="1870"/>
      <c r="C66" s="1863"/>
      <c r="D66" s="1864" t="s">
        <v>32</v>
      </c>
      <c r="E66" s="2135" t="s">
        <v>476</v>
      </c>
      <c r="F66" s="225" t="s">
        <v>52</v>
      </c>
      <c r="G66" s="2499"/>
      <c r="H66" s="1820"/>
      <c r="I66" s="2448"/>
      <c r="J66" s="129" t="s">
        <v>130</v>
      </c>
      <c r="K66" s="172">
        <v>550</v>
      </c>
      <c r="L66" s="129">
        <v>550</v>
      </c>
      <c r="M66" s="250"/>
      <c r="N66" s="1821" t="s">
        <v>237</v>
      </c>
      <c r="O66" s="1847">
        <v>1</v>
      </c>
      <c r="P66" s="1197"/>
      <c r="Q66" s="101"/>
    </row>
    <row r="67" spans="1:17" ht="18" customHeight="1" x14ac:dyDescent="0.2">
      <c r="A67" s="1806"/>
      <c r="B67" s="1870"/>
      <c r="C67" s="1863"/>
      <c r="D67" s="1808"/>
      <c r="E67" s="2136"/>
      <c r="F67" s="2205"/>
      <c r="G67" s="2525"/>
      <c r="H67" s="1820"/>
      <c r="I67" s="2526"/>
      <c r="J67" s="129" t="s">
        <v>53</v>
      </c>
      <c r="K67" s="787">
        <v>150</v>
      </c>
      <c r="L67" s="133">
        <v>150</v>
      </c>
      <c r="M67" s="1183"/>
      <c r="N67" s="2178" t="s">
        <v>376</v>
      </c>
      <c r="O67" s="1862">
        <v>30</v>
      </c>
    </row>
    <row r="68" spans="1:17" ht="10.5" customHeight="1" x14ac:dyDescent="0.2">
      <c r="A68" s="1806"/>
      <c r="B68" s="1870"/>
      <c r="C68" s="1863"/>
      <c r="D68" s="1875"/>
      <c r="E68" s="2204"/>
      <c r="F68" s="2206"/>
      <c r="G68" s="2518"/>
      <c r="H68" s="1895"/>
      <c r="I68" s="2527"/>
      <c r="J68" s="140"/>
      <c r="K68" s="258"/>
      <c r="L68" s="123"/>
      <c r="M68" s="1403"/>
      <c r="N68" s="2202"/>
      <c r="O68" s="49"/>
    </row>
    <row r="69" spans="1:17" ht="15" customHeight="1" thickBot="1" x14ac:dyDescent="0.25">
      <c r="A69" s="1849"/>
      <c r="B69" s="1122"/>
      <c r="C69" s="134"/>
      <c r="D69" s="156"/>
      <c r="E69" s="2488" t="s">
        <v>166</v>
      </c>
      <c r="F69" s="2488"/>
      <c r="G69" s="2488"/>
      <c r="H69" s="2488"/>
      <c r="I69" s="2460" t="s">
        <v>71</v>
      </c>
      <c r="J69" s="2490"/>
      <c r="K69" s="819">
        <f>SUM(K61:K68)</f>
        <v>1115</v>
      </c>
      <c r="L69" s="259">
        <f>SUM(L61:L68)</f>
        <v>1115</v>
      </c>
      <c r="M69" s="259">
        <f>SUM(M61:M68)</f>
        <v>0</v>
      </c>
      <c r="N69" s="386"/>
      <c r="O69" s="345"/>
    </row>
    <row r="70" spans="1:17" ht="30" customHeight="1" x14ac:dyDescent="0.2">
      <c r="A70" s="1848" t="s">
        <v>7</v>
      </c>
      <c r="B70" s="1123" t="s">
        <v>7</v>
      </c>
      <c r="C70" s="738" t="s">
        <v>39</v>
      </c>
      <c r="D70" s="132"/>
      <c r="E70" s="624" t="s">
        <v>82</v>
      </c>
      <c r="F70" s="224" t="s">
        <v>111</v>
      </c>
      <c r="G70" s="207"/>
      <c r="H70" s="1827" t="s">
        <v>48</v>
      </c>
      <c r="I70" s="1901"/>
      <c r="J70" s="157"/>
      <c r="K70" s="553"/>
      <c r="L70" s="552"/>
      <c r="M70" s="553"/>
      <c r="N70" s="131"/>
      <c r="O70" s="1760"/>
    </row>
    <row r="71" spans="1:17" ht="15.75" customHeight="1" x14ac:dyDescent="0.2">
      <c r="A71" s="1806"/>
      <c r="B71" s="1870"/>
      <c r="C71" s="1863"/>
      <c r="D71" s="708" t="s">
        <v>7</v>
      </c>
      <c r="E71" s="2135" t="s">
        <v>306</v>
      </c>
      <c r="F71" s="1818" t="s">
        <v>52</v>
      </c>
      <c r="G71" s="1816"/>
      <c r="H71" s="1820"/>
      <c r="I71" s="2475" t="s">
        <v>108</v>
      </c>
      <c r="J71" s="133" t="s">
        <v>29</v>
      </c>
      <c r="K71" s="393"/>
      <c r="L71" s="394"/>
      <c r="M71" s="393"/>
      <c r="N71" s="1846" t="s">
        <v>261</v>
      </c>
      <c r="O71" s="1882"/>
    </row>
    <row r="72" spans="1:17" ht="23.25" customHeight="1" x14ac:dyDescent="0.2">
      <c r="A72" s="1806"/>
      <c r="B72" s="1870"/>
      <c r="C72" s="1863"/>
      <c r="D72" s="709"/>
      <c r="E72" s="2211"/>
      <c r="F72" s="1825"/>
      <c r="G72" s="1876"/>
      <c r="H72" s="1820"/>
      <c r="I72" s="2448"/>
      <c r="J72" s="123" t="s">
        <v>53</v>
      </c>
      <c r="K72" s="107"/>
      <c r="L72" s="106"/>
      <c r="M72" s="107"/>
      <c r="N72" s="628"/>
      <c r="O72" s="35"/>
    </row>
    <row r="73" spans="1:17" ht="15" customHeight="1" x14ac:dyDescent="0.2">
      <c r="A73" s="1806"/>
      <c r="B73" s="1870"/>
      <c r="C73" s="1863"/>
      <c r="D73" s="708" t="s">
        <v>9</v>
      </c>
      <c r="E73" s="2135" t="s">
        <v>96</v>
      </c>
      <c r="F73" s="1818" t="s">
        <v>52</v>
      </c>
      <c r="G73" s="1816"/>
      <c r="H73" s="1820"/>
      <c r="I73" s="243"/>
      <c r="J73" s="133" t="s">
        <v>50</v>
      </c>
      <c r="K73" s="202">
        <v>30</v>
      </c>
      <c r="L73" s="129">
        <v>30</v>
      </c>
      <c r="M73" s="202"/>
      <c r="N73" s="1846" t="s">
        <v>261</v>
      </c>
      <c r="O73" s="1882">
        <v>1</v>
      </c>
    </row>
    <row r="74" spans="1:17" ht="15" customHeight="1" x14ac:dyDescent="0.2">
      <c r="A74" s="1806"/>
      <c r="B74" s="1870"/>
      <c r="C74" s="1863"/>
      <c r="D74" s="708"/>
      <c r="E74" s="2136"/>
      <c r="F74" s="1818"/>
      <c r="G74" s="1816"/>
      <c r="H74" s="1820"/>
      <c r="I74" s="243"/>
      <c r="J74" s="133"/>
      <c r="K74" s="202"/>
      <c r="L74" s="129"/>
      <c r="M74" s="202"/>
      <c r="N74" s="1833" t="s">
        <v>51</v>
      </c>
      <c r="O74" s="1055"/>
    </row>
    <row r="75" spans="1:17" ht="27" customHeight="1" x14ac:dyDescent="0.2">
      <c r="A75" s="1806"/>
      <c r="B75" s="1870"/>
      <c r="C75" s="1863"/>
      <c r="D75" s="709"/>
      <c r="E75" s="2211"/>
      <c r="F75" s="1825"/>
      <c r="G75" s="1876"/>
      <c r="H75" s="1895"/>
      <c r="I75" s="1869"/>
      <c r="J75" s="123"/>
      <c r="K75" s="308"/>
      <c r="L75" s="127"/>
      <c r="M75" s="308"/>
      <c r="N75" s="628" t="s">
        <v>430</v>
      </c>
      <c r="O75" s="35"/>
    </row>
    <row r="76" spans="1:17" ht="16.5" customHeight="1" x14ac:dyDescent="0.2">
      <c r="A76" s="1970"/>
      <c r="B76" s="1980"/>
      <c r="C76" s="1978"/>
      <c r="D76" s="1473" t="s">
        <v>32</v>
      </c>
      <c r="E76" s="2135" t="s">
        <v>153</v>
      </c>
      <c r="F76" s="1973" t="s">
        <v>52</v>
      </c>
      <c r="G76" s="1983"/>
      <c r="H76" s="1975"/>
      <c r="I76" s="1979"/>
      <c r="J76" s="1984" t="s">
        <v>53</v>
      </c>
      <c r="K76" s="253">
        <v>15.7</v>
      </c>
      <c r="L76" s="118">
        <v>15.7</v>
      </c>
      <c r="M76" s="253"/>
      <c r="N76" s="1989" t="s">
        <v>474</v>
      </c>
      <c r="O76" s="1976">
        <v>2</v>
      </c>
    </row>
    <row r="77" spans="1:17" ht="26.25" customHeight="1" x14ac:dyDescent="0.2">
      <c r="A77" s="1970"/>
      <c r="B77" s="1980"/>
      <c r="C77" s="1978"/>
      <c r="D77" s="709"/>
      <c r="E77" s="2211"/>
      <c r="F77" s="1974"/>
      <c r="G77" s="1981"/>
      <c r="H77" s="1982"/>
      <c r="I77" s="1474"/>
      <c r="J77" s="123"/>
      <c r="K77" s="308"/>
      <c r="L77" s="127"/>
      <c r="M77" s="308"/>
      <c r="N77" s="628"/>
      <c r="O77" s="35"/>
    </row>
    <row r="78" spans="1:17" ht="16.5" customHeight="1" x14ac:dyDescent="0.2">
      <c r="A78" s="1806"/>
      <c r="B78" s="1870"/>
      <c r="C78" s="1863"/>
      <c r="D78" s="1473" t="s">
        <v>37</v>
      </c>
      <c r="E78" s="2135" t="s">
        <v>161</v>
      </c>
      <c r="F78" s="1817" t="s">
        <v>52</v>
      </c>
      <c r="G78" s="1889"/>
      <c r="H78" s="1832"/>
      <c r="I78" s="1868"/>
      <c r="J78" s="1898" t="s">
        <v>53</v>
      </c>
      <c r="K78" s="253"/>
      <c r="L78" s="118"/>
      <c r="M78" s="253"/>
      <c r="N78" s="1846" t="s">
        <v>51</v>
      </c>
      <c r="O78" s="1882">
        <v>1</v>
      </c>
    </row>
    <row r="79" spans="1:17" ht="26.25" customHeight="1" x14ac:dyDescent="0.2">
      <c r="A79" s="1806"/>
      <c r="B79" s="1870"/>
      <c r="C79" s="1863"/>
      <c r="D79" s="709"/>
      <c r="E79" s="2211"/>
      <c r="F79" s="1825"/>
      <c r="G79" s="1876"/>
      <c r="H79" s="1895"/>
      <c r="I79" s="1474"/>
      <c r="J79" s="123"/>
      <c r="K79" s="308"/>
      <c r="L79" s="127"/>
      <c r="M79" s="308"/>
      <c r="N79" s="628" t="s">
        <v>375</v>
      </c>
      <c r="O79" s="35">
        <v>30</v>
      </c>
    </row>
    <row r="80" spans="1:17" ht="15" customHeight="1" thickBot="1" x14ac:dyDescent="0.25">
      <c r="A80" s="1849"/>
      <c r="B80" s="1122"/>
      <c r="C80" s="134"/>
      <c r="D80" s="156"/>
      <c r="E80" s="2488"/>
      <c r="F80" s="2488"/>
      <c r="G80" s="2488"/>
      <c r="H80" s="2488"/>
      <c r="I80" s="2489" t="s">
        <v>71</v>
      </c>
      <c r="J80" s="2533"/>
      <c r="K80" s="187">
        <f>SUM(K71:K79)</f>
        <v>45.7</v>
      </c>
      <c r="L80" s="259">
        <f>SUM(L71:L79)</f>
        <v>45.7</v>
      </c>
      <c r="M80" s="259">
        <f>SUM(M71:M79)</f>
        <v>0</v>
      </c>
      <c r="N80" s="386"/>
      <c r="O80" s="351"/>
    </row>
    <row r="81" spans="1:17" ht="27" customHeight="1" x14ac:dyDescent="0.2">
      <c r="A81" s="1806" t="s">
        <v>7</v>
      </c>
      <c r="B81" s="1870" t="s">
        <v>7</v>
      </c>
      <c r="C81" s="128" t="s">
        <v>40</v>
      </c>
      <c r="D81" s="300"/>
      <c r="E81" s="230" t="s">
        <v>157</v>
      </c>
      <c r="F81" s="262"/>
      <c r="G81" s="263"/>
      <c r="H81" s="1852" t="s">
        <v>48</v>
      </c>
      <c r="I81" s="2534" t="s">
        <v>80</v>
      </c>
      <c r="J81" s="122"/>
      <c r="K81" s="522"/>
      <c r="L81" s="521"/>
      <c r="M81" s="522"/>
      <c r="N81" s="144"/>
      <c r="O81" s="1768"/>
    </row>
    <row r="82" spans="1:17" ht="33" customHeight="1" x14ac:dyDescent="0.2">
      <c r="A82" s="1806"/>
      <c r="B82" s="1870"/>
      <c r="C82" s="130"/>
      <c r="D82" s="1875" t="s">
        <v>7</v>
      </c>
      <c r="E82" s="299" t="s">
        <v>104</v>
      </c>
      <c r="F82" s="298"/>
      <c r="G82" s="267" t="s">
        <v>221</v>
      </c>
      <c r="H82" s="1808"/>
      <c r="I82" s="2526"/>
      <c r="J82" s="417" t="s">
        <v>130</v>
      </c>
      <c r="K82" s="931">
        <v>6</v>
      </c>
      <c r="L82" s="1187">
        <v>6</v>
      </c>
      <c r="M82" s="1188"/>
      <c r="N82" s="2169" t="s">
        <v>339</v>
      </c>
      <c r="O82" s="1882">
        <v>100</v>
      </c>
    </row>
    <row r="83" spans="1:17" s="12" customFormat="1" ht="51.75" customHeight="1" x14ac:dyDescent="0.2">
      <c r="A83" s="1806"/>
      <c r="B83" s="1870"/>
      <c r="C83" s="1863"/>
      <c r="D83" s="1875" t="s">
        <v>9</v>
      </c>
      <c r="E83" s="158" t="s">
        <v>90</v>
      </c>
      <c r="F83" s="229"/>
      <c r="G83" s="261" t="s">
        <v>200</v>
      </c>
      <c r="H83" s="1828"/>
      <c r="I83" s="244"/>
      <c r="J83" s="416" t="s">
        <v>29</v>
      </c>
      <c r="K83" s="932">
        <v>35</v>
      </c>
      <c r="L83" s="1245">
        <v>35</v>
      </c>
      <c r="M83" s="932"/>
      <c r="N83" s="2535"/>
      <c r="O83" s="1769"/>
    </row>
    <row r="84" spans="1:17" ht="15" customHeight="1" thickBot="1" x14ac:dyDescent="0.25">
      <c r="A84" s="1806"/>
      <c r="B84" s="1870"/>
      <c r="C84" s="1888"/>
      <c r="D84" s="160"/>
      <c r="E84" s="161"/>
      <c r="F84" s="162"/>
      <c r="G84" s="162"/>
      <c r="H84" s="160"/>
      <c r="I84" s="2489" t="s">
        <v>71</v>
      </c>
      <c r="J84" s="2533"/>
      <c r="K84" s="819">
        <f>SUM(K82:K83)</f>
        <v>41</v>
      </c>
      <c r="L84" s="259">
        <f>SUM(L82:L83)</f>
        <v>41</v>
      </c>
      <c r="M84" s="259">
        <f>SUM(M82:M83)</f>
        <v>0</v>
      </c>
      <c r="N84" s="432"/>
      <c r="O84" s="345"/>
    </row>
    <row r="85" spans="1:17" ht="14.25" customHeight="1" thickBot="1" x14ac:dyDescent="0.25">
      <c r="A85" s="163" t="s">
        <v>7</v>
      </c>
      <c r="B85" s="1125" t="s">
        <v>7</v>
      </c>
      <c r="C85" s="2536" t="s">
        <v>10</v>
      </c>
      <c r="D85" s="2216"/>
      <c r="E85" s="2216"/>
      <c r="F85" s="2216"/>
      <c r="G85" s="2216"/>
      <c r="H85" s="2216"/>
      <c r="I85" s="2216"/>
      <c r="J85" s="2217"/>
      <c r="K85" s="836">
        <f>K80+K49+K38+K29+K69+K59+K84</f>
        <v>7226.8</v>
      </c>
      <c r="L85" s="288">
        <f>L80+L49+L38+L29+L69+L59+L84</f>
        <v>7226.8</v>
      </c>
      <c r="M85" s="288">
        <f>M80+M49+M38+M29+M69+M59+M84</f>
        <v>0</v>
      </c>
      <c r="N85" s="165"/>
      <c r="O85" s="166"/>
    </row>
    <row r="86" spans="1:17" ht="14.25" customHeight="1" thickBot="1" x14ac:dyDescent="0.25">
      <c r="A86" s="163" t="s">
        <v>7</v>
      </c>
      <c r="B86" s="1125" t="s">
        <v>9</v>
      </c>
      <c r="C86" s="2218" t="s">
        <v>36</v>
      </c>
      <c r="D86" s="2218"/>
      <c r="E86" s="2218"/>
      <c r="F86" s="2218"/>
      <c r="G86" s="2218"/>
      <c r="H86" s="2218"/>
      <c r="I86" s="2218"/>
      <c r="J86" s="2218"/>
      <c r="K86" s="2219"/>
      <c r="L86" s="2219"/>
      <c r="M86" s="2219"/>
      <c r="N86" s="2218"/>
      <c r="O86" s="2221"/>
    </row>
    <row r="87" spans="1:17" ht="29.25" customHeight="1" x14ac:dyDescent="0.2">
      <c r="A87" s="1848" t="s">
        <v>7</v>
      </c>
      <c r="B87" s="1123" t="s">
        <v>9</v>
      </c>
      <c r="C87" s="738" t="s">
        <v>7</v>
      </c>
      <c r="D87" s="167"/>
      <c r="E87" s="230" t="s">
        <v>63</v>
      </c>
      <c r="F87" s="232" t="s">
        <v>174</v>
      </c>
      <c r="G87" s="231"/>
      <c r="H87" s="240" t="s">
        <v>41</v>
      </c>
      <c r="I87" s="2534" t="s">
        <v>83</v>
      </c>
      <c r="J87" s="168"/>
      <c r="K87" s="303"/>
      <c r="L87" s="1478"/>
      <c r="M87" s="1910"/>
      <c r="N87" s="1477"/>
      <c r="O87" s="1770"/>
    </row>
    <row r="88" spans="1:17" ht="12.75" customHeight="1" x14ac:dyDescent="0.2">
      <c r="A88" s="1806"/>
      <c r="B88" s="1870"/>
      <c r="C88" s="1863"/>
      <c r="D88" s="1808" t="s">
        <v>7</v>
      </c>
      <c r="E88" s="1813" t="s">
        <v>58</v>
      </c>
      <c r="F88" s="1831"/>
      <c r="G88" s="2537" t="s">
        <v>222</v>
      </c>
      <c r="H88" s="1808"/>
      <c r="I88" s="2449"/>
      <c r="J88" s="304"/>
      <c r="K88" s="423"/>
      <c r="L88" s="818"/>
      <c r="M88" s="939"/>
      <c r="N88" s="389"/>
      <c r="O88" s="1771"/>
    </row>
    <row r="89" spans="1:17" ht="13.5" customHeight="1" x14ac:dyDescent="0.2">
      <c r="A89" s="1806"/>
      <c r="B89" s="1870"/>
      <c r="C89" s="1863"/>
      <c r="D89" s="1808"/>
      <c r="E89" s="2230" t="s">
        <v>92</v>
      </c>
      <c r="F89" s="1831"/>
      <c r="G89" s="2538"/>
      <c r="H89" s="1808"/>
      <c r="I89" s="2449"/>
      <c r="J89" s="172" t="s">
        <v>29</v>
      </c>
      <c r="K89" s="172">
        <v>2447.6999999999998</v>
      </c>
      <c r="L89" s="129">
        <v>2447.6999999999998</v>
      </c>
      <c r="M89" s="126"/>
      <c r="N89" s="1837" t="s">
        <v>46</v>
      </c>
      <c r="O89" s="1055">
        <v>5</v>
      </c>
      <c r="Q89" s="101"/>
    </row>
    <row r="90" spans="1:17" ht="15.75" customHeight="1" x14ac:dyDescent="0.2">
      <c r="A90" s="1806"/>
      <c r="B90" s="1870"/>
      <c r="C90" s="1863"/>
      <c r="D90" s="1808"/>
      <c r="E90" s="2230"/>
      <c r="F90" s="1831"/>
      <c r="G90" s="2538"/>
      <c r="H90" s="1808"/>
      <c r="I90" s="2449"/>
      <c r="J90" s="172" t="s">
        <v>68</v>
      </c>
      <c r="K90" s="172">
        <v>2401.5</v>
      </c>
      <c r="L90" s="129">
        <v>2401.5</v>
      </c>
      <c r="M90" s="126"/>
      <c r="N90" s="1837"/>
      <c r="O90" s="1055"/>
      <c r="Q90" s="101"/>
    </row>
    <row r="91" spans="1:17" ht="27" customHeight="1" x14ac:dyDescent="0.2">
      <c r="A91" s="1806"/>
      <c r="B91" s="1870"/>
      <c r="C91" s="1863"/>
      <c r="D91" s="1808"/>
      <c r="E91" s="2230"/>
      <c r="F91" s="1816"/>
      <c r="G91" s="2538"/>
      <c r="H91" s="1808"/>
      <c r="I91" s="2449"/>
      <c r="J91" s="297" t="s">
        <v>85</v>
      </c>
      <c r="K91" s="297">
        <v>79</v>
      </c>
      <c r="L91" s="139">
        <v>79</v>
      </c>
      <c r="M91" s="186"/>
      <c r="N91" s="927" t="s">
        <v>444</v>
      </c>
      <c r="O91" s="1772" t="s">
        <v>141</v>
      </c>
    </row>
    <row r="92" spans="1:17" ht="26.25" customHeight="1" x14ac:dyDescent="0.2">
      <c r="A92" s="1806"/>
      <c r="B92" s="1870"/>
      <c r="C92" s="1863"/>
      <c r="D92" s="1808"/>
      <c r="E92" s="707" t="s">
        <v>93</v>
      </c>
      <c r="F92" s="1826"/>
      <c r="G92" s="1001"/>
      <c r="H92" s="1808"/>
      <c r="I92" s="2449"/>
      <c r="J92" s="173" t="s">
        <v>29</v>
      </c>
      <c r="K92" s="274">
        <v>13</v>
      </c>
      <c r="L92" s="125">
        <v>13</v>
      </c>
      <c r="M92" s="381"/>
      <c r="N92" s="839" t="s">
        <v>349</v>
      </c>
      <c r="O92" s="41">
        <v>3</v>
      </c>
    </row>
    <row r="93" spans="1:17" ht="27.75" customHeight="1" x14ac:dyDescent="0.2">
      <c r="A93" s="1806"/>
      <c r="B93" s="1870"/>
      <c r="C93" s="1863"/>
      <c r="D93" s="1808"/>
      <c r="E93" s="1903" t="s">
        <v>94</v>
      </c>
      <c r="F93" s="421"/>
      <c r="G93" s="1002"/>
      <c r="H93" s="1808"/>
      <c r="I93" s="1810"/>
      <c r="J93" s="297" t="s">
        <v>29</v>
      </c>
      <c r="K93" s="297">
        <v>110</v>
      </c>
      <c r="L93" s="139">
        <v>110</v>
      </c>
      <c r="M93" s="186"/>
      <c r="N93" s="927" t="s">
        <v>350</v>
      </c>
      <c r="O93" s="584">
        <v>6</v>
      </c>
    </row>
    <row r="94" spans="1:17" ht="69" customHeight="1" x14ac:dyDescent="0.2">
      <c r="A94" s="1806"/>
      <c r="B94" s="1870"/>
      <c r="C94" s="1863"/>
      <c r="D94" s="1875"/>
      <c r="E94" s="728" t="s">
        <v>307</v>
      </c>
      <c r="F94" s="1877"/>
      <c r="G94" s="729"/>
      <c r="H94" s="1808"/>
      <c r="I94" s="1175"/>
      <c r="J94" s="296" t="s">
        <v>78</v>
      </c>
      <c r="K94" s="296">
        <v>29.8</v>
      </c>
      <c r="L94" s="949">
        <v>29.8</v>
      </c>
      <c r="M94" s="731"/>
      <c r="N94" s="1408" t="s">
        <v>412</v>
      </c>
      <c r="O94" s="734">
        <v>3</v>
      </c>
    </row>
    <row r="95" spans="1:17" ht="24.75" customHeight="1" x14ac:dyDescent="0.2">
      <c r="A95" s="1806"/>
      <c r="B95" s="1870"/>
      <c r="C95" s="1863"/>
      <c r="D95" s="1864" t="s">
        <v>9</v>
      </c>
      <c r="E95" s="2539" t="s">
        <v>439</v>
      </c>
      <c r="F95" s="1889"/>
      <c r="G95" s="2537" t="s">
        <v>240</v>
      </c>
      <c r="H95" s="1820"/>
      <c r="I95" s="1866"/>
      <c r="J95" s="1491" t="s">
        <v>78</v>
      </c>
      <c r="K95" s="1491">
        <v>30.1</v>
      </c>
      <c r="L95" s="1492">
        <v>30.1</v>
      </c>
      <c r="M95" s="492"/>
      <c r="N95" s="1489" t="s">
        <v>440</v>
      </c>
      <c r="O95" s="1882">
        <v>36</v>
      </c>
      <c r="P95" s="1197"/>
    </row>
    <row r="96" spans="1:17" ht="39.75" customHeight="1" x14ac:dyDescent="0.2">
      <c r="A96" s="1806"/>
      <c r="B96" s="1870"/>
      <c r="C96" s="1863"/>
      <c r="D96" s="1865"/>
      <c r="E96" s="2540"/>
      <c r="F96" s="1877"/>
      <c r="G96" s="2541"/>
      <c r="H96" s="1820"/>
      <c r="I96" s="1866"/>
      <c r="J96" s="175" t="s">
        <v>29</v>
      </c>
      <c r="K96" s="175">
        <v>44.6</v>
      </c>
      <c r="L96" s="127">
        <v>44.6</v>
      </c>
      <c r="M96" s="415"/>
      <c r="N96" s="1490"/>
      <c r="O96" s="35"/>
    </row>
    <row r="97" spans="1:15" ht="18" customHeight="1" x14ac:dyDescent="0.2">
      <c r="A97" s="2132"/>
      <c r="B97" s="2493"/>
      <c r="C97" s="2443"/>
      <c r="D97" s="2247" t="s">
        <v>32</v>
      </c>
      <c r="E97" s="2158" t="s">
        <v>47</v>
      </c>
      <c r="F97" s="2236"/>
      <c r="G97" s="2531" t="s">
        <v>201</v>
      </c>
      <c r="H97" s="2177"/>
      <c r="I97" s="2448"/>
      <c r="J97" s="172" t="s">
        <v>29</v>
      </c>
      <c r="K97" s="172">
        <v>59.5</v>
      </c>
      <c r="L97" s="129">
        <v>59.5</v>
      </c>
      <c r="M97" s="126"/>
      <c r="N97" s="2231" t="s">
        <v>60</v>
      </c>
      <c r="O97" s="2617">
        <v>7</v>
      </c>
    </row>
    <row r="98" spans="1:15" ht="18" customHeight="1" x14ac:dyDescent="0.2">
      <c r="A98" s="2132"/>
      <c r="B98" s="2493"/>
      <c r="C98" s="2443"/>
      <c r="D98" s="2247"/>
      <c r="E98" s="2158"/>
      <c r="F98" s="2236"/>
      <c r="G98" s="2532"/>
      <c r="H98" s="2177"/>
      <c r="I98" s="2448"/>
      <c r="J98" s="175"/>
      <c r="K98" s="175"/>
      <c r="L98" s="127"/>
      <c r="M98" s="415"/>
      <c r="N98" s="2232"/>
      <c r="O98" s="2618"/>
    </row>
    <row r="99" spans="1:15" ht="18.75" customHeight="1" x14ac:dyDescent="0.2">
      <c r="A99" s="2132"/>
      <c r="B99" s="2493"/>
      <c r="C99" s="2443"/>
      <c r="D99" s="2444" t="s">
        <v>37</v>
      </c>
      <c r="E99" s="2235" t="s">
        <v>283</v>
      </c>
      <c r="F99" s="2528"/>
      <c r="G99" s="2529" t="s">
        <v>222</v>
      </c>
      <c r="H99" s="2177"/>
      <c r="I99" s="2448"/>
      <c r="J99" s="172" t="s">
        <v>29</v>
      </c>
      <c r="K99" s="172">
        <v>58.7</v>
      </c>
      <c r="L99" s="129">
        <v>58.7</v>
      </c>
      <c r="M99" s="126"/>
      <c r="N99" s="1837" t="s">
        <v>434</v>
      </c>
      <c r="O99" s="1882"/>
    </row>
    <row r="100" spans="1:15" ht="30" customHeight="1" x14ac:dyDescent="0.2">
      <c r="A100" s="2132"/>
      <c r="B100" s="2493"/>
      <c r="C100" s="2443"/>
      <c r="D100" s="2247"/>
      <c r="E100" s="2158"/>
      <c r="F100" s="2236"/>
      <c r="G100" s="2530"/>
      <c r="H100" s="2177"/>
      <c r="I100" s="2448"/>
      <c r="J100" s="172"/>
      <c r="K100" s="172"/>
      <c r="L100" s="129"/>
      <c r="M100" s="126"/>
      <c r="N100" s="839" t="s">
        <v>435</v>
      </c>
      <c r="O100" s="41">
        <v>3</v>
      </c>
    </row>
    <row r="101" spans="1:15" ht="41.25" customHeight="1" x14ac:dyDescent="0.2">
      <c r="A101" s="2132"/>
      <c r="B101" s="2493"/>
      <c r="C101" s="2443"/>
      <c r="D101" s="2247"/>
      <c r="E101" s="2158"/>
      <c r="F101" s="2236"/>
      <c r="G101" s="2530"/>
      <c r="H101" s="2177"/>
      <c r="I101" s="2448"/>
      <c r="J101" s="175"/>
      <c r="K101" s="175"/>
      <c r="L101" s="127"/>
      <c r="M101" s="415"/>
      <c r="N101" s="1408" t="s">
        <v>415</v>
      </c>
      <c r="O101" s="1773">
        <v>1</v>
      </c>
    </row>
    <row r="102" spans="1:15" ht="36" customHeight="1" x14ac:dyDescent="0.2">
      <c r="A102" s="2132"/>
      <c r="B102" s="2493"/>
      <c r="C102" s="2443"/>
      <c r="D102" s="2444" t="s">
        <v>38</v>
      </c>
      <c r="E102" s="2253" t="s">
        <v>302</v>
      </c>
      <c r="F102" s="2616"/>
      <c r="G102" s="2591"/>
      <c r="H102" s="2177"/>
      <c r="I102" s="1866"/>
      <c r="J102" s="172" t="s">
        <v>78</v>
      </c>
      <c r="K102" s="172">
        <v>250</v>
      </c>
      <c r="L102" s="129">
        <v>250</v>
      </c>
      <c r="M102" s="126"/>
      <c r="N102" s="2231" t="s">
        <v>303</v>
      </c>
      <c r="O102" s="2614">
        <v>41</v>
      </c>
    </row>
    <row r="103" spans="1:15" ht="18.75" customHeight="1" x14ac:dyDescent="0.2">
      <c r="A103" s="2132"/>
      <c r="B103" s="2493"/>
      <c r="C103" s="2443"/>
      <c r="D103" s="2247"/>
      <c r="E103" s="2425"/>
      <c r="F103" s="2164"/>
      <c r="G103" s="2612"/>
      <c r="H103" s="2613"/>
      <c r="I103" s="1869"/>
      <c r="J103" s="175"/>
      <c r="K103" s="175"/>
      <c r="L103" s="127"/>
      <c r="M103" s="415"/>
      <c r="N103" s="2232"/>
      <c r="O103" s="2615"/>
    </row>
    <row r="104" spans="1:15" ht="18" customHeight="1" thickBot="1" x14ac:dyDescent="0.25">
      <c r="A104" s="1849"/>
      <c r="B104" s="1122"/>
      <c r="C104" s="134"/>
      <c r="D104" s="160"/>
      <c r="E104" s="823"/>
      <c r="F104" s="824"/>
      <c r="G104" s="825"/>
      <c r="H104" s="187"/>
      <c r="I104" s="822"/>
      <c r="J104" s="819" t="s">
        <v>8</v>
      </c>
      <c r="K104" s="819">
        <f>SUM(K88:K103)</f>
        <v>5523.9</v>
      </c>
      <c r="L104" s="259">
        <f>SUM(L88:L103)</f>
        <v>5523.9</v>
      </c>
      <c r="M104" s="259">
        <f>SUM(M88:M103)</f>
        <v>0</v>
      </c>
      <c r="N104" s="201"/>
      <c r="O104" s="1774"/>
    </row>
    <row r="105" spans="1:15" ht="15" customHeight="1" x14ac:dyDescent="0.2">
      <c r="A105" s="2241" t="s">
        <v>7</v>
      </c>
      <c r="B105" s="2546" t="s">
        <v>9</v>
      </c>
      <c r="C105" s="2247" t="s">
        <v>9</v>
      </c>
      <c r="D105" s="2134"/>
      <c r="E105" s="2547" t="s">
        <v>277</v>
      </c>
      <c r="F105" s="2164" t="s">
        <v>52</v>
      </c>
      <c r="G105" s="2520" t="s">
        <v>202</v>
      </c>
      <c r="H105" s="2177" t="s">
        <v>48</v>
      </c>
      <c r="I105" s="2448" t="s">
        <v>293</v>
      </c>
      <c r="J105" s="945" t="s">
        <v>78</v>
      </c>
      <c r="K105" s="946">
        <v>15</v>
      </c>
      <c r="L105" s="945">
        <v>15</v>
      </c>
      <c r="M105" s="1189"/>
      <c r="N105" s="1909" t="s">
        <v>51</v>
      </c>
      <c r="O105" s="863"/>
    </row>
    <row r="106" spans="1:15" ht="15" customHeight="1" x14ac:dyDescent="0.2">
      <c r="A106" s="2241"/>
      <c r="B106" s="2546"/>
      <c r="C106" s="2247"/>
      <c r="D106" s="2134"/>
      <c r="E106" s="2547"/>
      <c r="F106" s="2164"/>
      <c r="G106" s="2520"/>
      <c r="H106" s="2177"/>
      <c r="I106" s="2448"/>
      <c r="J106" s="124"/>
      <c r="K106" s="202"/>
      <c r="L106" s="129"/>
      <c r="M106" s="126"/>
      <c r="N106" s="2340" t="s">
        <v>473</v>
      </c>
      <c r="O106" s="1055"/>
    </row>
    <row r="107" spans="1:15" ht="36.75" customHeight="1" x14ac:dyDescent="0.2">
      <c r="A107" s="2241"/>
      <c r="B107" s="2546"/>
      <c r="C107" s="2247"/>
      <c r="D107" s="2134"/>
      <c r="E107" s="2547"/>
      <c r="F107" s="2164"/>
      <c r="G107" s="2520"/>
      <c r="H107" s="2177"/>
      <c r="I107" s="2448"/>
      <c r="J107" s="149"/>
      <c r="K107" s="319"/>
      <c r="L107" s="149"/>
      <c r="M107" s="433"/>
      <c r="N107" s="2407"/>
      <c r="O107" s="1055"/>
    </row>
    <row r="108" spans="1:15" ht="19.5" customHeight="1" thickBot="1" x14ac:dyDescent="0.25">
      <c r="A108" s="1812"/>
      <c r="B108" s="1870"/>
      <c r="C108" s="1820"/>
      <c r="D108" s="1853"/>
      <c r="E108" s="2548"/>
      <c r="F108" s="233"/>
      <c r="G108" s="2549"/>
      <c r="H108" s="1854"/>
      <c r="I108" s="1896"/>
      <c r="J108" s="282" t="s">
        <v>8</v>
      </c>
      <c r="K108" s="443">
        <f>SUM(K105:K107)</f>
        <v>15</v>
      </c>
      <c r="L108" s="282">
        <f>SUM(L105:L107)</f>
        <v>15</v>
      </c>
      <c r="M108" s="282">
        <f>SUM(M105:M107)</f>
        <v>0</v>
      </c>
      <c r="N108" s="2341"/>
      <c r="O108" s="1775"/>
    </row>
    <row r="109" spans="1:15" ht="16.5" customHeight="1" thickBot="1" x14ac:dyDescent="0.25">
      <c r="A109" s="179" t="s">
        <v>7</v>
      </c>
      <c r="B109" s="1125" t="s">
        <v>9</v>
      </c>
      <c r="C109" s="2536" t="s">
        <v>10</v>
      </c>
      <c r="D109" s="2216"/>
      <c r="E109" s="2216"/>
      <c r="F109" s="2216"/>
      <c r="G109" s="2216"/>
      <c r="H109" s="2216"/>
      <c r="I109" s="2216"/>
      <c r="J109" s="2217"/>
      <c r="K109" s="836">
        <f>K108+K104</f>
        <v>5538.9</v>
      </c>
      <c r="L109" s="288">
        <f>L108+L104</f>
        <v>5538.9</v>
      </c>
      <c r="M109" s="288">
        <f>M108+M104</f>
        <v>0</v>
      </c>
      <c r="N109" s="2277"/>
      <c r="O109" s="2278"/>
    </row>
    <row r="110" spans="1:15" ht="16.5" customHeight="1" thickBot="1" x14ac:dyDescent="0.25">
      <c r="A110" s="163" t="s">
        <v>7</v>
      </c>
      <c r="B110" s="1125" t="s">
        <v>32</v>
      </c>
      <c r="C110" s="2220" t="s">
        <v>163</v>
      </c>
      <c r="D110" s="2279"/>
      <c r="E110" s="2279"/>
      <c r="F110" s="2279"/>
      <c r="G110" s="2279"/>
      <c r="H110" s="2279"/>
      <c r="I110" s="2279"/>
      <c r="J110" s="2279"/>
      <c r="K110" s="2279"/>
      <c r="L110" s="2279"/>
      <c r="M110" s="2279"/>
      <c r="N110" s="2279"/>
      <c r="O110" s="2280"/>
    </row>
    <row r="111" spans="1:15" ht="27" customHeight="1" x14ac:dyDescent="0.2">
      <c r="A111" s="1848" t="s">
        <v>7</v>
      </c>
      <c r="B111" s="1123" t="s">
        <v>32</v>
      </c>
      <c r="C111" s="738" t="s">
        <v>7</v>
      </c>
      <c r="D111" s="1852"/>
      <c r="E111" s="702" t="s">
        <v>151</v>
      </c>
      <c r="F111" s="235" t="s">
        <v>89</v>
      </c>
      <c r="G111" s="210"/>
      <c r="H111" s="1841"/>
      <c r="I111" s="763"/>
      <c r="J111" s="180"/>
      <c r="K111" s="168"/>
      <c r="L111" s="168"/>
      <c r="M111" s="168"/>
      <c r="N111" s="181"/>
      <c r="O111" s="1776"/>
    </row>
    <row r="112" spans="1:15" ht="26.25" customHeight="1" x14ac:dyDescent="0.2">
      <c r="A112" s="1806"/>
      <c r="B112" s="1870"/>
      <c r="C112" s="1863"/>
      <c r="D112" s="1871" t="s">
        <v>7</v>
      </c>
      <c r="E112" s="2184" t="s">
        <v>146</v>
      </c>
      <c r="F112" s="2282" t="s">
        <v>87</v>
      </c>
      <c r="G112" s="2542" t="s">
        <v>203</v>
      </c>
      <c r="H112" s="1832" t="s">
        <v>41</v>
      </c>
      <c r="I112" s="2544" t="s">
        <v>84</v>
      </c>
      <c r="J112" s="118" t="s">
        <v>130</v>
      </c>
      <c r="K112" s="176">
        <v>100</v>
      </c>
      <c r="L112" s="176">
        <v>100</v>
      </c>
      <c r="M112" s="176"/>
      <c r="N112" s="668" t="s">
        <v>167</v>
      </c>
      <c r="O112" s="55">
        <v>11.5</v>
      </c>
    </row>
    <row r="113" spans="1:18" ht="15" customHeight="1" x14ac:dyDescent="0.2">
      <c r="A113" s="1806"/>
      <c r="B113" s="1870"/>
      <c r="C113" s="1863"/>
      <c r="D113" s="1808"/>
      <c r="E113" s="2322"/>
      <c r="F113" s="2284"/>
      <c r="G113" s="2543"/>
      <c r="H113" s="1820"/>
      <c r="I113" s="2545"/>
      <c r="J113" s="129" t="s">
        <v>29</v>
      </c>
      <c r="K113" s="172">
        <v>268.89999999999998</v>
      </c>
      <c r="L113" s="172">
        <v>268.89999999999998</v>
      </c>
      <c r="M113" s="172"/>
      <c r="N113" s="182" t="s">
        <v>286</v>
      </c>
      <c r="O113" s="1777">
        <v>69</v>
      </c>
    </row>
    <row r="114" spans="1:18" ht="27.75" customHeight="1" x14ac:dyDescent="0.2">
      <c r="A114" s="1806"/>
      <c r="B114" s="1870"/>
      <c r="C114" s="1863"/>
      <c r="D114" s="1808"/>
      <c r="E114" s="2322"/>
      <c r="F114" s="1844"/>
      <c r="G114" s="2543"/>
      <c r="H114" s="1820"/>
      <c r="I114" s="2545"/>
      <c r="J114" s="129" t="s">
        <v>85</v>
      </c>
      <c r="K114" s="172">
        <v>21.4</v>
      </c>
      <c r="L114" s="172">
        <v>21.4</v>
      </c>
      <c r="M114" s="172"/>
      <c r="N114" s="182" t="s">
        <v>287</v>
      </c>
      <c r="O114" s="1777">
        <v>20</v>
      </c>
    </row>
    <row r="115" spans="1:18" ht="15.75" customHeight="1" x14ac:dyDescent="0.2">
      <c r="A115" s="1806"/>
      <c r="B115" s="1870"/>
      <c r="C115" s="1863"/>
      <c r="D115" s="1808"/>
      <c r="E115" s="2322"/>
      <c r="F115" s="1844"/>
      <c r="G115" s="2543"/>
      <c r="H115" s="1820"/>
      <c r="I115" s="2545"/>
      <c r="J115" s="129"/>
      <c r="K115" s="172"/>
      <c r="L115" s="172"/>
      <c r="M115" s="172"/>
      <c r="N115" s="691" t="s">
        <v>308</v>
      </c>
      <c r="O115" s="1778">
        <v>1</v>
      </c>
    </row>
    <row r="116" spans="1:18" ht="27" customHeight="1" x14ac:dyDescent="0.2">
      <c r="A116" s="1806"/>
      <c r="B116" s="1870"/>
      <c r="C116" s="1863"/>
      <c r="D116" s="1808"/>
      <c r="E116" s="2322"/>
      <c r="F116" s="1844"/>
      <c r="G116" s="2543"/>
      <c r="H116" s="1820"/>
      <c r="I116" s="2545"/>
      <c r="J116" s="129"/>
      <c r="K116" s="172"/>
      <c r="L116" s="172"/>
      <c r="M116" s="172"/>
      <c r="N116" s="691" t="s">
        <v>337</v>
      </c>
      <c r="O116" s="1778">
        <v>1</v>
      </c>
    </row>
    <row r="117" spans="1:18" ht="28.5" customHeight="1" x14ac:dyDescent="0.2">
      <c r="A117" s="1806"/>
      <c r="B117" s="1870"/>
      <c r="C117" s="1863"/>
      <c r="D117" s="1808"/>
      <c r="E117" s="2322"/>
      <c r="F117" s="1844"/>
      <c r="G117" s="2543"/>
      <c r="H117" s="1820"/>
      <c r="I117" s="2545"/>
      <c r="J117" s="129"/>
      <c r="K117" s="129"/>
      <c r="L117" s="129"/>
      <c r="M117" s="172"/>
      <c r="N117" s="691" t="s">
        <v>95</v>
      </c>
      <c r="O117" s="1779">
        <v>1.5</v>
      </c>
    </row>
    <row r="118" spans="1:18" ht="31.5" customHeight="1" x14ac:dyDescent="0.2">
      <c r="A118" s="1806"/>
      <c r="B118" s="1870"/>
      <c r="C118" s="1863"/>
      <c r="D118" s="1808"/>
      <c r="E118" s="2322"/>
      <c r="F118" s="1844"/>
      <c r="G118" s="677"/>
      <c r="H118" s="1820"/>
      <c r="I118" s="2545"/>
      <c r="J118" s="129"/>
      <c r="K118" s="129"/>
      <c r="L118" s="129"/>
      <c r="M118" s="172"/>
      <c r="N118" s="746" t="s">
        <v>340</v>
      </c>
      <c r="O118" s="1780">
        <v>100</v>
      </c>
    </row>
    <row r="119" spans="1:18" ht="22.5" customHeight="1" x14ac:dyDescent="0.2">
      <c r="A119" s="1806"/>
      <c r="B119" s="1870"/>
      <c r="C119" s="1863"/>
      <c r="D119" s="1875"/>
      <c r="E119" s="2323"/>
      <c r="F119" s="236"/>
      <c r="G119" s="211"/>
      <c r="H119" s="1895"/>
      <c r="I119" s="2545"/>
      <c r="J119" s="127"/>
      <c r="K119" s="302"/>
      <c r="L119" s="302"/>
      <c r="M119" s="302"/>
      <c r="N119" s="628" t="s">
        <v>341</v>
      </c>
      <c r="O119" s="1781">
        <v>131</v>
      </c>
    </row>
    <row r="120" spans="1:18" ht="23.25" customHeight="1" x14ac:dyDescent="0.2">
      <c r="A120" s="1806"/>
      <c r="B120" s="1870"/>
      <c r="C120" s="1863"/>
      <c r="D120" s="1808" t="s">
        <v>9</v>
      </c>
      <c r="E120" s="1823" t="s">
        <v>74</v>
      </c>
      <c r="F120" s="1479"/>
      <c r="G120" s="2529" t="s">
        <v>204</v>
      </c>
      <c r="H120" s="1871" t="s">
        <v>41</v>
      </c>
      <c r="I120" s="1878"/>
      <c r="J120" s="118" t="s">
        <v>130</v>
      </c>
      <c r="K120" s="176">
        <v>160.19999999999999</v>
      </c>
      <c r="L120" s="176">
        <v>160.19999999999999</v>
      </c>
      <c r="M120" s="176"/>
      <c r="N120" s="1846" t="s">
        <v>98</v>
      </c>
      <c r="O120" s="1882" t="s">
        <v>141</v>
      </c>
    </row>
    <row r="121" spans="1:18" ht="23.25" customHeight="1" x14ac:dyDescent="0.2">
      <c r="A121" s="1806"/>
      <c r="B121" s="1870"/>
      <c r="C121" s="1863"/>
      <c r="D121" s="1808"/>
      <c r="E121" s="1855"/>
      <c r="F121" s="284"/>
      <c r="G121" s="2556"/>
      <c r="H121" s="1875"/>
      <c r="I121" s="1878"/>
      <c r="J121" s="129" t="s">
        <v>78</v>
      </c>
      <c r="K121" s="172"/>
      <c r="L121" s="172"/>
      <c r="M121" s="172"/>
      <c r="N121" s="1833"/>
      <c r="O121" s="1055"/>
    </row>
    <row r="122" spans="1:18" ht="15.75" customHeight="1" x14ac:dyDescent="0.2">
      <c r="A122" s="1806"/>
      <c r="B122" s="1870"/>
      <c r="C122" s="1863"/>
      <c r="D122" s="703" t="s">
        <v>32</v>
      </c>
      <c r="E122" s="2141" t="s">
        <v>175</v>
      </c>
      <c r="F122" s="285"/>
      <c r="G122" s="2557" t="s">
        <v>205</v>
      </c>
      <c r="H122" s="1820" t="s">
        <v>41</v>
      </c>
      <c r="I122" s="2497"/>
      <c r="J122" s="118" t="s">
        <v>29</v>
      </c>
      <c r="K122" s="176">
        <v>8.6</v>
      </c>
      <c r="L122" s="176">
        <v>8.6</v>
      </c>
      <c r="M122" s="176"/>
      <c r="N122" s="2287" t="s">
        <v>264</v>
      </c>
      <c r="O122" s="2550" t="s">
        <v>160</v>
      </c>
    </row>
    <row r="123" spans="1:18" ht="17.25" customHeight="1" x14ac:dyDescent="0.2">
      <c r="A123" s="1806"/>
      <c r="B123" s="1870"/>
      <c r="C123" s="1863"/>
      <c r="D123" s="184"/>
      <c r="E123" s="2141"/>
      <c r="F123" s="285"/>
      <c r="G123" s="2558"/>
      <c r="H123" s="1820"/>
      <c r="I123" s="2560"/>
      <c r="J123" s="129"/>
      <c r="K123" s="172"/>
      <c r="L123" s="172"/>
      <c r="M123" s="172"/>
      <c r="N123" s="2288"/>
      <c r="O123" s="2551"/>
    </row>
    <row r="124" spans="1:18" ht="44.25" customHeight="1" x14ac:dyDescent="0.2">
      <c r="A124" s="1806"/>
      <c r="B124" s="1870"/>
      <c r="C124" s="1863"/>
      <c r="D124" s="185"/>
      <c r="E124" s="2286"/>
      <c r="F124" s="286"/>
      <c r="G124" s="2559"/>
      <c r="H124" s="1895"/>
      <c r="I124" s="1883"/>
      <c r="J124" s="127"/>
      <c r="K124" s="175"/>
      <c r="L124" s="175"/>
      <c r="M124" s="175"/>
      <c r="N124" s="293" t="s">
        <v>265</v>
      </c>
      <c r="O124" s="1773" t="s">
        <v>155</v>
      </c>
    </row>
    <row r="125" spans="1:18" ht="79.5" customHeight="1" x14ac:dyDescent="0.2">
      <c r="A125" s="1806"/>
      <c r="B125" s="1870"/>
      <c r="C125" s="1863"/>
      <c r="D125" s="704" t="s">
        <v>37</v>
      </c>
      <c r="E125" s="2552" t="s">
        <v>172</v>
      </c>
      <c r="F125" s="1842"/>
      <c r="G125" s="1899" t="s">
        <v>223</v>
      </c>
      <c r="H125" s="1830" t="s">
        <v>41</v>
      </c>
      <c r="I125" s="1866"/>
      <c r="J125" s="118" t="s">
        <v>78</v>
      </c>
      <c r="K125" s="118">
        <v>48</v>
      </c>
      <c r="L125" s="118">
        <v>48</v>
      </c>
      <c r="M125" s="172"/>
      <c r="N125" s="755" t="s">
        <v>358</v>
      </c>
      <c r="O125" s="216">
        <v>100</v>
      </c>
      <c r="Q125" s="101"/>
    </row>
    <row r="126" spans="1:18" ht="21" customHeight="1" x14ac:dyDescent="0.2">
      <c r="A126" s="1806"/>
      <c r="B126" s="1870"/>
      <c r="C126" s="1863"/>
      <c r="D126" s="701"/>
      <c r="E126" s="2553"/>
      <c r="F126" s="1843"/>
      <c r="G126" s="1900"/>
      <c r="H126" s="1831"/>
      <c r="I126" s="1866"/>
      <c r="J126" s="129"/>
      <c r="K126" s="172"/>
      <c r="L126" s="172"/>
      <c r="M126" s="172"/>
      <c r="N126" s="2268" t="s">
        <v>168</v>
      </c>
      <c r="O126" s="1862">
        <v>1</v>
      </c>
      <c r="Q126" s="101"/>
    </row>
    <row r="127" spans="1:18" ht="21.75" customHeight="1" x14ac:dyDescent="0.2">
      <c r="A127" s="1806"/>
      <c r="B127" s="1870"/>
      <c r="C127" s="1863"/>
      <c r="D127" s="705"/>
      <c r="E127" s="2554"/>
      <c r="F127" s="298"/>
      <c r="G127" s="1009"/>
      <c r="H127" s="1877"/>
      <c r="I127" s="1869"/>
      <c r="J127" s="127"/>
      <c r="K127" s="175"/>
      <c r="L127" s="175"/>
      <c r="M127" s="175"/>
      <c r="N127" s="2269"/>
      <c r="O127" s="49"/>
    </row>
    <row r="128" spans="1:18" ht="18" customHeight="1" x14ac:dyDescent="0.2">
      <c r="A128" s="1806"/>
      <c r="B128" s="1870"/>
      <c r="C128" s="1863"/>
      <c r="D128" s="1480" t="s">
        <v>38</v>
      </c>
      <c r="E128" s="2270" t="s">
        <v>351</v>
      </c>
      <c r="F128" s="623" t="s">
        <v>52</v>
      </c>
      <c r="G128" s="1007"/>
      <c r="H128" s="762">
        <v>5</v>
      </c>
      <c r="I128" s="2448" t="s">
        <v>293</v>
      </c>
      <c r="J128" s="129" t="s">
        <v>129</v>
      </c>
      <c r="K128" s="172">
        <v>11.9</v>
      </c>
      <c r="L128" s="172">
        <v>11.9</v>
      </c>
      <c r="M128" s="172"/>
      <c r="N128" s="746" t="s">
        <v>261</v>
      </c>
      <c r="O128" s="1885">
        <v>1</v>
      </c>
      <c r="P128" s="101"/>
      <c r="Q128" s="101"/>
      <c r="R128" s="101"/>
    </row>
    <row r="129" spans="1:18" ht="18" customHeight="1" x14ac:dyDescent="0.2">
      <c r="A129" s="1806"/>
      <c r="B129" s="1870"/>
      <c r="C129" s="1863"/>
      <c r="D129" s="701"/>
      <c r="E129" s="2271"/>
      <c r="F129" s="1843"/>
      <c r="G129" s="1007"/>
      <c r="H129" s="1831"/>
      <c r="I129" s="2448"/>
      <c r="J129" s="129"/>
      <c r="K129" s="172"/>
      <c r="L129" s="172"/>
      <c r="M129" s="172"/>
      <c r="N129" s="691" t="s">
        <v>51</v>
      </c>
      <c r="O129" s="216">
        <v>1</v>
      </c>
      <c r="P129" s="101"/>
      <c r="Q129" s="101"/>
      <c r="R129" s="101"/>
    </row>
    <row r="130" spans="1:18" ht="29.25" customHeight="1" x14ac:dyDescent="0.2">
      <c r="A130" s="1806"/>
      <c r="B130" s="1870"/>
      <c r="C130" s="1863"/>
      <c r="D130" s="705"/>
      <c r="E130" s="2272"/>
      <c r="F130" s="298"/>
      <c r="G130" s="1009"/>
      <c r="H130" s="1877"/>
      <c r="I130" s="2555"/>
      <c r="J130" s="127"/>
      <c r="K130" s="175"/>
      <c r="L130" s="175"/>
      <c r="M130" s="175"/>
      <c r="N130" s="33" t="s">
        <v>313</v>
      </c>
      <c r="O130" s="49"/>
      <c r="P130" s="101"/>
    </row>
    <row r="131" spans="1:18" ht="15.75" customHeight="1" x14ac:dyDescent="0.2">
      <c r="A131" s="1806"/>
      <c r="B131" s="1870"/>
      <c r="C131" s="1863"/>
      <c r="D131" s="1836" t="s">
        <v>39</v>
      </c>
      <c r="E131" s="2158" t="s">
        <v>147</v>
      </c>
      <c r="F131" s="1843"/>
      <c r="G131" s="2562" t="s">
        <v>206</v>
      </c>
      <c r="H131" s="1831" t="s">
        <v>41</v>
      </c>
      <c r="I131" s="2448" t="s">
        <v>227</v>
      </c>
      <c r="J131" s="129" t="s">
        <v>78</v>
      </c>
      <c r="K131" s="171">
        <v>757.1</v>
      </c>
      <c r="L131" s="171">
        <v>757.1</v>
      </c>
      <c r="M131" s="171"/>
      <c r="N131" s="2178" t="s">
        <v>181</v>
      </c>
      <c r="O131" s="2422">
        <v>170</v>
      </c>
      <c r="P131" s="101"/>
    </row>
    <row r="132" spans="1:18" ht="13.5" customHeight="1" x14ac:dyDescent="0.2">
      <c r="A132" s="1806"/>
      <c r="B132" s="1870"/>
      <c r="C132" s="1863"/>
      <c r="D132" s="1808"/>
      <c r="E132" s="2561"/>
      <c r="F132" s="1843"/>
      <c r="G132" s="2563"/>
      <c r="H132" s="1831"/>
      <c r="I132" s="2526"/>
      <c r="J132" s="129"/>
      <c r="K132" s="172"/>
      <c r="L132" s="172"/>
      <c r="M132" s="172"/>
      <c r="N132" s="2178"/>
      <c r="O132" s="2564"/>
      <c r="P132" s="101"/>
    </row>
    <row r="133" spans="1:18" ht="49.5" customHeight="1" x14ac:dyDescent="0.2">
      <c r="A133" s="1806"/>
      <c r="B133" s="1870"/>
      <c r="C133" s="1863"/>
      <c r="D133" s="1808"/>
      <c r="E133" s="1884"/>
      <c r="F133" s="1844"/>
      <c r="G133" s="2563"/>
      <c r="H133" s="1831"/>
      <c r="I133" s="1117" t="s">
        <v>84</v>
      </c>
      <c r="J133" s="154" t="s">
        <v>29</v>
      </c>
      <c r="K133" s="154">
        <v>50</v>
      </c>
      <c r="L133" s="154">
        <v>50</v>
      </c>
      <c r="M133" s="1905"/>
      <c r="N133" s="174" t="s">
        <v>266</v>
      </c>
      <c r="O133" s="685" t="s">
        <v>290</v>
      </c>
      <c r="Q133" s="101"/>
    </row>
    <row r="134" spans="1:18" ht="30" customHeight="1" x14ac:dyDescent="0.2">
      <c r="A134" s="1806"/>
      <c r="B134" s="1870"/>
      <c r="C134" s="1863"/>
      <c r="D134" s="1808"/>
      <c r="E134" s="1813"/>
      <c r="F134" s="1844"/>
      <c r="G134" s="2563"/>
      <c r="H134" s="1831"/>
      <c r="I134" s="1878"/>
      <c r="J134" s="129"/>
      <c r="K134" s="129"/>
      <c r="L134" s="129"/>
      <c r="M134" s="172"/>
      <c r="N134" s="2307" t="s">
        <v>325</v>
      </c>
      <c r="O134" s="1782" t="s">
        <v>155</v>
      </c>
    </row>
    <row r="135" spans="1:18" ht="12" customHeight="1" x14ac:dyDescent="0.2">
      <c r="A135" s="1806"/>
      <c r="B135" s="1870"/>
      <c r="C135" s="1863"/>
      <c r="D135" s="1808"/>
      <c r="E135" s="1813"/>
      <c r="F135" s="1844"/>
      <c r="G135" s="1011"/>
      <c r="H135" s="1831"/>
      <c r="I135" s="1878"/>
      <c r="J135" s="129"/>
      <c r="K135" s="129"/>
      <c r="L135" s="129"/>
      <c r="M135" s="172"/>
      <c r="N135" s="2492"/>
      <c r="O135" s="1772"/>
    </row>
    <row r="136" spans="1:18" ht="42.75" customHeight="1" x14ac:dyDescent="0.2">
      <c r="A136" s="1806"/>
      <c r="B136" s="1870"/>
      <c r="C136" s="1863"/>
      <c r="D136" s="1875"/>
      <c r="E136" s="1814"/>
      <c r="F136" s="748"/>
      <c r="G136" s="749"/>
      <c r="H136" s="1895"/>
      <c r="I136" s="1879"/>
      <c r="J136" s="127"/>
      <c r="K136" s="175"/>
      <c r="L136" s="175"/>
      <c r="M136" s="175"/>
      <c r="N136" s="794" t="s">
        <v>291</v>
      </c>
      <c r="O136" s="734" t="s">
        <v>155</v>
      </c>
    </row>
    <row r="137" spans="1:18" ht="21" customHeight="1" x14ac:dyDescent="0.2">
      <c r="A137" s="1812"/>
      <c r="B137" s="1870"/>
      <c r="C137" s="128"/>
      <c r="D137" s="1836" t="s">
        <v>40</v>
      </c>
      <c r="E137" s="2158" t="s">
        <v>173</v>
      </c>
      <c r="F137" s="1824" t="s">
        <v>52</v>
      </c>
      <c r="G137" s="2565" t="s">
        <v>207</v>
      </c>
      <c r="H137" s="1820" t="s">
        <v>41</v>
      </c>
      <c r="I137" s="2448" t="s">
        <v>84</v>
      </c>
      <c r="J137" s="129" t="s">
        <v>29</v>
      </c>
      <c r="K137" s="172">
        <v>90.1</v>
      </c>
      <c r="L137" s="172">
        <v>90.1</v>
      </c>
      <c r="M137" s="172"/>
      <c r="N137" s="2237" t="s">
        <v>436</v>
      </c>
      <c r="O137" s="589">
        <v>19</v>
      </c>
    </row>
    <row r="138" spans="1:18" ht="24" customHeight="1" x14ac:dyDescent="0.2">
      <c r="A138" s="1812"/>
      <c r="B138" s="1870"/>
      <c r="C138" s="128"/>
      <c r="D138" s="1865"/>
      <c r="E138" s="2158"/>
      <c r="F138" s="294"/>
      <c r="G138" s="2566"/>
      <c r="H138" s="1875"/>
      <c r="I138" s="2448"/>
      <c r="J138" s="129"/>
      <c r="K138" s="129"/>
      <c r="L138" s="129"/>
      <c r="M138" s="172"/>
      <c r="N138" s="2237"/>
      <c r="O138" s="589"/>
    </row>
    <row r="139" spans="1:18" ht="18.75" customHeight="1" x14ac:dyDescent="0.2">
      <c r="A139" s="1812"/>
      <c r="B139" s="1870"/>
      <c r="C139" s="128"/>
      <c r="D139" s="1836" t="s">
        <v>456</v>
      </c>
      <c r="E139" s="2235" t="s">
        <v>244</v>
      </c>
      <c r="F139" s="478"/>
      <c r="G139" s="2529"/>
      <c r="H139" s="1820" t="s">
        <v>41</v>
      </c>
      <c r="I139" s="2475" t="s">
        <v>99</v>
      </c>
      <c r="J139" s="118" t="s">
        <v>78</v>
      </c>
      <c r="K139" s="176">
        <v>42</v>
      </c>
      <c r="L139" s="176">
        <v>42</v>
      </c>
      <c r="M139" s="176"/>
      <c r="N139" s="2287" t="s">
        <v>245</v>
      </c>
      <c r="O139" s="1783">
        <v>7</v>
      </c>
      <c r="Q139" s="101"/>
    </row>
    <row r="140" spans="1:18" ht="21" customHeight="1" x14ac:dyDescent="0.2">
      <c r="A140" s="1812"/>
      <c r="B140" s="1870"/>
      <c r="C140" s="128"/>
      <c r="D140" s="1875"/>
      <c r="E140" s="2159"/>
      <c r="F140" s="236"/>
      <c r="G140" s="2576"/>
      <c r="H140" s="1895"/>
      <c r="I140" s="2577"/>
      <c r="J140" s="127"/>
      <c r="K140" s="175"/>
      <c r="L140" s="175"/>
      <c r="M140" s="175"/>
      <c r="N140" s="2567"/>
      <c r="O140" s="35"/>
      <c r="Q140" s="101"/>
    </row>
    <row r="141" spans="1:18" ht="15.75" customHeight="1" thickBot="1" x14ac:dyDescent="0.25">
      <c r="A141" s="141"/>
      <c r="B141" s="1851"/>
      <c r="C141" s="187"/>
      <c r="D141" s="188"/>
      <c r="E141" s="188"/>
      <c r="F141" s="1227"/>
      <c r="G141" s="188"/>
      <c r="H141" s="188"/>
      <c r="I141" s="2489" t="s">
        <v>71</v>
      </c>
      <c r="J141" s="2533"/>
      <c r="K141" s="259">
        <f>SUM(K112:K140)</f>
        <v>1558.2</v>
      </c>
      <c r="L141" s="259">
        <f>SUM(L112:L140)</f>
        <v>1558.2</v>
      </c>
      <c r="M141" s="259">
        <f>SUM(M112:M140)</f>
        <v>0</v>
      </c>
      <c r="N141" s="481"/>
      <c r="O141" s="1784"/>
    </row>
    <row r="142" spans="1:18" ht="25.5" customHeight="1" x14ac:dyDescent="0.2">
      <c r="A142" s="2132" t="s">
        <v>7</v>
      </c>
      <c r="B142" s="2133" t="s">
        <v>32</v>
      </c>
      <c r="C142" s="2134" t="s">
        <v>9</v>
      </c>
      <c r="D142" s="1852"/>
      <c r="E142" s="2315" t="s">
        <v>294</v>
      </c>
      <c r="F142" s="1840" t="s">
        <v>52</v>
      </c>
      <c r="G142" s="2568" t="s">
        <v>208</v>
      </c>
      <c r="H142" s="1841" t="s">
        <v>41</v>
      </c>
      <c r="I142" s="2534" t="s">
        <v>100</v>
      </c>
      <c r="J142" s="118" t="s">
        <v>85</v>
      </c>
      <c r="K142" s="444">
        <v>24.2</v>
      </c>
      <c r="L142" s="444">
        <v>24.2</v>
      </c>
      <c r="M142" s="444"/>
      <c r="N142" s="195" t="s">
        <v>102</v>
      </c>
      <c r="O142" s="913">
        <v>1</v>
      </c>
    </row>
    <row r="143" spans="1:18" ht="18" customHeight="1" x14ac:dyDescent="0.2">
      <c r="A143" s="2132"/>
      <c r="B143" s="2133"/>
      <c r="C143" s="2134"/>
      <c r="D143" s="1808"/>
      <c r="E143" s="2300"/>
      <c r="F143" s="2430" t="s">
        <v>176</v>
      </c>
      <c r="G143" s="2569"/>
      <c r="H143" s="1820"/>
      <c r="I143" s="2448"/>
      <c r="J143" s="189"/>
      <c r="K143" s="120"/>
      <c r="L143" s="120"/>
      <c r="M143" s="120"/>
      <c r="N143" s="1858"/>
      <c r="O143" s="1890"/>
    </row>
    <row r="144" spans="1:18" ht="14.25" customHeight="1" thickBot="1" x14ac:dyDescent="0.25">
      <c r="A144" s="141"/>
      <c r="B144" s="1851"/>
      <c r="C144" s="191"/>
      <c r="D144" s="1886"/>
      <c r="E144" s="234"/>
      <c r="F144" s="2332"/>
      <c r="G144" s="213"/>
      <c r="H144" s="1854"/>
      <c r="I144" s="245"/>
      <c r="J144" s="178" t="s">
        <v>8</v>
      </c>
      <c r="K144" s="282">
        <f>K142</f>
        <v>24.2</v>
      </c>
      <c r="L144" s="282">
        <f>L142</f>
        <v>24.2</v>
      </c>
      <c r="M144" s="282"/>
      <c r="N144" s="1229"/>
      <c r="O144" s="1055"/>
    </row>
    <row r="145" spans="1:15" ht="18" customHeight="1" x14ac:dyDescent="0.2">
      <c r="A145" s="2309" t="s">
        <v>7</v>
      </c>
      <c r="B145" s="2311" t="s">
        <v>32</v>
      </c>
      <c r="C145" s="2313" t="s">
        <v>32</v>
      </c>
      <c r="D145" s="2570"/>
      <c r="E145" s="2315" t="s">
        <v>54</v>
      </c>
      <c r="F145" s="2250" t="s">
        <v>86</v>
      </c>
      <c r="G145" s="2573" t="s">
        <v>224</v>
      </c>
      <c r="H145" s="2264" t="s">
        <v>62</v>
      </c>
      <c r="I145" s="2534" t="s">
        <v>72</v>
      </c>
      <c r="J145" s="192" t="s">
        <v>29</v>
      </c>
      <c r="K145" s="129">
        <v>150</v>
      </c>
      <c r="L145" s="129">
        <v>150</v>
      </c>
      <c r="M145" s="129"/>
      <c r="N145" s="924" t="s">
        <v>77</v>
      </c>
      <c r="O145" s="913">
        <v>18</v>
      </c>
    </row>
    <row r="146" spans="1:15" ht="14.25" customHeight="1" x14ac:dyDescent="0.2">
      <c r="A146" s="2132"/>
      <c r="B146" s="2133"/>
      <c r="C146" s="2134"/>
      <c r="D146" s="2571"/>
      <c r="E146" s="2158"/>
      <c r="F146" s="2251"/>
      <c r="G146" s="2520"/>
      <c r="H146" s="2177"/>
      <c r="I146" s="2448"/>
      <c r="J146" s="149"/>
      <c r="K146" s="120"/>
      <c r="L146" s="120"/>
      <c r="M146" s="120"/>
      <c r="N146" s="2340" t="s">
        <v>101</v>
      </c>
      <c r="O146" s="1055">
        <v>2</v>
      </c>
    </row>
    <row r="147" spans="1:15" ht="14.25" customHeight="1" thickBot="1" x14ac:dyDescent="0.25">
      <c r="A147" s="2310"/>
      <c r="B147" s="2312"/>
      <c r="C147" s="2314"/>
      <c r="D147" s="2572"/>
      <c r="E147" s="2316"/>
      <c r="F147" s="2252"/>
      <c r="G147" s="2574"/>
      <c r="H147" s="2317"/>
      <c r="I147" s="2575"/>
      <c r="J147" s="178" t="s">
        <v>8</v>
      </c>
      <c r="K147" s="282">
        <f t="shared" ref="K147:L147" si="0">SUM(K145:K146)</f>
        <v>150</v>
      </c>
      <c r="L147" s="282">
        <f t="shared" si="0"/>
        <v>150</v>
      </c>
      <c r="M147" s="282"/>
      <c r="N147" s="2431"/>
      <c r="O147" s="1785"/>
    </row>
    <row r="148" spans="1:15" ht="24" customHeight="1" x14ac:dyDescent="0.2">
      <c r="A148" s="2241" t="s">
        <v>7</v>
      </c>
      <c r="B148" s="2244" t="s">
        <v>32</v>
      </c>
      <c r="C148" s="2247" t="s">
        <v>38</v>
      </c>
      <c r="D148" s="1852"/>
      <c r="E148" s="2329" t="s">
        <v>246</v>
      </c>
      <c r="F148" s="640" t="s">
        <v>52</v>
      </c>
      <c r="G148" s="2568"/>
      <c r="H148" s="1838">
        <v>5</v>
      </c>
      <c r="I148" s="2534" t="s">
        <v>165</v>
      </c>
      <c r="J148" s="479" t="s">
        <v>451</v>
      </c>
      <c r="K148" s="633">
        <v>361</v>
      </c>
      <c r="L148" s="633">
        <v>361</v>
      </c>
      <c r="M148" s="633"/>
      <c r="N148" s="1481" t="s">
        <v>379</v>
      </c>
      <c r="O148" s="913">
        <v>1</v>
      </c>
    </row>
    <row r="149" spans="1:15" ht="26.25" customHeight="1" x14ac:dyDescent="0.2">
      <c r="A149" s="2241"/>
      <c r="B149" s="2244"/>
      <c r="C149" s="2247"/>
      <c r="D149" s="1808"/>
      <c r="E149" s="2303"/>
      <c r="F149" s="2074" t="s">
        <v>255</v>
      </c>
      <c r="G149" s="2569"/>
      <c r="H149" s="1820"/>
      <c r="I149" s="2448"/>
      <c r="J149" s="129" t="s">
        <v>29</v>
      </c>
      <c r="K149" s="129">
        <v>150</v>
      </c>
      <c r="L149" s="129">
        <v>150</v>
      </c>
      <c r="M149" s="129"/>
      <c r="N149" s="926" t="s">
        <v>417</v>
      </c>
      <c r="O149" s="41">
        <v>1</v>
      </c>
    </row>
    <row r="150" spans="1:15" ht="26.25" customHeight="1" x14ac:dyDescent="0.2">
      <c r="A150" s="2241"/>
      <c r="B150" s="2244"/>
      <c r="C150" s="2247"/>
      <c r="D150" s="1942"/>
      <c r="E150" s="2303"/>
      <c r="F150" s="2330"/>
      <c r="G150" s="2569"/>
      <c r="H150" s="1943"/>
      <c r="I150" s="2448"/>
      <c r="J150" s="129"/>
      <c r="K150" s="129"/>
      <c r="L150" s="129"/>
      <c r="M150" s="129"/>
      <c r="N150" s="484" t="s">
        <v>465</v>
      </c>
      <c r="O150" s="585"/>
    </row>
    <row r="151" spans="1:15" ht="15" customHeight="1" x14ac:dyDescent="0.2">
      <c r="A151" s="2241"/>
      <c r="B151" s="2244"/>
      <c r="C151" s="2247"/>
      <c r="D151" s="1808"/>
      <c r="E151" s="2303"/>
      <c r="F151" s="2331"/>
      <c r="G151" s="2569"/>
      <c r="H151" s="1820"/>
      <c r="I151" s="2448"/>
      <c r="J151" s="127"/>
      <c r="K151" s="127"/>
      <c r="L151" s="127"/>
      <c r="M151" s="127"/>
      <c r="N151" s="1911" t="s">
        <v>247</v>
      </c>
      <c r="O151" s="1786">
        <v>2</v>
      </c>
    </row>
    <row r="152" spans="1:15" ht="15.75" customHeight="1" thickBot="1" x14ac:dyDescent="0.25">
      <c r="A152" s="141"/>
      <c r="B152" s="1851"/>
      <c r="C152" s="191"/>
      <c r="D152" s="1886"/>
      <c r="E152" s="234"/>
      <c r="F152" s="1856"/>
      <c r="G152" s="213"/>
      <c r="H152" s="1854"/>
      <c r="I152" s="245"/>
      <c r="J152" s="282" t="s">
        <v>8</v>
      </c>
      <c r="K152" s="282">
        <f>K149+K148</f>
        <v>511</v>
      </c>
      <c r="L152" s="282">
        <f>L149+L148</f>
        <v>511</v>
      </c>
      <c r="M152" s="282"/>
      <c r="N152" s="1859"/>
      <c r="O152" s="1787"/>
    </row>
    <row r="153" spans="1:15" ht="19.5" customHeight="1" x14ac:dyDescent="0.2">
      <c r="A153" s="2241" t="s">
        <v>7</v>
      </c>
      <c r="B153" s="2244" t="s">
        <v>32</v>
      </c>
      <c r="C153" s="2247" t="s">
        <v>39</v>
      </c>
      <c r="D153" s="1852"/>
      <c r="E153" s="2260" t="s">
        <v>310</v>
      </c>
      <c r="F153" s="640" t="s">
        <v>52</v>
      </c>
      <c r="G153" s="2568"/>
      <c r="H153" s="1838">
        <v>5</v>
      </c>
      <c r="I153" s="2534" t="s">
        <v>165</v>
      </c>
      <c r="J153" s="479" t="s">
        <v>29</v>
      </c>
      <c r="K153" s="633"/>
      <c r="L153" s="633"/>
      <c r="M153" s="633"/>
      <c r="N153" s="2581" t="s">
        <v>309</v>
      </c>
      <c r="O153" s="863"/>
    </row>
    <row r="154" spans="1:15" ht="17.25" customHeight="1" x14ac:dyDescent="0.2">
      <c r="A154" s="2241"/>
      <c r="B154" s="2244"/>
      <c r="C154" s="2247"/>
      <c r="D154" s="1808"/>
      <c r="E154" s="2271"/>
      <c r="F154" s="2074" t="s">
        <v>255</v>
      </c>
      <c r="G154" s="2569"/>
      <c r="H154" s="1820"/>
      <c r="I154" s="2448"/>
      <c r="J154" s="127"/>
      <c r="K154" s="127"/>
      <c r="L154" s="127"/>
      <c r="M154" s="127"/>
      <c r="N154" s="2582"/>
      <c r="O154" s="1055"/>
    </row>
    <row r="155" spans="1:15" ht="15.75" customHeight="1" thickBot="1" x14ac:dyDescent="0.25">
      <c r="A155" s="141"/>
      <c r="B155" s="1851"/>
      <c r="C155" s="191"/>
      <c r="D155" s="1886"/>
      <c r="E155" s="2580"/>
      <c r="F155" s="2583"/>
      <c r="G155" s="213"/>
      <c r="H155" s="1854"/>
      <c r="I155" s="245"/>
      <c r="J155" s="282" t="s">
        <v>8</v>
      </c>
      <c r="K155" s="642">
        <f t="shared" ref="K155:L155" si="1">SUM(K153:K154)</f>
        <v>0</v>
      </c>
      <c r="L155" s="642">
        <f t="shared" si="1"/>
        <v>0</v>
      </c>
      <c r="M155" s="941"/>
      <c r="N155" s="1482"/>
      <c r="O155" s="584"/>
    </row>
    <row r="156" spans="1:15" ht="14.25" customHeight="1" thickBot="1" x14ac:dyDescent="0.25">
      <c r="A156" s="179" t="s">
        <v>7</v>
      </c>
      <c r="B156" s="164" t="s">
        <v>32</v>
      </c>
      <c r="C156" s="2216" t="s">
        <v>10</v>
      </c>
      <c r="D156" s="2216"/>
      <c r="E156" s="2216"/>
      <c r="F156" s="2216"/>
      <c r="G156" s="2216"/>
      <c r="H156" s="2216"/>
      <c r="I156" s="2216"/>
      <c r="J156" s="2217"/>
      <c r="K156" s="288">
        <f>K147+K144+K141+K152+K155</f>
        <v>2243.4</v>
      </c>
      <c r="L156" s="288">
        <f>L147+L144+L141+L152+L155</f>
        <v>2243.4</v>
      </c>
      <c r="M156" s="288">
        <f>M147+M144+M141+M152+M155</f>
        <v>0</v>
      </c>
      <c r="N156" s="2277"/>
      <c r="O156" s="2278"/>
    </row>
    <row r="157" spans="1:15" ht="14.25" customHeight="1" thickBot="1" x14ac:dyDescent="0.25">
      <c r="A157" s="163" t="s">
        <v>7</v>
      </c>
      <c r="B157" s="164" t="s">
        <v>37</v>
      </c>
      <c r="C157" s="2220" t="s">
        <v>166</v>
      </c>
      <c r="D157" s="2279"/>
      <c r="E157" s="2279"/>
      <c r="F157" s="2279"/>
      <c r="G157" s="2279"/>
      <c r="H157" s="2279"/>
      <c r="I157" s="2279"/>
      <c r="J157" s="2279"/>
      <c r="K157" s="2279"/>
      <c r="L157" s="2279"/>
      <c r="M157" s="2279"/>
      <c r="N157" s="2279"/>
      <c r="O157" s="2280"/>
    </row>
    <row r="158" spans="1:15" ht="40.5" customHeight="1" x14ac:dyDescent="0.2">
      <c r="A158" s="1848" t="s">
        <v>7</v>
      </c>
      <c r="B158" s="1850" t="s">
        <v>37</v>
      </c>
      <c r="C158" s="193" t="s">
        <v>7</v>
      </c>
      <c r="D158" s="194"/>
      <c r="E158" s="239" t="s">
        <v>493</v>
      </c>
      <c r="F158" s="262"/>
      <c r="G158" s="209"/>
      <c r="H158" s="1841" t="s">
        <v>41</v>
      </c>
      <c r="I158" s="1880" t="s">
        <v>134</v>
      </c>
      <c r="J158" s="180"/>
      <c r="K158" s="102"/>
      <c r="L158" s="102"/>
      <c r="M158" s="102"/>
      <c r="N158" s="195"/>
      <c r="O158" s="1788"/>
    </row>
    <row r="159" spans="1:15" ht="15.75" customHeight="1" x14ac:dyDescent="0.2">
      <c r="A159" s="1806"/>
      <c r="B159" s="1807"/>
      <c r="C159" s="128"/>
      <c r="D159" s="1808" t="s">
        <v>7</v>
      </c>
      <c r="E159" s="955" t="s">
        <v>135</v>
      </c>
      <c r="F159" s="1843"/>
      <c r="G159" s="2529" t="s">
        <v>226</v>
      </c>
      <c r="H159" s="1820"/>
      <c r="I159" s="1878"/>
      <c r="J159" s="118" t="s">
        <v>29</v>
      </c>
      <c r="K159" s="287">
        <v>1095</v>
      </c>
      <c r="L159" s="287">
        <v>1095</v>
      </c>
      <c r="M159" s="287"/>
      <c r="N159" s="2578" t="s">
        <v>76</v>
      </c>
      <c r="O159" s="1789">
        <v>4.7</v>
      </c>
    </row>
    <row r="160" spans="1:15" ht="16.5" customHeight="1" x14ac:dyDescent="0.2">
      <c r="A160" s="1806"/>
      <c r="B160" s="1807"/>
      <c r="C160" s="128"/>
      <c r="D160" s="1808"/>
      <c r="E160" s="765" t="s">
        <v>316</v>
      </c>
      <c r="F160" s="1843"/>
      <c r="G160" s="2530"/>
      <c r="H160" s="1820"/>
      <c r="I160" s="1878"/>
      <c r="J160" s="129"/>
      <c r="K160" s="129"/>
      <c r="L160" s="129"/>
      <c r="M160" s="129"/>
      <c r="N160" s="2579"/>
      <c r="O160" s="80"/>
    </row>
    <row r="161" spans="1:15" ht="14.25" customHeight="1" x14ac:dyDescent="0.2">
      <c r="A161" s="1806"/>
      <c r="B161" s="1807"/>
      <c r="C161" s="128"/>
      <c r="D161" s="1808"/>
      <c r="E161" s="765" t="s">
        <v>317</v>
      </c>
      <c r="F161" s="1843"/>
      <c r="G161" s="2530"/>
      <c r="H161" s="1820"/>
      <c r="I161" s="1878"/>
      <c r="J161" s="129"/>
      <c r="K161" s="129"/>
      <c r="L161" s="129"/>
      <c r="M161" s="129"/>
      <c r="N161" s="2579"/>
      <c r="O161" s="80"/>
    </row>
    <row r="162" spans="1:15" ht="14.25" customHeight="1" x14ac:dyDescent="0.2">
      <c r="A162" s="1806"/>
      <c r="B162" s="1807"/>
      <c r="C162" s="128"/>
      <c r="D162" s="1808"/>
      <c r="E162" s="765" t="s">
        <v>296</v>
      </c>
      <c r="F162" s="1843"/>
      <c r="G162" s="2530"/>
      <c r="H162" s="1820"/>
      <c r="I162" s="1878"/>
      <c r="J162" s="129"/>
      <c r="K162" s="129"/>
      <c r="L162" s="129"/>
      <c r="M162" s="129"/>
      <c r="N162" s="1837"/>
      <c r="O162" s="80"/>
    </row>
    <row r="163" spans="1:15" ht="27.75" customHeight="1" x14ac:dyDescent="0.2">
      <c r="A163" s="1806"/>
      <c r="B163" s="1807"/>
      <c r="C163" s="128"/>
      <c r="D163" s="1808"/>
      <c r="E163" s="765" t="s">
        <v>315</v>
      </c>
      <c r="F163" s="1843"/>
      <c r="G163" s="2530"/>
      <c r="H163" s="1820"/>
      <c r="I163" s="1878"/>
      <c r="J163" s="129"/>
      <c r="K163" s="129"/>
      <c r="L163" s="129"/>
      <c r="M163" s="129"/>
      <c r="N163" s="1837"/>
      <c r="O163" s="80"/>
    </row>
    <row r="164" spans="1:15" ht="30" customHeight="1" x14ac:dyDescent="0.2">
      <c r="A164" s="1806"/>
      <c r="B164" s="1807"/>
      <c r="C164" s="128"/>
      <c r="D164" s="1808"/>
      <c r="E164" s="765" t="s">
        <v>383</v>
      </c>
      <c r="F164" s="1843"/>
      <c r="G164" s="2530"/>
      <c r="H164" s="1820"/>
      <c r="I164" s="1878"/>
      <c r="J164" s="129"/>
      <c r="K164" s="129"/>
      <c r="L164" s="129"/>
      <c r="M164" s="129"/>
      <c r="N164" s="1837"/>
      <c r="O164" s="80"/>
    </row>
    <row r="165" spans="1:15" ht="18" customHeight="1" x14ac:dyDescent="0.2">
      <c r="A165" s="1806"/>
      <c r="B165" s="1807"/>
      <c r="C165" s="128"/>
      <c r="D165" s="1808"/>
      <c r="E165" s="696" t="s">
        <v>295</v>
      </c>
      <c r="F165" s="1843"/>
      <c r="G165" s="2530"/>
      <c r="H165" s="1820"/>
      <c r="I165" s="1878"/>
      <c r="J165" s="1016"/>
      <c r="K165" s="129"/>
      <c r="L165" s="129"/>
      <c r="M165" s="129"/>
      <c r="N165" s="766"/>
      <c r="O165" s="80"/>
    </row>
    <row r="166" spans="1:15" ht="18" customHeight="1" x14ac:dyDescent="0.2">
      <c r="A166" s="1806"/>
      <c r="B166" s="1807"/>
      <c r="C166" s="128"/>
      <c r="D166" s="1875"/>
      <c r="E166" s="1814" t="s">
        <v>331</v>
      </c>
      <c r="F166" s="298"/>
      <c r="G166" s="2556"/>
      <c r="H166" s="1895"/>
      <c r="I166" s="1936"/>
      <c r="J166" s="127"/>
      <c r="K166" s="122"/>
      <c r="L166" s="122"/>
      <c r="M166" s="122"/>
      <c r="N166" s="1857"/>
      <c r="O166" s="83"/>
    </row>
    <row r="167" spans="1:15" ht="29.25" customHeight="1" x14ac:dyDescent="0.2">
      <c r="A167" s="2132"/>
      <c r="B167" s="2133"/>
      <c r="C167" s="2443"/>
      <c r="D167" s="703" t="s">
        <v>9</v>
      </c>
      <c r="E167" s="2135" t="s">
        <v>437</v>
      </c>
      <c r="F167" s="1842"/>
      <c r="G167" s="2542" t="s">
        <v>209</v>
      </c>
      <c r="H167" s="1832"/>
      <c r="I167" s="1935"/>
      <c r="J167" s="118" t="s">
        <v>130</v>
      </c>
      <c r="K167" s="118">
        <v>894.7</v>
      </c>
      <c r="L167" s="118">
        <v>894.7</v>
      </c>
      <c r="M167" s="118"/>
      <c r="N167" s="1485" t="s">
        <v>441</v>
      </c>
      <c r="O167" s="1790">
        <v>1.4</v>
      </c>
    </row>
    <row r="168" spans="1:15" ht="41.25" customHeight="1" x14ac:dyDescent="0.2">
      <c r="A168" s="2132"/>
      <c r="B168" s="2133"/>
      <c r="C168" s="2443"/>
      <c r="D168" s="184"/>
      <c r="E168" s="2136"/>
      <c r="F168" s="1843"/>
      <c r="G168" s="2543"/>
      <c r="H168" s="1820"/>
      <c r="I168" s="1872"/>
      <c r="J168" s="129"/>
      <c r="K168" s="129"/>
      <c r="L168" s="129"/>
      <c r="M168" s="129"/>
      <c r="N168" s="839" t="s">
        <v>463</v>
      </c>
      <c r="O168" s="1791">
        <v>240</v>
      </c>
    </row>
    <row r="169" spans="1:15" ht="26.25" customHeight="1" x14ac:dyDescent="0.2">
      <c r="A169" s="2132"/>
      <c r="B169" s="2133"/>
      <c r="C169" s="2443"/>
      <c r="D169" s="184"/>
      <c r="E169" s="2136"/>
      <c r="F169" s="1843"/>
      <c r="G169" s="2543"/>
      <c r="H169" s="1820"/>
      <c r="I169" s="1872"/>
      <c r="J169" s="129"/>
      <c r="K169" s="129"/>
      <c r="L169" s="129"/>
      <c r="M169" s="129"/>
      <c r="N169" s="190" t="s">
        <v>45</v>
      </c>
      <c r="O169" s="1792">
        <v>4</v>
      </c>
    </row>
    <row r="170" spans="1:15" ht="53.25" customHeight="1" x14ac:dyDescent="0.2">
      <c r="A170" s="2132"/>
      <c r="B170" s="2133"/>
      <c r="C170" s="2443"/>
      <c r="D170" s="184"/>
      <c r="E170" s="2136"/>
      <c r="F170" s="1920"/>
      <c r="G170" s="2543"/>
      <c r="H170" s="1915"/>
      <c r="I170" s="1924"/>
      <c r="J170" s="129"/>
      <c r="K170" s="129"/>
      <c r="L170" s="129"/>
      <c r="M170" s="129"/>
      <c r="N170" s="174" t="s">
        <v>488</v>
      </c>
      <c r="O170" s="1791">
        <v>100</v>
      </c>
    </row>
    <row r="171" spans="1:15" ht="21" customHeight="1" x14ac:dyDescent="0.2">
      <c r="A171" s="2132"/>
      <c r="B171" s="2133"/>
      <c r="C171" s="2443"/>
      <c r="D171" s="184"/>
      <c r="E171" s="2136"/>
      <c r="F171" s="1843"/>
      <c r="G171" s="2543"/>
      <c r="H171" s="1820"/>
      <c r="I171" s="1873"/>
      <c r="J171" s="149"/>
      <c r="K171" s="127"/>
      <c r="L171" s="127"/>
      <c r="M171" s="127"/>
      <c r="N171" s="1917" t="s">
        <v>75</v>
      </c>
      <c r="O171" s="1933">
        <v>13.3</v>
      </c>
    </row>
    <row r="172" spans="1:15" ht="22.5" customHeight="1" x14ac:dyDescent="0.2">
      <c r="A172" s="2132"/>
      <c r="B172" s="2133"/>
      <c r="C172" s="2443"/>
      <c r="D172" s="1931" t="s">
        <v>32</v>
      </c>
      <c r="E172" s="2135" t="s">
        <v>59</v>
      </c>
      <c r="F172" s="1919"/>
      <c r="G172" s="2591"/>
      <c r="H172" s="1923"/>
      <c r="I172" s="1873"/>
      <c r="J172" s="129" t="s">
        <v>29</v>
      </c>
      <c r="K172" s="129">
        <v>500</v>
      </c>
      <c r="L172" s="129">
        <v>500</v>
      </c>
      <c r="M172" s="129"/>
      <c r="N172" s="2231" t="s">
        <v>418</v>
      </c>
      <c r="O172" s="1793">
        <v>117</v>
      </c>
    </row>
    <row r="173" spans="1:15" ht="20.25" customHeight="1" x14ac:dyDescent="0.2">
      <c r="A173" s="2132"/>
      <c r="B173" s="2133"/>
      <c r="C173" s="2590"/>
      <c r="D173" s="1932"/>
      <c r="E173" s="2137"/>
      <c r="F173" s="298"/>
      <c r="G173" s="2592"/>
      <c r="H173" s="1926"/>
      <c r="I173" s="1873"/>
      <c r="J173" s="127"/>
      <c r="K173" s="127"/>
      <c r="L173" s="127"/>
      <c r="M173" s="127"/>
      <c r="N173" s="2588"/>
      <c r="O173" s="83"/>
    </row>
    <row r="174" spans="1:15" ht="16.5" customHeight="1" x14ac:dyDescent="0.2">
      <c r="A174" s="2132"/>
      <c r="B174" s="2133"/>
      <c r="C174" s="2443"/>
      <c r="D174" s="2247" t="s">
        <v>37</v>
      </c>
      <c r="E174" s="2589" t="s">
        <v>137</v>
      </c>
      <c r="F174" s="2283"/>
      <c r="G174" s="2530" t="s">
        <v>210</v>
      </c>
      <c r="H174" s="2177"/>
      <c r="I174" s="1902"/>
      <c r="J174" s="129" t="s">
        <v>29</v>
      </c>
      <c r="K174" s="129">
        <v>914.8</v>
      </c>
      <c r="L174" s="129">
        <v>914.8</v>
      </c>
      <c r="M174" s="129"/>
      <c r="N174" s="1887" t="s">
        <v>44</v>
      </c>
      <c r="O174" s="1789">
        <v>1.5</v>
      </c>
    </row>
    <row r="175" spans="1:15" ht="18" customHeight="1" x14ac:dyDescent="0.2">
      <c r="A175" s="2132"/>
      <c r="B175" s="2133"/>
      <c r="C175" s="2443"/>
      <c r="D175" s="2247"/>
      <c r="E175" s="2589"/>
      <c r="F175" s="2283"/>
      <c r="G175" s="2530"/>
      <c r="H175" s="2177"/>
      <c r="I175" s="1902"/>
      <c r="J175" s="129" t="s">
        <v>78</v>
      </c>
      <c r="K175" s="129">
        <v>92.6</v>
      </c>
      <c r="L175" s="129">
        <v>92.6</v>
      </c>
      <c r="M175" s="129"/>
      <c r="N175" s="2621" t="s">
        <v>464</v>
      </c>
      <c r="O175" s="2441">
        <v>100</v>
      </c>
    </row>
    <row r="176" spans="1:15" ht="24" customHeight="1" x14ac:dyDescent="0.2">
      <c r="A176" s="2132"/>
      <c r="B176" s="2133"/>
      <c r="C176" s="2443"/>
      <c r="D176" s="2247"/>
      <c r="E176" s="2589"/>
      <c r="F176" s="2283"/>
      <c r="G176" s="2530"/>
      <c r="H176" s="2177"/>
      <c r="I176" s="1902"/>
      <c r="J176" s="129" t="s">
        <v>85</v>
      </c>
      <c r="K176" s="129">
        <v>228.6</v>
      </c>
      <c r="L176" s="129">
        <v>228.6</v>
      </c>
      <c r="M176" s="129"/>
      <c r="N176" s="2622"/>
      <c r="O176" s="2442"/>
    </row>
    <row r="177" spans="1:22" ht="28.5" customHeight="1" x14ac:dyDescent="0.2">
      <c r="A177" s="2132"/>
      <c r="B177" s="2133"/>
      <c r="C177" s="2443"/>
      <c r="D177" s="2247"/>
      <c r="E177" s="2589"/>
      <c r="F177" s="2283"/>
      <c r="G177" s="2530"/>
      <c r="H177" s="2177"/>
      <c r="I177" s="1902"/>
      <c r="J177" s="129"/>
      <c r="K177" s="129"/>
      <c r="L177" s="129"/>
      <c r="M177" s="129"/>
      <c r="N177" s="174" t="s">
        <v>491</v>
      </c>
      <c r="O177" s="1791">
        <v>100</v>
      </c>
    </row>
    <row r="178" spans="1:22" ht="15.75" customHeight="1" x14ac:dyDescent="0.2">
      <c r="A178" s="2132"/>
      <c r="B178" s="2133"/>
      <c r="C178" s="2443"/>
      <c r="D178" s="2247"/>
      <c r="E178" s="2589"/>
      <c r="F178" s="2283"/>
      <c r="G178" s="2530"/>
      <c r="H178" s="2177"/>
      <c r="I178" s="1902"/>
      <c r="J178" s="129" t="s">
        <v>130</v>
      </c>
      <c r="K178" s="129">
        <v>120</v>
      </c>
      <c r="L178" s="129">
        <v>120</v>
      </c>
      <c r="M178" s="129"/>
      <c r="N178" s="2231" t="s">
        <v>420</v>
      </c>
      <c r="O178" s="80">
        <v>100</v>
      </c>
    </row>
    <row r="179" spans="1:22" ht="17.25" customHeight="1" x14ac:dyDescent="0.2">
      <c r="A179" s="1806"/>
      <c r="B179" s="1807"/>
      <c r="C179" s="1863"/>
      <c r="D179" s="1921"/>
      <c r="E179" s="299"/>
      <c r="F179" s="298"/>
      <c r="G179" s="2556"/>
      <c r="H179" s="1929"/>
      <c r="I179" s="1937"/>
      <c r="J179" s="127"/>
      <c r="K179" s="127"/>
      <c r="L179" s="127"/>
      <c r="M179" s="127"/>
      <c r="N179" s="2620"/>
      <c r="O179" s="1794"/>
    </row>
    <row r="180" spans="1:22" ht="17.25" customHeight="1" x14ac:dyDescent="0.2">
      <c r="A180" s="1806"/>
      <c r="B180" s="1807"/>
      <c r="C180" s="1863"/>
      <c r="D180" s="1918" t="s">
        <v>38</v>
      </c>
      <c r="E180" s="2235" t="s">
        <v>136</v>
      </c>
      <c r="F180" s="1919"/>
      <c r="G180" s="2584" t="s">
        <v>211</v>
      </c>
      <c r="H180" s="1916"/>
      <c r="I180" s="1934"/>
      <c r="J180" s="118" t="s">
        <v>29</v>
      </c>
      <c r="K180" s="118">
        <v>1000</v>
      </c>
      <c r="L180" s="118">
        <v>1000</v>
      </c>
      <c r="M180" s="129"/>
      <c r="N180" s="2256" t="s">
        <v>380</v>
      </c>
      <c r="O180" s="1055">
        <v>26</v>
      </c>
    </row>
    <row r="181" spans="1:22" ht="15.75" customHeight="1" x14ac:dyDescent="0.2">
      <c r="A181" s="1806"/>
      <c r="B181" s="1807"/>
      <c r="C181" s="1863"/>
      <c r="D181" s="1921"/>
      <c r="E181" s="2334"/>
      <c r="F181" s="298"/>
      <c r="G181" s="2585"/>
      <c r="H181" s="1929"/>
      <c r="I181" s="1934"/>
      <c r="J181" s="127"/>
      <c r="K181" s="127"/>
      <c r="L181" s="127"/>
      <c r="M181" s="127"/>
      <c r="N181" s="2335"/>
      <c r="O181" s="35"/>
    </row>
    <row r="182" spans="1:22" ht="16.5" customHeight="1" x14ac:dyDescent="0.2">
      <c r="A182" s="1812"/>
      <c r="B182" s="1807"/>
      <c r="C182" s="1888"/>
      <c r="D182" s="700" t="s">
        <v>39</v>
      </c>
      <c r="E182" s="2322" t="s">
        <v>43</v>
      </c>
      <c r="F182" s="1920"/>
      <c r="G182" s="2586" t="s">
        <v>225</v>
      </c>
      <c r="H182" s="1915"/>
      <c r="I182" s="1881"/>
      <c r="J182" s="118" t="s">
        <v>130</v>
      </c>
      <c r="K182" s="118">
        <f>148-15.7</f>
        <v>132.30000000000001</v>
      </c>
      <c r="L182" s="118">
        <f>148-15.7</f>
        <v>132.30000000000001</v>
      </c>
      <c r="M182" s="118"/>
      <c r="N182" s="1887" t="s">
        <v>61</v>
      </c>
      <c r="O182" s="1882">
        <v>15</v>
      </c>
      <c r="P182" s="101"/>
      <c r="Q182" s="101"/>
    </row>
    <row r="183" spans="1:22" ht="16.5" customHeight="1" x14ac:dyDescent="0.2">
      <c r="A183" s="1812"/>
      <c r="B183" s="1807"/>
      <c r="C183" s="1888"/>
      <c r="D183" s="185"/>
      <c r="E183" s="2323"/>
      <c r="F183" s="298"/>
      <c r="G183" s="2587"/>
      <c r="H183" s="1929"/>
      <c r="I183" s="1869"/>
      <c r="J183" s="127" t="s">
        <v>68</v>
      </c>
      <c r="K183" s="127">
        <v>15.7</v>
      </c>
      <c r="L183" s="127">
        <v>15.7</v>
      </c>
      <c r="M183" s="127"/>
      <c r="N183" s="699"/>
      <c r="O183" s="35"/>
      <c r="P183" s="101"/>
      <c r="Q183" s="101"/>
    </row>
    <row r="184" spans="1:22" ht="15" customHeight="1" thickBot="1" x14ac:dyDescent="0.25">
      <c r="A184" s="141"/>
      <c r="B184" s="1851"/>
      <c r="C184" s="134"/>
      <c r="D184" s="187"/>
      <c r="E184" s="199"/>
      <c r="F184" s="200"/>
      <c r="G184" s="200"/>
      <c r="H184" s="187"/>
      <c r="I184" s="2489" t="s">
        <v>71</v>
      </c>
      <c r="J184" s="2533"/>
      <c r="K184" s="259">
        <f>SUM(K159:K183)</f>
        <v>4993.7</v>
      </c>
      <c r="L184" s="259">
        <f>SUM(L159:L183)</f>
        <v>4993.7</v>
      </c>
      <c r="M184" s="259">
        <f>SUM(M159:M183)</f>
        <v>0</v>
      </c>
      <c r="N184" s="201"/>
      <c r="O184" s="1774"/>
    </row>
    <row r="185" spans="1:22" ht="30" customHeight="1" x14ac:dyDescent="0.2">
      <c r="A185" s="1812" t="s">
        <v>7</v>
      </c>
      <c r="B185" s="1807" t="s">
        <v>37</v>
      </c>
      <c r="C185" s="701" t="s">
        <v>9</v>
      </c>
      <c r="D185" s="2134"/>
      <c r="E185" s="2600" t="s">
        <v>333</v>
      </c>
      <c r="F185" s="2336"/>
      <c r="G185" s="2602" t="s">
        <v>212</v>
      </c>
      <c r="H185" s="2200" t="s">
        <v>48</v>
      </c>
      <c r="I185" s="2605" t="s">
        <v>213</v>
      </c>
      <c r="J185" s="129" t="s">
        <v>29</v>
      </c>
      <c r="K185" s="129">
        <v>34</v>
      </c>
      <c r="L185" s="129">
        <v>34</v>
      </c>
      <c r="M185" s="129"/>
      <c r="N185" s="1484" t="s">
        <v>352</v>
      </c>
      <c r="O185" s="1795">
        <v>1</v>
      </c>
    </row>
    <row r="186" spans="1:22" ht="15.75" customHeight="1" x14ac:dyDescent="0.2">
      <c r="A186" s="1812"/>
      <c r="B186" s="1807"/>
      <c r="C186" s="701"/>
      <c r="D186" s="2134"/>
      <c r="E186" s="2322"/>
      <c r="F186" s="2336"/>
      <c r="G186" s="2603"/>
      <c r="H186" s="2338"/>
      <c r="I186" s="2545"/>
      <c r="J186" s="127" t="s">
        <v>68</v>
      </c>
      <c r="K186" s="127">
        <v>30</v>
      </c>
      <c r="L186" s="127">
        <v>30</v>
      </c>
      <c r="M186" s="127"/>
      <c r="N186" s="2340" t="s">
        <v>344</v>
      </c>
      <c r="O186" s="1793" t="s">
        <v>280</v>
      </c>
    </row>
    <row r="187" spans="1:22" ht="17.25" customHeight="1" thickBot="1" x14ac:dyDescent="0.25">
      <c r="A187" s="141"/>
      <c r="B187" s="1851"/>
      <c r="C187" s="191"/>
      <c r="D187" s="203"/>
      <c r="E187" s="2601"/>
      <c r="F187" s="2337"/>
      <c r="G187" s="2604"/>
      <c r="H187" s="2339"/>
      <c r="I187" s="2575"/>
      <c r="J187" s="282" t="s">
        <v>8</v>
      </c>
      <c r="K187" s="282">
        <f t="shared" ref="K187:L187" si="2">SUM(K185:K186)</f>
        <v>64</v>
      </c>
      <c r="L187" s="282">
        <f t="shared" si="2"/>
        <v>64</v>
      </c>
      <c r="M187" s="282">
        <f t="shared" ref="M187" si="3">SUM(M185:M186)</f>
        <v>0</v>
      </c>
      <c r="N187" s="2341"/>
      <c r="O187" s="1796"/>
    </row>
    <row r="188" spans="1:22" ht="14.25" customHeight="1" thickBot="1" x14ac:dyDescent="0.25">
      <c r="A188" s="141" t="s">
        <v>7</v>
      </c>
      <c r="B188" s="1851" t="s">
        <v>37</v>
      </c>
      <c r="C188" s="2360" t="s">
        <v>10</v>
      </c>
      <c r="D188" s="2360"/>
      <c r="E188" s="2360"/>
      <c r="F188" s="2360"/>
      <c r="G188" s="2360"/>
      <c r="H188" s="2360"/>
      <c r="I188" s="2216"/>
      <c r="J188" s="2217"/>
      <c r="K188" s="288">
        <f>K187+K184</f>
        <v>5057.7</v>
      </c>
      <c r="L188" s="288">
        <f>L187+L184</f>
        <v>5057.7</v>
      </c>
      <c r="M188" s="288">
        <f>M187+M184</f>
        <v>0</v>
      </c>
      <c r="N188" s="2277"/>
      <c r="O188" s="2278"/>
    </row>
    <row r="189" spans="1:22" ht="14.25" customHeight="1" thickBot="1" x14ac:dyDescent="0.25">
      <c r="A189" s="179" t="s">
        <v>7</v>
      </c>
      <c r="B189" s="2361" t="s">
        <v>11</v>
      </c>
      <c r="C189" s="2362"/>
      <c r="D189" s="2362"/>
      <c r="E189" s="2362"/>
      <c r="F189" s="2362"/>
      <c r="G189" s="2362"/>
      <c r="H189" s="2362"/>
      <c r="I189" s="2362"/>
      <c r="J189" s="2363"/>
      <c r="K189" s="289">
        <f>K188+K156+K109+K85</f>
        <v>20066.8</v>
      </c>
      <c r="L189" s="289">
        <f>L188+L156+L109+L85</f>
        <v>20066.8</v>
      </c>
      <c r="M189" s="289">
        <f>M188+M156+M109+M85</f>
        <v>0</v>
      </c>
      <c r="N189" s="2364"/>
      <c r="O189" s="2365"/>
    </row>
    <row r="190" spans="1:22" ht="14.25" customHeight="1" thickBot="1" x14ac:dyDescent="0.25">
      <c r="A190" s="204" t="s">
        <v>39</v>
      </c>
      <c r="B190" s="2366" t="s">
        <v>64</v>
      </c>
      <c r="C190" s="2367"/>
      <c r="D190" s="2367"/>
      <c r="E190" s="2367"/>
      <c r="F190" s="2367"/>
      <c r="G190" s="2367"/>
      <c r="H190" s="2367"/>
      <c r="I190" s="2367"/>
      <c r="J190" s="2368"/>
      <c r="K190" s="290">
        <f t="shared" ref="K190:L190" si="4">SUM(K189)</f>
        <v>20066.8</v>
      </c>
      <c r="L190" s="290">
        <f t="shared" si="4"/>
        <v>20066.8</v>
      </c>
      <c r="M190" s="290">
        <f t="shared" ref="M190" si="5">SUM(M189)</f>
        <v>0</v>
      </c>
      <c r="N190" s="2369"/>
      <c r="O190" s="2370"/>
    </row>
    <row r="191" spans="1:22" s="5" customFormat="1" ht="17.25" customHeight="1" x14ac:dyDescent="0.2">
      <c r="A191" s="2595" t="s">
        <v>460</v>
      </c>
      <c r="B191" s="2595"/>
      <c r="C191" s="2595"/>
      <c r="D191" s="2595"/>
      <c r="E191" s="2595"/>
      <c r="F191" s="2595"/>
      <c r="G191" s="2595"/>
      <c r="H191" s="2595"/>
      <c r="I191" s="2595"/>
      <c r="J191" s="2595"/>
      <c r="K191" s="2595"/>
      <c r="L191" s="2595"/>
      <c r="M191" s="2595"/>
      <c r="N191" s="2595"/>
      <c r="O191" s="2595"/>
      <c r="P191" s="2595"/>
      <c r="Q191" s="2595"/>
      <c r="R191" s="2595"/>
      <c r="S191" s="2595"/>
      <c r="T191" s="2595"/>
      <c r="U191" s="2595"/>
      <c r="V191" s="2595"/>
    </row>
    <row r="192" spans="1:22" s="5" customFormat="1" ht="12.75" customHeight="1" x14ac:dyDescent="0.2">
      <c r="A192" s="2343"/>
      <c r="B192" s="2343"/>
      <c r="C192" s="2343"/>
      <c r="D192" s="2343"/>
      <c r="E192" s="2343"/>
      <c r="F192" s="2343"/>
      <c r="G192" s="2343"/>
      <c r="H192" s="2343"/>
      <c r="I192" s="2343"/>
      <c r="J192" s="2343"/>
      <c r="K192" s="2343"/>
      <c r="L192" s="2343"/>
      <c r="M192" s="2343"/>
      <c r="N192" s="2343"/>
      <c r="O192" s="1860"/>
    </row>
    <row r="193" spans="1:25" s="6" customFormat="1" ht="14.25" customHeight="1" thickBot="1" x14ac:dyDescent="0.25">
      <c r="A193" s="2596" t="s">
        <v>16</v>
      </c>
      <c r="B193" s="2596"/>
      <c r="C193" s="2596"/>
      <c r="D193" s="2596"/>
      <c r="E193" s="2596"/>
      <c r="F193" s="2596"/>
      <c r="G193" s="2596"/>
      <c r="H193" s="2596"/>
      <c r="I193" s="2596"/>
      <c r="J193" s="2596"/>
      <c r="K193" s="1892"/>
      <c r="L193" s="1892"/>
      <c r="M193" s="1892"/>
      <c r="N193" s="1488"/>
      <c r="O193" s="1488"/>
      <c r="P193" s="5"/>
      <c r="Q193" s="5"/>
      <c r="R193" s="5"/>
      <c r="S193" s="5"/>
      <c r="T193" s="5"/>
      <c r="U193" s="5"/>
      <c r="V193" s="5"/>
      <c r="W193" s="5"/>
      <c r="X193" s="5"/>
      <c r="Y193" s="5"/>
    </row>
    <row r="194" spans="1:25" ht="57.75" customHeight="1" thickBot="1" x14ac:dyDescent="0.25">
      <c r="A194" s="2597" t="s">
        <v>12</v>
      </c>
      <c r="B194" s="2598"/>
      <c r="C194" s="2598"/>
      <c r="D194" s="2598"/>
      <c r="E194" s="2598"/>
      <c r="F194" s="2598"/>
      <c r="G194" s="2598"/>
      <c r="H194" s="2598"/>
      <c r="I194" s="2598"/>
      <c r="J194" s="2599"/>
      <c r="K194" s="113" t="s">
        <v>327</v>
      </c>
      <c r="L194" s="113" t="s">
        <v>459</v>
      </c>
      <c r="M194" s="113" t="s">
        <v>426</v>
      </c>
      <c r="N194" s="25"/>
      <c r="O194" s="5"/>
    </row>
    <row r="195" spans="1:25" ht="14.25" customHeight="1" x14ac:dyDescent="0.2">
      <c r="A195" s="2348" t="s">
        <v>17</v>
      </c>
      <c r="B195" s="2349"/>
      <c r="C195" s="2349"/>
      <c r="D195" s="2349"/>
      <c r="E195" s="2349"/>
      <c r="F195" s="2349"/>
      <c r="G195" s="2349"/>
      <c r="H195" s="2349"/>
      <c r="I195" s="2349"/>
      <c r="J195" s="2350"/>
      <c r="K195" s="278">
        <f>K196+K201+K202+K203+K204</f>
        <v>18126.7</v>
      </c>
      <c r="L195" s="278">
        <f>L196+L201+L202+L203+L204</f>
        <v>18126.7</v>
      </c>
      <c r="M195" s="278">
        <f>M196+M201+M202+M203+M204</f>
        <v>0</v>
      </c>
      <c r="N195" s="25"/>
      <c r="O195" s="25"/>
    </row>
    <row r="196" spans="1:25" ht="14.25" customHeight="1" x14ac:dyDescent="0.2">
      <c r="A196" s="2351" t="s">
        <v>116</v>
      </c>
      <c r="B196" s="2352"/>
      <c r="C196" s="2352"/>
      <c r="D196" s="2352"/>
      <c r="E196" s="2352"/>
      <c r="F196" s="2352"/>
      <c r="G196" s="2352"/>
      <c r="H196" s="2352"/>
      <c r="I196" s="2352"/>
      <c r="J196" s="2353"/>
      <c r="K196" s="279">
        <f>SUM(K197:K200)</f>
        <v>8655.5</v>
      </c>
      <c r="L196" s="279">
        <f>SUM(L197:L200)</f>
        <v>8655.5</v>
      </c>
      <c r="M196" s="279">
        <f>SUM(M197:M200)</f>
        <v>0</v>
      </c>
      <c r="N196" s="1548"/>
      <c r="O196" s="25"/>
    </row>
    <row r="197" spans="1:25" ht="14.25" customHeight="1" x14ac:dyDescent="0.2">
      <c r="A197" s="2354" t="s">
        <v>23</v>
      </c>
      <c r="B197" s="2355"/>
      <c r="C197" s="2355"/>
      <c r="D197" s="2355"/>
      <c r="E197" s="2355"/>
      <c r="F197" s="2355"/>
      <c r="G197" s="2355"/>
      <c r="H197" s="2355"/>
      <c r="I197" s="2355"/>
      <c r="J197" s="2356"/>
      <c r="K197" s="248">
        <f>SUMIF(J15:J190,"SB",K15:K190)</f>
        <v>7029.9</v>
      </c>
      <c r="L197" s="248">
        <f>SUMIF(J15:J190,"SB",L15:L190)</f>
        <v>7029.9</v>
      </c>
      <c r="M197" s="248">
        <f>L197-K197</f>
        <v>0</v>
      </c>
      <c r="N197" s="1548"/>
      <c r="O197" s="25"/>
    </row>
    <row r="198" spans="1:25" ht="14.25" customHeight="1" x14ac:dyDescent="0.2">
      <c r="A198" s="2382" t="s">
        <v>24</v>
      </c>
      <c r="B198" s="2383"/>
      <c r="C198" s="2383"/>
      <c r="D198" s="2383"/>
      <c r="E198" s="2383"/>
      <c r="F198" s="2383"/>
      <c r="G198" s="2383"/>
      <c r="H198" s="2383"/>
      <c r="I198" s="2383"/>
      <c r="J198" s="2384"/>
      <c r="K198" s="155">
        <f>SUMIF(J15:J190,"SB(P)",K15:K190)</f>
        <v>0</v>
      </c>
      <c r="L198" s="155">
        <f>SUMIF(J15:J190,"SB(P)",L15:L190)</f>
        <v>0</v>
      </c>
      <c r="M198" s="248">
        <f t="shared" ref="M198:M204" si="6">L198-K198</f>
        <v>0</v>
      </c>
      <c r="N198" s="1548"/>
      <c r="O198" s="25"/>
    </row>
    <row r="199" spans="1:25" ht="14.25" customHeight="1" x14ac:dyDescent="0.2">
      <c r="A199" s="2382" t="s">
        <v>79</v>
      </c>
      <c r="B199" s="2383"/>
      <c r="C199" s="2383"/>
      <c r="D199" s="2383"/>
      <c r="E199" s="2383"/>
      <c r="F199" s="2383"/>
      <c r="G199" s="2383"/>
      <c r="H199" s="2383"/>
      <c r="I199" s="2383"/>
      <c r="J199" s="2384"/>
      <c r="K199" s="248">
        <f>SUMIF(J15:J190,"SB(VR)",K15:K190)</f>
        <v>1264.5999999999999</v>
      </c>
      <c r="L199" s="248">
        <f>SUMIF(J15:J190,"SB(VR)",L15:L190)</f>
        <v>1264.5999999999999</v>
      </c>
      <c r="M199" s="248">
        <f t="shared" si="6"/>
        <v>0</v>
      </c>
      <c r="N199" s="1548"/>
      <c r="O199" s="25"/>
    </row>
    <row r="200" spans="1:25" ht="14.25" customHeight="1" x14ac:dyDescent="0.2">
      <c r="A200" s="2354" t="s">
        <v>450</v>
      </c>
      <c r="B200" s="2355"/>
      <c r="C200" s="2355"/>
      <c r="D200" s="2355"/>
      <c r="E200" s="2355"/>
      <c r="F200" s="2355"/>
      <c r="G200" s="2355"/>
      <c r="H200" s="2355"/>
      <c r="I200" s="2355"/>
      <c r="J200" s="2356"/>
      <c r="K200" s="248">
        <f>SUMIF(J11:J187,"SB(ES)",K11:K187)</f>
        <v>361</v>
      </c>
      <c r="L200" s="248">
        <f>SUMIF(J11:J190,"SB(ES)",L11:L190)</f>
        <v>361</v>
      </c>
      <c r="M200" s="248">
        <f t="shared" si="6"/>
        <v>0</v>
      </c>
      <c r="N200" s="1548"/>
      <c r="O200" s="25"/>
    </row>
    <row r="201" spans="1:25" ht="14.25" customHeight="1" x14ac:dyDescent="0.2">
      <c r="A201" s="2357" t="s">
        <v>91</v>
      </c>
      <c r="B201" s="2358"/>
      <c r="C201" s="2358"/>
      <c r="D201" s="2358"/>
      <c r="E201" s="2358"/>
      <c r="F201" s="2358"/>
      <c r="G201" s="2358"/>
      <c r="H201" s="2358"/>
      <c r="I201" s="2358"/>
      <c r="J201" s="2359"/>
      <c r="K201" s="247">
        <f>SUMIF(J11:J188,"SB(L)",K11:K188)</f>
        <v>2867.2</v>
      </c>
      <c r="L201" s="247">
        <f>SUMIF(J11:J188,"SB(L)",L11:L188)</f>
        <v>2867.2</v>
      </c>
      <c r="M201" s="247">
        <f t="shared" si="6"/>
        <v>0</v>
      </c>
      <c r="N201" s="1548"/>
      <c r="O201" s="25"/>
    </row>
    <row r="202" spans="1:25" ht="14.25" customHeight="1" x14ac:dyDescent="0.2">
      <c r="A202" s="2357" t="s">
        <v>128</v>
      </c>
      <c r="B202" s="2358"/>
      <c r="C202" s="2358"/>
      <c r="D202" s="2358"/>
      <c r="E202" s="2358"/>
      <c r="F202" s="2358"/>
      <c r="G202" s="2358"/>
      <c r="H202" s="2358"/>
      <c r="I202" s="2358"/>
      <c r="J202" s="2359"/>
      <c r="K202" s="247">
        <f>SUMIF(J15:J189,"SB(KPP)",K15:K189)</f>
        <v>4133.2</v>
      </c>
      <c r="L202" s="247">
        <f>SUMIF(J15:J189,"SB(KPP)",L15:L189)</f>
        <v>4133.2</v>
      </c>
      <c r="M202" s="247">
        <f t="shared" si="6"/>
        <v>0</v>
      </c>
      <c r="N202" s="1548"/>
      <c r="O202" s="25"/>
    </row>
    <row r="203" spans="1:25" ht="14.25" customHeight="1" x14ac:dyDescent="0.2">
      <c r="A203" s="2391" t="s">
        <v>126</v>
      </c>
      <c r="B203" s="2374"/>
      <c r="C203" s="2374"/>
      <c r="D203" s="2374"/>
      <c r="E203" s="2374"/>
      <c r="F203" s="2374"/>
      <c r="G203" s="2374"/>
      <c r="H203" s="2374"/>
      <c r="I203" s="2374"/>
      <c r="J203" s="2375"/>
      <c r="K203" s="247">
        <f>SUMIF(J15:J189,"SB(VRL)",K15:K189)</f>
        <v>353.2</v>
      </c>
      <c r="L203" s="247">
        <f>SUMIF(J15:J189,"SB(VRL)",L15:L189)</f>
        <v>353.2</v>
      </c>
      <c r="M203" s="247">
        <f t="shared" si="6"/>
        <v>0</v>
      </c>
      <c r="N203" s="1548"/>
      <c r="O203" s="25"/>
    </row>
    <row r="204" spans="1:25" ht="14.25" customHeight="1" x14ac:dyDescent="0.2">
      <c r="A204" s="2357" t="s">
        <v>127</v>
      </c>
      <c r="B204" s="2374"/>
      <c r="C204" s="2374"/>
      <c r="D204" s="2374"/>
      <c r="E204" s="2374"/>
      <c r="F204" s="2374"/>
      <c r="G204" s="2374"/>
      <c r="H204" s="2374"/>
      <c r="I204" s="2374"/>
      <c r="J204" s="2375"/>
      <c r="K204" s="247">
        <f>SUMIF(J15:J190,"SB(ŽPL)",K15:K190)</f>
        <v>2117.6</v>
      </c>
      <c r="L204" s="247">
        <f>SUMIF(J15:J190,"SB(ŽPL)",L15:L190)</f>
        <v>2117.6</v>
      </c>
      <c r="M204" s="247">
        <f t="shared" si="6"/>
        <v>0</v>
      </c>
      <c r="N204" s="1548"/>
      <c r="O204" s="25"/>
    </row>
    <row r="205" spans="1:25" ht="14.25" customHeight="1" x14ac:dyDescent="0.2">
      <c r="A205" s="2376" t="s">
        <v>18</v>
      </c>
      <c r="B205" s="2377"/>
      <c r="C205" s="2377"/>
      <c r="D205" s="2377"/>
      <c r="E205" s="2377"/>
      <c r="F205" s="2377"/>
      <c r="G205" s="2377"/>
      <c r="H205" s="2377"/>
      <c r="I205" s="2377"/>
      <c r="J205" s="2378"/>
      <c r="K205" s="280">
        <f>SUM(K206:K209)</f>
        <v>1940.1</v>
      </c>
      <c r="L205" s="280">
        <f>SUM(L206:L209)</f>
        <v>1940.1</v>
      </c>
      <c r="M205" s="280">
        <f>SUM(M206:M209)</f>
        <v>0</v>
      </c>
      <c r="N205" s="25"/>
      <c r="O205" s="25"/>
    </row>
    <row r="206" spans="1:25" ht="14.25" customHeight="1" x14ac:dyDescent="0.2">
      <c r="A206" s="2354" t="s">
        <v>25</v>
      </c>
      <c r="B206" s="2355"/>
      <c r="C206" s="2355"/>
      <c r="D206" s="2355"/>
      <c r="E206" s="2355"/>
      <c r="F206" s="2355"/>
      <c r="G206" s="2355"/>
      <c r="H206" s="2355"/>
      <c r="I206" s="2355"/>
      <c r="J206" s="2356"/>
      <c r="K206" s="248">
        <f>SUMIF(J9:J189,"ES",K9:K189)</f>
        <v>684.4</v>
      </c>
      <c r="L206" s="248">
        <f>SUMIF(J9:J189,"ES",L9:L189)</f>
        <v>684.4</v>
      </c>
      <c r="M206" s="248">
        <f>L206-K206</f>
        <v>0</v>
      </c>
      <c r="N206" s="1548"/>
      <c r="O206" s="25"/>
    </row>
    <row r="207" spans="1:25" ht="14.25" customHeight="1" x14ac:dyDescent="0.2">
      <c r="A207" s="2379" t="s">
        <v>26</v>
      </c>
      <c r="B207" s="2380"/>
      <c r="C207" s="2380"/>
      <c r="D207" s="2380"/>
      <c r="E207" s="2380"/>
      <c r="F207" s="2380"/>
      <c r="G207" s="2380"/>
      <c r="H207" s="2380"/>
      <c r="I207" s="2380"/>
      <c r="J207" s="2381"/>
      <c r="K207" s="155">
        <f>SUMIF(J15:J190,"KVJUD",K15:K190)</f>
        <v>1015.7</v>
      </c>
      <c r="L207" s="155">
        <f>SUMIF(J15:J190,"KVJUD",L15:L190)</f>
        <v>1015.7</v>
      </c>
      <c r="M207" s="248">
        <f t="shared" ref="M207:M209" si="7">L207-K207</f>
        <v>0</v>
      </c>
      <c r="N207" s="101"/>
      <c r="O207" s="101"/>
    </row>
    <row r="208" spans="1:25" ht="14.25" customHeight="1" x14ac:dyDescent="0.2">
      <c r="A208" s="2382" t="s">
        <v>27</v>
      </c>
      <c r="B208" s="2383"/>
      <c r="C208" s="2383"/>
      <c r="D208" s="2383"/>
      <c r="E208" s="2383"/>
      <c r="F208" s="2383"/>
      <c r="G208" s="2383"/>
      <c r="H208" s="2383"/>
      <c r="I208" s="2383"/>
      <c r="J208" s="2384"/>
      <c r="K208" s="155">
        <f>SUMIF(J15:J190,"LRVB",K15:K190)</f>
        <v>0</v>
      </c>
      <c r="L208" s="155">
        <f>SUMIF(J15:J190,"LRVB",L15:L190)</f>
        <v>0</v>
      </c>
      <c r="M208" s="248">
        <f t="shared" si="7"/>
        <v>0</v>
      </c>
      <c r="N208" s="101"/>
      <c r="O208" s="101"/>
    </row>
    <row r="209" spans="1:15" ht="14.25" customHeight="1" x14ac:dyDescent="0.2">
      <c r="A209" s="2385" t="s">
        <v>28</v>
      </c>
      <c r="B209" s="2386"/>
      <c r="C209" s="2386"/>
      <c r="D209" s="2386"/>
      <c r="E209" s="2386"/>
      <c r="F209" s="2386"/>
      <c r="G209" s="2386"/>
      <c r="H209" s="2386"/>
      <c r="I209" s="2386"/>
      <c r="J209" s="2387"/>
      <c r="K209" s="155">
        <f>SUMIF(J15:J190,"Kt",K15:K190)</f>
        <v>240</v>
      </c>
      <c r="L209" s="155">
        <f>SUMIF(J15:J190,"Kt",L15:L190)</f>
        <v>240</v>
      </c>
      <c r="M209" s="248">
        <f t="shared" si="7"/>
        <v>0</v>
      </c>
      <c r="N209" s="101"/>
      <c r="O209" s="101"/>
    </row>
    <row r="210" spans="1:15" ht="14.25" customHeight="1" thickBot="1" x14ac:dyDescent="0.25">
      <c r="A210" s="2371" t="s">
        <v>19</v>
      </c>
      <c r="B210" s="2372"/>
      <c r="C210" s="2372"/>
      <c r="D210" s="2372"/>
      <c r="E210" s="2372"/>
      <c r="F210" s="2372"/>
      <c r="G210" s="2372"/>
      <c r="H210" s="2372"/>
      <c r="I210" s="2372"/>
      <c r="J210" s="2373"/>
      <c r="K210" s="281">
        <f>SUM(K195,K205)</f>
        <v>20066.8</v>
      </c>
      <c r="L210" s="281">
        <f>SUM(L195,L205)</f>
        <v>20066.8</v>
      </c>
      <c r="M210" s="281">
        <f>SUM(M195,M205)</f>
        <v>0</v>
      </c>
      <c r="N210" s="101"/>
      <c r="O210" s="101"/>
    </row>
    <row r="211" spans="1:15" x14ac:dyDescent="0.2">
      <c r="K211" s="910"/>
      <c r="L211" s="910"/>
      <c r="M211" s="910"/>
    </row>
    <row r="214" spans="1:15" x14ac:dyDescent="0.2">
      <c r="A214" s="1"/>
      <c r="B214" s="1"/>
      <c r="C214" s="1"/>
      <c r="D214" s="1"/>
      <c r="E214" s="1"/>
      <c r="F214" s="1"/>
      <c r="G214" s="1"/>
      <c r="H214" s="1"/>
      <c r="I214" s="1"/>
      <c r="J214" s="1"/>
      <c r="K214" s="101"/>
      <c r="L214" s="101"/>
      <c r="M214" s="101"/>
      <c r="N214" s="1"/>
      <c r="O214" s="1"/>
    </row>
    <row r="215" spans="1:15" x14ac:dyDescent="0.2">
      <c r="A215" s="1"/>
      <c r="B215" s="1"/>
      <c r="C215" s="1"/>
      <c r="D215" s="1"/>
      <c r="E215" s="1"/>
      <c r="F215" s="1"/>
      <c r="G215" s="1"/>
      <c r="H215" s="1"/>
      <c r="I215" s="1"/>
      <c r="J215" s="1"/>
      <c r="K215" s="1"/>
      <c r="L215" s="1"/>
      <c r="M215" s="1"/>
      <c r="N215" s="1"/>
      <c r="O215" s="1"/>
    </row>
  </sheetData>
  <mergeCells count="336">
    <mergeCell ref="G7:G9"/>
    <mergeCell ref="H7:H9"/>
    <mergeCell ref="I7:I9"/>
    <mergeCell ref="J7:J9"/>
    <mergeCell ref="K7:K9"/>
    <mergeCell ref="N7:O7"/>
    <mergeCell ref="N8:N9"/>
    <mergeCell ref="E3:N3"/>
    <mergeCell ref="A4:O4"/>
    <mergeCell ref="A5:O5"/>
    <mergeCell ref="A7:A9"/>
    <mergeCell ref="B7:B9"/>
    <mergeCell ref="C7:C9"/>
    <mergeCell ref="D7:D9"/>
    <mergeCell ref="E7:E9"/>
    <mergeCell ref="F7:F9"/>
    <mergeCell ref="A10:O10"/>
    <mergeCell ref="A11:O11"/>
    <mergeCell ref="B12:O12"/>
    <mergeCell ref="C13:O13"/>
    <mergeCell ref="A15:A17"/>
    <mergeCell ref="B15:B17"/>
    <mergeCell ref="C15:C17"/>
    <mergeCell ref="D15:D17"/>
    <mergeCell ref="G15:G17"/>
    <mergeCell ref="H15:H17"/>
    <mergeCell ref="A23:A24"/>
    <mergeCell ref="B23:B24"/>
    <mergeCell ref="C23:C24"/>
    <mergeCell ref="D23:D24"/>
    <mergeCell ref="E23:E24"/>
    <mergeCell ref="I15:I17"/>
    <mergeCell ref="E16:E17"/>
    <mergeCell ref="F16:F17"/>
    <mergeCell ref="A18:A19"/>
    <mergeCell ref="B18:B19"/>
    <mergeCell ref="C18:C19"/>
    <mergeCell ref="D18:D19"/>
    <mergeCell ref="E18:E19"/>
    <mergeCell ref="G18:G19"/>
    <mergeCell ref="H18:H19"/>
    <mergeCell ref="G23:G24"/>
    <mergeCell ref="H23:H24"/>
    <mergeCell ref="I23:I26"/>
    <mergeCell ref="N23:N24"/>
    <mergeCell ref="E25:E26"/>
    <mergeCell ref="F25:F26"/>
    <mergeCell ref="G25:G26"/>
    <mergeCell ref="I18:I20"/>
    <mergeCell ref="E20:E22"/>
    <mergeCell ref="G20:G22"/>
    <mergeCell ref="N20:N21"/>
    <mergeCell ref="F21:F22"/>
    <mergeCell ref="O31:O32"/>
    <mergeCell ref="A34:A35"/>
    <mergeCell ref="B34:B35"/>
    <mergeCell ref="C34:C35"/>
    <mergeCell ref="D34:D35"/>
    <mergeCell ref="E34:E35"/>
    <mergeCell ref="G34:G35"/>
    <mergeCell ref="E27:E28"/>
    <mergeCell ref="F27:F28"/>
    <mergeCell ref="G27:G28"/>
    <mergeCell ref="E29:H29"/>
    <mergeCell ref="I29:J29"/>
    <mergeCell ref="A31:A33"/>
    <mergeCell ref="B31:B33"/>
    <mergeCell ref="C31:C33"/>
    <mergeCell ref="E31:E33"/>
    <mergeCell ref="G31:G33"/>
    <mergeCell ref="H34:H35"/>
    <mergeCell ref="N34:N35"/>
    <mergeCell ref="D36:D37"/>
    <mergeCell ref="E36:E37"/>
    <mergeCell ref="F36:F37"/>
    <mergeCell ref="G36:G37"/>
    <mergeCell ref="H36:H37"/>
    <mergeCell ref="I36:I37"/>
    <mergeCell ref="H31:H33"/>
    <mergeCell ref="I31:I33"/>
    <mergeCell ref="N31:N32"/>
    <mergeCell ref="N54:N55"/>
    <mergeCell ref="D51:D53"/>
    <mergeCell ref="E51:E53"/>
    <mergeCell ref="F51:F53"/>
    <mergeCell ref="G51:G53"/>
    <mergeCell ref="H51:H53"/>
    <mergeCell ref="E38:H38"/>
    <mergeCell ref="I38:J38"/>
    <mergeCell ref="A40:A44"/>
    <mergeCell ref="B40:B44"/>
    <mergeCell ref="C40:C44"/>
    <mergeCell ref="D40:D44"/>
    <mergeCell ref="E40:E42"/>
    <mergeCell ref="F40:F44"/>
    <mergeCell ref="G40:G44"/>
    <mergeCell ref="H40:H44"/>
    <mergeCell ref="I40:I42"/>
    <mergeCell ref="N40:N42"/>
    <mergeCell ref="D45:D46"/>
    <mergeCell ref="E45:E46"/>
    <mergeCell ref="F45:F46"/>
    <mergeCell ref="G45:G46"/>
    <mergeCell ref="H45:H46"/>
    <mergeCell ref="I45:I46"/>
    <mergeCell ref="N45:N46"/>
    <mergeCell ref="N52:N53"/>
    <mergeCell ref="E49:H49"/>
    <mergeCell ref="I49:J49"/>
    <mergeCell ref="D47:D48"/>
    <mergeCell ref="E47:E48"/>
    <mergeCell ref="F47:F48"/>
    <mergeCell ref="G47:G48"/>
    <mergeCell ref="H47:H48"/>
    <mergeCell ref="I47:I48"/>
    <mergeCell ref="I51:I53"/>
    <mergeCell ref="A56:A58"/>
    <mergeCell ref="B56:B58"/>
    <mergeCell ref="C56:C58"/>
    <mergeCell ref="D56:D58"/>
    <mergeCell ref="E56:E58"/>
    <mergeCell ref="F56:F58"/>
    <mergeCell ref="G56:G58"/>
    <mergeCell ref="H56:H58"/>
    <mergeCell ref="I56:I58"/>
    <mergeCell ref="A54:A55"/>
    <mergeCell ref="B54:B55"/>
    <mergeCell ref="C54:C55"/>
    <mergeCell ref="D54:D55"/>
    <mergeCell ref="E54:E55"/>
    <mergeCell ref="F54:F55"/>
    <mergeCell ref="G54:G55"/>
    <mergeCell ref="H54:H55"/>
    <mergeCell ref="I54:I55"/>
    <mergeCell ref="E66:E68"/>
    <mergeCell ref="G66:G68"/>
    <mergeCell ref="I66:I68"/>
    <mergeCell ref="F67:F68"/>
    <mergeCell ref="N67:N68"/>
    <mergeCell ref="E69:H69"/>
    <mergeCell ref="I69:J69"/>
    <mergeCell ref="N56:N58"/>
    <mergeCell ref="E59:H59"/>
    <mergeCell ref="I59:J59"/>
    <mergeCell ref="E61:E62"/>
    <mergeCell ref="G61:G62"/>
    <mergeCell ref="I61:I65"/>
    <mergeCell ref="E63:E65"/>
    <mergeCell ref="G63:G65"/>
    <mergeCell ref="N64:N65"/>
    <mergeCell ref="I81:I82"/>
    <mergeCell ref="N82:N83"/>
    <mergeCell ref="I84:J84"/>
    <mergeCell ref="C85:J85"/>
    <mergeCell ref="C86:O86"/>
    <mergeCell ref="I87:I92"/>
    <mergeCell ref="G88:G91"/>
    <mergeCell ref="E89:E91"/>
    <mergeCell ref="E71:E72"/>
    <mergeCell ref="I71:I72"/>
    <mergeCell ref="E73:E75"/>
    <mergeCell ref="E78:E79"/>
    <mergeCell ref="E80:H80"/>
    <mergeCell ref="I80:J80"/>
    <mergeCell ref="E76:E77"/>
    <mergeCell ref="E95:E96"/>
    <mergeCell ref="G95:G96"/>
    <mergeCell ref="A97:A98"/>
    <mergeCell ref="B97:B98"/>
    <mergeCell ref="C97:C98"/>
    <mergeCell ref="D97:D98"/>
    <mergeCell ref="E97:E98"/>
    <mergeCell ref="F97:F98"/>
    <mergeCell ref="G97:G98"/>
    <mergeCell ref="H97:H98"/>
    <mergeCell ref="I97:I101"/>
    <mergeCell ref="N97:N98"/>
    <mergeCell ref="O97:O98"/>
    <mergeCell ref="A99:A101"/>
    <mergeCell ref="B99:B101"/>
    <mergeCell ref="C99:C101"/>
    <mergeCell ref="D99:D101"/>
    <mergeCell ref="E99:E101"/>
    <mergeCell ref="F99:F101"/>
    <mergeCell ref="G99:G101"/>
    <mergeCell ref="H99:H101"/>
    <mergeCell ref="O102:O103"/>
    <mergeCell ref="A105:A107"/>
    <mergeCell ref="B105:B107"/>
    <mergeCell ref="C105:C107"/>
    <mergeCell ref="D105:D107"/>
    <mergeCell ref="E105:E108"/>
    <mergeCell ref="F105:F107"/>
    <mergeCell ref="G105:G108"/>
    <mergeCell ref="H105:H107"/>
    <mergeCell ref="A102:A103"/>
    <mergeCell ref="B102:B103"/>
    <mergeCell ref="C102:C103"/>
    <mergeCell ref="D102:D103"/>
    <mergeCell ref="E102:E103"/>
    <mergeCell ref="F102:F103"/>
    <mergeCell ref="G102:G103"/>
    <mergeCell ref="H102:H103"/>
    <mergeCell ref="N102:N103"/>
    <mergeCell ref="G120:G121"/>
    <mergeCell ref="E122:E124"/>
    <mergeCell ref="G122:G124"/>
    <mergeCell ref="I122:I123"/>
    <mergeCell ref="N122:N123"/>
    <mergeCell ref="O122:O123"/>
    <mergeCell ref="I105:I107"/>
    <mergeCell ref="N106:N108"/>
    <mergeCell ref="C109:J109"/>
    <mergeCell ref="N109:O109"/>
    <mergeCell ref="C110:O110"/>
    <mergeCell ref="E112:E119"/>
    <mergeCell ref="F112:F113"/>
    <mergeCell ref="G112:G117"/>
    <mergeCell ref="I112:I119"/>
    <mergeCell ref="O131:O132"/>
    <mergeCell ref="N134:N135"/>
    <mergeCell ref="E137:E138"/>
    <mergeCell ref="G137:G138"/>
    <mergeCell ref="I137:I138"/>
    <mergeCell ref="N137:N138"/>
    <mergeCell ref="E125:E127"/>
    <mergeCell ref="N126:N127"/>
    <mergeCell ref="E128:E130"/>
    <mergeCell ref="I128:I130"/>
    <mergeCell ref="E131:E132"/>
    <mergeCell ref="G131:G134"/>
    <mergeCell ref="I131:I132"/>
    <mergeCell ref="N131:N132"/>
    <mergeCell ref="E139:E140"/>
    <mergeCell ref="G139:G140"/>
    <mergeCell ref="I139:I140"/>
    <mergeCell ref="N139:N140"/>
    <mergeCell ref="I141:J141"/>
    <mergeCell ref="A142:A143"/>
    <mergeCell ref="B142:B143"/>
    <mergeCell ref="C142:C143"/>
    <mergeCell ref="E142:E143"/>
    <mergeCell ref="G142:G143"/>
    <mergeCell ref="I142:I143"/>
    <mergeCell ref="F143:F144"/>
    <mergeCell ref="N146:N147"/>
    <mergeCell ref="A148:A151"/>
    <mergeCell ref="B148:B151"/>
    <mergeCell ref="C148:C151"/>
    <mergeCell ref="E148:E151"/>
    <mergeCell ref="G148:G151"/>
    <mergeCell ref="I148:I151"/>
    <mergeCell ref="F149:F151"/>
    <mergeCell ref="N153:N154"/>
    <mergeCell ref="F154:F155"/>
    <mergeCell ref="A145:A147"/>
    <mergeCell ref="B145:B147"/>
    <mergeCell ref="C145:C147"/>
    <mergeCell ref="D145:D147"/>
    <mergeCell ref="E145:E147"/>
    <mergeCell ref="F145:F147"/>
    <mergeCell ref="G145:G147"/>
    <mergeCell ref="H145:H147"/>
    <mergeCell ref="I145:I147"/>
    <mergeCell ref="C156:J156"/>
    <mergeCell ref="N156:O156"/>
    <mergeCell ref="C157:O157"/>
    <mergeCell ref="G159:G166"/>
    <mergeCell ref="N159:N161"/>
    <mergeCell ref="A153:A154"/>
    <mergeCell ref="B153:B154"/>
    <mergeCell ref="C153:C154"/>
    <mergeCell ref="E153:E155"/>
    <mergeCell ref="G153:G154"/>
    <mergeCell ref="I153:I154"/>
    <mergeCell ref="O175:O176"/>
    <mergeCell ref="N178:N179"/>
    <mergeCell ref="E180:E181"/>
    <mergeCell ref="G180:G181"/>
    <mergeCell ref="N180:N181"/>
    <mergeCell ref="E182:E183"/>
    <mergeCell ref="G182:G183"/>
    <mergeCell ref="N172:N173"/>
    <mergeCell ref="A174:A178"/>
    <mergeCell ref="B174:B178"/>
    <mergeCell ref="C174:C178"/>
    <mergeCell ref="D174:D178"/>
    <mergeCell ref="E174:E178"/>
    <mergeCell ref="F174:F178"/>
    <mergeCell ref="G174:G179"/>
    <mergeCell ref="H174:H178"/>
    <mergeCell ref="N175:N176"/>
    <mergeCell ref="A167:A173"/>
    <mergeCell ref="B167:B173"/>
    <mergeCell ref="C167:C173"/>
    <mergeCell ref="E167:E171"/>
    <mergeCell ref="G167:G171"/>
    <mergeCell ref="E172:E173"/>
    <mergeCell ref="G172:G173"/>
    <mergeCell ref="C188:J188"/>
    <mergeCell ref="N188:O188"/>
    <mergeCell ref="B189:J189"/>
    <mergeCell ref="N189:O189"/>
    <mergeCell ref="B190:J190"/>
    <mergeCell ref="N190:O190"/>
    <mergeCell ref="I184:J184"/>
    <mergeCell ref="D185:D186"/>
    <mergeCell ref="E185:E187"/>
    <mergeCell ref="F185:F187"/>
    <mergeCell ref="G185:G187"/>
    <mergeCell ref="H185:H187"/>
    <mergeCell ref="I185:I187"/>
    <mergeCell ref="A209:J209"/>
    <mergeCell ref="A210:J210"/>
    <mergeCell ref="L7:L9"/>
    <mergeCell ref="N1:O1"/>
    <mergeCell ref="M7:M9"/>
    <mergeCell ref="A203:J203"/>
    <mergeCell ref="A204:J204"/>
    <mergeCell ref="A205:J205"/>
    <mergeCell ref="A206:J206"/>
    <mergeCell ref="A207:J207"/>
    <mergeCell ref="A208:J208"/>
    <mergeCell ref="A197:J197"/>
    <mergeCell ref="A198:J198"/>
    <mergeCell ref="A199:J199"/>
    <mergeCell ref="A200:J200"/>
    <mergeCell ref="A201:J201"/>
    <mergeCell ref="A202:J202"/>
    <mergeCell ref="A191:V191"/>
    <mergeCell ref="A192:N192"/>
    <mergeCell ref="A193:J193"/>
    <mergeCell ref="A194:J194"/>
    <mergeCell ref="A195:J195"/>
    <mergeCell ref="A196:J196"/>
    <mergeCell ref="N186:N187"/>
  </mergeCells>
  <printOptions horizontalCentered="1"/>
  <pageMargins left="0.59055118110236227" right="0" top="0.39370078740157483" bottom="0" header="0" footer="0"/>
  <pageSetup paperSize="9" scale="67" orientation="portrait" r:id="rId1"/>
  <headerFooter alignWithMargins="0"/>
  <rowBreaks count="2" manualBreakCount="2">
    <brk id="50" max="14" man="1"/>
    <brk id="147" max="14"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277"/>
  <sheetViews>
    <sheetView view="pageBreakPreview" topLeftCell="A223" zoomScaleNormal="100" zoomScaleSheetLayoutView="100" workbookViewId="0">
      <selection activeCell="E231" sqref="E231:E232"/>
    </sheetView>
  </sheetViews>
  <sheetFormatPr defaultRowHeight="12.75" x14ac:dyDescent="0.2"/>
  <cols>
    <col min="1" max="3" width="2.7109375" style="2" customWidth="1"/>
    <col min="4" max="4" width="3.140625" style="2" customWidth="1"/>
    <col min="5" max="5" width="34.85546875" style="2" customWidth="1"/>
    <col min="6" max="6" width="2.7109375" style="11" customWidth="1"/>
    <col min="7" max="7" width="4.5703125" style="11" customWidth="1"/>
    <col min="8" max="8" width="3.28515625" style="16" customWidth="1"/>
    <col min="9" max="9" width="12.85546875" style="16" customWidth="1"/>
    <col min="10" max="10" width="7.85546875" style="3" customWidth="1"/>
    <col min="11" max="18" width="10.28515625" style="2" customWidth="1"/>
    <col min="19" max="19" width="30.5703125" style="2" customWidth="1"/>
    <col min="20" max="23" width="5.85546875" style="2" customWidth="1"/>
    <col min="24" max="16384" width="9.140625" style="1"/>
  </cols>
  <sheetData>
    <row r="1" spans="1:23" s="313" customFormat="1" ht="14.25" customHeight="1" x14ac:dyDescent="0.25">
      <c r="S1" s="2653" t="s">
        <v>228</v>
      </c>
      <c r="T1" s="2654"/>
      <c r="U1" s="2654"/>
      <c r="V1" s="2654"/>
      <c r="W1" s="2654"/>
    </row>
    <row r="2" spans="1:23" s="73" customFormat="1" ht="15" x14ac:dyDescent="0.2">
      <c r="A2" s="2077" t="s">
        <v>229</v>
      </c>
      <c r="B2" s="2077"/>
      <c r="C2" s="2077"/>
      <c r="D2" s="2077"/>
      <c r="E2" s="2077"/>
      <c r="F2" s="2077"/>
      <c r="G2" s="2077"/>
      <c r="H2" s="2077"/>
      <c r="I2" s="2077"/>
      <c r="J2" s="2077"/>
      <c r="K2" s="2077"/>
      <c r="L2" s="2077"/>
      <c r="M2" s="2077"/>
      <c r="N2" s="2077"/>
      <c r="O2" s="2077"/>
      <c r="P2" s="2077"/>
      <c r="Q2" s="2077"/>
      <c r="R2" s="2077"/>
      <c r="S2" s="2077"/>
      <c r="T2" s="2077"/>
      <c r="U2" s="2077"/>
      <c r="V2" s="2077"/>
      <c r="W2" s="2077"/>
    </row>
    <row r="3" spans="1:23" ht="15.75" customHeight="1" x14ac:dyDescent="0.2">
      <c r="A3" s="2078" t="s">
        <v>33</v>
      </c>
      <c r="B3" s="2078"/>
      <c r="C3" s="2078"/>
      <c r="D3" s="2078"/>
      <c r="E3" s="2078"/>
      <c r="F3" s="2078"/>
      <c r="G3" s="2078"/>
      <c r="H3" s="2078"/>
      <c r="I3" s="2078"/>
      <c r="J3" s="2078"/>
      <c r="K3" s="2078"/>
      <c r="L3" s="2078"/>
      <c r="M3" s="2078"/>
      <c r="N3" s="2078"/>
      <c r="O3" s="2078"/>
      <c r="P3" s="2078"/>
      <c r="Q3" s="2078"/>
      <c r="R3" s="2078"/>
      <c r="S3" s="2078"/>
      <c r="T3" s="2078"/>
      <c r="U3" s="2078"/>
      <c r="V3" s="2078"/>
      <c r="W3" s="2078"/>
    </row>
    <row r="4" spans="1:23" ht="15" customHeight="1" x14ac:dyDescent="0.2">
      <c r="A4" s="2079" t="s">
        <v>21</v>
      </c>
      <c r="B4" s="2079"/>
      <c r="C4" s="2079"/>
      <c r="D4" s="2079"/>
      <c r="E4" s="2079"/>
      <c r="F4" s="2079"/>
      <c r="G4" s="2079"/>
      <c r="H4" s="2079"/>
      <c r="I4" s="2079"/>
      <c r="J4" s="2079"/>
      <c r="K4" s="2079"/>
      <c r="L4" s="2079"/>
      <c r="M4" s="2079"/>
      <c r="N4" s="2079"/>
      <c r="O4" s="2079"/>
      <c r="P4" s="2079"/>
      <c r="Q4" s="2079"/>
      <c r="R4" s="2079"/>
      <c r="S4" s="2079"/>
      <c r="T4" s="2079"/>
      <c r="U4" s="2079"/>
      <c r="V4" s="2079"/>
      <c r="W4" s="2079"/>
    </row>
    <row r="5" spans="1:23" ht="15" customHeight="1" thickBot="1" x14ac:dyDescent="0.25">
      <c r="A5" s="28"/>
      <c r="B5" s="28"/>
      <c r="C5" s="28"/>
      <c r="D5" s="28"/>
      <c r="E5" s="28"/>
      <c r="F5" s="29"/>
      <c r="G5" s="29"/>
      <c r="H5" s="30"/>
      <c r="I5" s="30"/>
      <c r="J5" s="867"/>
      <c r="K5" s="28"/>
      <c r="L5" s="28"/>
      <c r="M5" s="28"/>
      <c r="N5" s="28"/>
      <c r="O5" s="28"/>
      <c r="P5" s="28"/>
      <c r="Q5" s="28"/>
      <c r="R5" s="28"/>
      <c r="S5" s="2080" t="s">
        <v>162</v>
      </c>
      <c r="T5" s="2080"/>
      <c r="U5" s="2080"/>
      <c r="V5" s="2080"/>
      <c r="W5" s="2673"/>
    </row>
    <row r="6" spans="1:23" s="73" customFormat="1" ht="50.25" customHeight="1" x14ac:dyDescent="0.2">
      <c r="A6" s="2082" t="s">
        <v>22</v>
      </c>
      <c r="B6" s="2085" t="s">
        <v>0</v>
      </c>
      <c r="C6" s="2085" t="s">
        <v>1</v>
      </c>
      <c r="D6" s="2085" t="s">
        <v>31</v>
      </c>
      <c r="E6" s="2088" t="s">
        <v>14</v>
      </c>
      <c r="F6" s="2655" t="s">
        <v>2</v>
      </c>
      <c r="G6" s="2658" t="s">
        <v>185</v>
      </c>
      <c r="H6" s="2661" t="s">
        <v>3</v>
      </c>
      <c r="I6" s="2664" t="s">
        <v>70</v>
      </c>
      <c r="J6" s="2115" t="s">
        <v>4</v>
      </c>
      <c r="K6" s="2648" t="s">
        <v>335</v>
      </c>
      <c r="L6" s="2650" t="s">
        <v>336</v>
      </c>
      <c r="M6" s="2667" t="s">
        <v>231</v>
      </c>
      <c r="N6" s="2668"/>
      <c r="O6" s="2668"/>
      <c r="P6" s="2669"/>
      <c r="Q6" s="2670" t="s">
        <v>131</v>
      </c>
      <c r="R6" s="2670" t="s">
        <v>232</v>
      </c>
      <c r="S6" s="2123" t="s">
        <v>13</v>
      </c>
      <c r="T6" s="2124"/>
      <c r="U6" s="2124"/>
      <c r="V6" s="2124"/>
      <c r="W6" s="2125"/>
    </row>
    <row r="7" spans="1:23" s="73" customFormat="1" ht="18.75" customHeight="1" x14ac:dyDescent="0.2">
      <c r="A7" s="2083"/>
      <c r="B7" s="2086"/>
      <c r="C7" s="2086"/>
      <c r="D7" s="2086"/>
      <c r="E7" s="2089"/>
      <c r="F7" s="2656"/>
      <c r="G7" s="2659"/>
      <c r="H7" s="2662"/>
      <c r="I7" s="2665"/>
      <c r="J7" s="2116"/>
      <c r="K7" s="2649"/>
      <c r="L7" s="2651"/>
      <c r="M7" s="2681" t="s">
        <v>5</v>
      </c>
      <c r="N7" s="2652" t="s">
        <v>6</v>
      </c>
      <c r="O7" s="2683"/>
      <c r="P7" s="2674" t="s">
        <v>20</v>
      </c>
      <c r="Q7" s="2671"/>
      <c r="R7" s="2671"/>
      <c r="S7" s="2126" t="s">
        <v>14</v>
      </c>
      <c r="T7" s="2652" t="s">
        <v>119</v>
      </c>
      <c r="U7" s="2128"/>
      <c r="V7" s="2128"/>
      <c r="W7" s="2129"/>
    </row>
    <row r="8" spans="1:23" s="73" customFormat="1" ht="63" customHeight="1" thickBot="1" x14ac:dyDescent="0.25">
      <c r="A8" s="2084"/>
      <c r="B8" s="2087"/>
      <c r="C8" s="2087"/>
      <c r="D8" s="2087"/>
      <c r="E8" s="2090"/>
      <c r="F8" s="2657"/>
      <c r="G8" s="2660"/>
      <c r="H8" s="2663"/>
      <c r="I8" s="2666"/>
      <c r="J8" s="2117"/>
      <c r="K8" s="2649"/>
      <c r="L8" s="2651"/>
      <c r="M8" s="2682"/>
      <c r="N8" s="314" t="s">
        <v>5</v>
      </c>
      <c r="O8" s="315" t="s">
        <v>15</v>
      </c>
      <c r="P8" s="2675"/>
      <c r="Q8" s="2672"/>
      <c r="R8" s="2672"/>
      <c r="S8" s="2127"/>
      <c r="T8" s="316" t="s">
        <v>73</v>
      </c>
      <c r="U8" s="316" t="s">
        <v>97</v>
      </c>
      <c r="V8" s="317" t="s">
        <v>132</v>
      </c>
      <c r="W8" s="318" t="s">
        <v>233</v>
      </c>
    </row>
    <row r="9" spans="1:23" s="14" customFormat="1" ht="14.25" customHeight="1" x14ac:dyDescent="0.2">
      <c r="A9" s="2097" t="s">
        <v>69</v>
      </c>
      <c r="B9" s="2098"/>
      <c r="C9" s="2098"/>
      <c r="D9" s="2098"/>
      <c r="E9" s="2098"/>
      <c r="F9" s="2098"/>
      <c r="G9" s="2098"/>
      <c r="H9" s="2098"/>
      <c r="I9" s="2098"/>
      <c r="J9" s="2098"/>
      <c r="K9" s="2098"/>
      <c r="L9" s="2098"/>
      <c r="M9" s="2098"/>
      <c r="N9" s="2098"/>
      <c r="O9" s="2098"/>
      <c r="P9" s="2098"/>
      <c r="Q9" s="2098"/>
      <c r="R9" s="2098"/>
      <c r="S9" s="2098"/>
      <c r="T9" s="2098"/>
      <c r="U9" s="2098"/>
      <c r="V9" s="2098"/>
      <c r="W9" s="2099"/>
    </row>
    <row r="10" spans="1:23" s="14" customFormat="1" ht="14.25" customHeight="1" x14ac:dyDescent="0.2">
      <c r="A10" s="2100" t="s">
        <v>30</v>
      </c>
      <c r="B10" s="2101"/>
      <c r="C10" s="2101"/>
      <c r="D10" s="2101"/>
      <c r="E10" s="2101"/>
      <c r="F10" s="2101"/>
      <c r="G10" s="2101"/>
      <c r="H10" s="2101"/>
      <c r="I10" s="2101"/>
      <c r="J10" s="2101"/>
      <c r="K10" s="2101"/>
      <c r="L10" s="2101"/>
      <c r="M10" s="2101"/>
      <c r="N10" s="2101"/>
      <c r="O10" s="2101"/>
      <c r="P10" s="2101"/>
      <c r="Q10" s="2101"/>
      <c r="R10" s="2101"/>
      <c r="S10" s="2101"/>
      <c r="T10" s="2101"/>
      <c r="U10" s="2101"/>
      <c r="V10" s="2101"/>
      <c r="W10" s="2102"/>
    </row>
    <row r="11" spans="1:23" ht="16.5" customHeight="1" x14ac:dyDescent="0.2">
      <c r="A11" s="32" t="s">
        <v>7</v>
      </c>
      <c r="B11" s="2103" t="s">
        <v>34</v>
      </c>
      <c r="C11" s="2104"/>
      <c r="D11" s="2104"/>
      <c r="E11" s="2104"/>
      <c r="F11" s="2104"/>
      <c r="G11" s="2104"/>
      <c r="H11" s="2104"/>
      <c r="I11" s="2104"/>
      <c r="J11" s="2104"/>
      <c r="K11" s="2104"/>
      <c r="L11" s="2104"/>
      <c r="M11" s="2104"/>
      <c r="N11" s="2104"/>
      <c r="O11" s="2104"/>
      <c r="P11" s="2104"/>
      <c r="Q11" s="2104"/>
      <c r="R11" s="2104"/>
      <c r="S11" s="2104"/>
      <c r="T11" s="2104"/>
      <c r="U11" s="2104"/>
      <c r="V11" s="2104"/>
      <c r="W11" s="2105"/>
    </row>
    <row r="12" spans="1:23" ht="15" customHeight="1" x14ac:dyDescent="0.2">
      <c r="A12" s="866" t="s">
        <v>7</v>
      </c>
      <c r="B12" s="24" t="s">
        <v>7</v>
      </c>
      <c r="C12" s="2106" t="s">
        <v>35</v>
      </c>
      <c r="D12" s="2107"/>
      <c r="E12" s="2107"/>
      <c r="F12" s="2107"/>
      <c r="G12" s="2107"/>
      <c r="H12" s="2107"/>
      <c r="I12" s="2107"/>
      <c r="J12" s="2107"/>
      <c r="K12" s="2107"/>
      <c r="L12" s="2107"/>
      <c r="M12" s="2107"/>
      <c r="N12" s="2107"/>
      <c r="O12" s="2107"/>
      <c r="P12" s="2107"/>
      <c r="Q12" s="2107"/>
      <c r="R12" s="2107"/>
      <c r="S12" s="2107"/>
      <c r="T12" s="2107"/>
      <c r="U12" s="2107"/>
      <c r="V12" s="2107"/>
      <c r="W12" s="2108"/>
    </row>
    <row r="13" spans="1:23" ht="30.75" customHeight="1" x14ac:dyDescent="0.2">
      <c r="A13" s="856" t="s">
        <v>7</v>
      </c>
      <c r="B13" s="857" t="s">
        <v>7</v>
      </c>
      <c r="C13" s="911" t="s">
        <v>7</v>
      </c>
      <c r="D13" s="22"/>
      <c r="E13" s="114" t="s">
        <v>55</v>
      </c>
      <c r="F13" s="567" t="s">
        <v>107</v>
      </c>
      <c r="G13" s="568"/>
      <c r="H13" s="858" t="s">
        <v>48</v>
      </c>
      <c r="I13" s="57"/>
      <c r="J13" s="374"/>
      <c r="K13" s="370"/>
      <c r="L13" s="370"/>
      <c r="M13" s="369"/>
      <c r="N13" s="591"/>
      <c r="O13" s="371"/>
      <c r="P13" s="372"/>
      <c r="Q13" s="370"/>
      <c r="R13" s="369"/>
      <c r="S13" s="36"/>
      <c r="T13" s="373"/>
      <c r="U13" s="17"/>
      <c r="V13" s="17"/>
      <c r="W13" s="70"/>
    </row>
    <row r="14" spans="1:23" ht="44.25" customHeight="1" x14ac:dyDescent="0.2">
      <c r="A14" s="2132"/>
      <c r="B14" s="2133"/>
      <c r="C14" s="2443"/>
      <c r="D14" s="2444" t="s">
        <v>7</v>
      </c>
      <c r="E14" s="2285" t="s">
        <v>301</v>
      </c>
      <c r="F14" s="223" t="s">
        <v>52</v>
      </c>
      <c r="G14" s="2454" t="s">
        <v>216</v>
      </c>
      <c r="H14" s="2134"/>
      <c r="I14" s="2448" t="s">
        <v>81</v>
      </c>
      <c r="J14" s="92" t="s">
        <v>29</v>
      </c>
      <c r="K14" s="394">
        <v>376.6</v>
      </c>
      <c r="L14" s="394">
        <v>376.6</v>
      </c>
      <c r="M14" s="590">
        <v>557.70000000000005</v>
      </c>
      <c r="N14" s="395"/>
      <c r="O14" s="395"/>
      <c r="P14" s="396">
        <v>557.70000000000005</v>
      </c>
      <c r="Q14" s="511">
        <v>218.3</v>
      </c>
      <c r="R14" s="512">
        <v>531.6</v>
      </c>
      <c r="S14" s="61" t="s">
        <v>346</v>
      </c>
      <c r="T14" s="56"/>
      <c r="U14" s="85" t="s">
        <v>62</v>
      </c>
      <c r="V14" s="336"/>
      <c r="W14" s="379"/>
    </row>
    <row r="15" spans="1:23" ht="16.5" customHeight="1" x14ac:dyDescent="0.2">
      <c r="A15" s="2132"/>
      <c r="B15" s="2133"/>
      <c r="C15" s="2443"/>
      <c r="D15" s="2247"/>
      <c r="E15" s="2679"/>
      <c r="F15" s="2144" t="s">
        <v>156</v>
      </c>
      <c r="G15" s="2455"/>
      <c r="H15" s="2134"/>
      <c r="I15" s="2448"/>
      <c r="J15" s="105" t="s">
        <v>130</v>
      </c>
      <c r="K15" s="513">
        <v>0</v>
      </c>
      <c r="L15" s="513">
        <v>193.5</v>
      </c>
      <c r="M15" s="596"/>
      <c r="N15" s="514"/>
      <c r="O15" s="514"/>
      <c r="P15" s="515"/>
      <c r="Q15" s="595">
        <v>33.1</v>
      </c>
      <c r="R15" s="516">
        <v>99.1</v>
      </c>
      <c r="S15" s="2130" t="s">
        <v>348</v>
      </c>
      <c r="T15" s="376"/>
      <c r="U15" s="378"/>
      <c r="V15" s="602">
        <v>15</v>
      </c>
      <c r="W15" s="603">
        <v>45</v>
      </c>
    </row>
    <row r="16" spans="1:23" ht="22.5" customHeight="1" x14ac:dyDescent="0.2">
      <c r="A16" s="2132"/>
      <c r="B16" s="2133"/>
      <c r="C16" s="2443"/>
      <c r="D16" s="2247"/>
      <c r="E16" s="2141"/>
      <c r="F16" s="2145"/>
      <c r="G16" s="2456"/>
      <c r="H16" s="2134"/>
      <c r="I16" s="2448"/>
      <c r="J16" s="105" t="s">
        <v>139</v>
      </c>
      <c r="K16" s="513"/>
      <c r="L16" s="513"/>
      <c r="M16" s="596"/>
      <c r="N16" s="514"/>
      <c r="O16" s="514"/>
      <c r="P16" s="515"/>
      <c r="Q16" s="595">
        <v>64.900000000000006</v>
      </c>
      <c r="R16" s="516">
        <v>194.6</v>
      </c>
      <c r="S16" s="2131"/>
      <c r="T16" s="597"/>
      <c r="U16" s="86"/>
      <c r="V16" s="604"/>
      <c r="W16" s="605"/>
    </row>
    <row r="17" spans="1:23" ht="19.5" customHeight="1" x14ac:dyDescent="0.2">
      <c r="A17" s="2132"/>
      <c r="B17" s="2133"/>
      <c r="C17" s="2443"/>
      <c r="D17" s="2247"/>
      <c r="E17" s="2680"/>
      <c r="F17" s="2145"/>
      <c r="G17" s="2456"/>
      <c r="H17" s="2134"/>
      <c r="I17" s="2448"/>
      <c r="J17" s="598" t="s">
        <v>49</v>
      </c>
      <c r="K17" s="548"/>
      <c r="L17" s="548"/>
      <c r="M17" s="599"/>
      <c r="N17" s="549"/>
      <c r="O17" s="549"/>
      <c r="P17" s="550"/>
      <c r="Q17" s="600">
        <v>986.2</v>
      </c>
      <c r="R17" s="601">
        <v>2958.6</v>
      </c>
      <c r="S17" s="2676" t="s">
        <v>347</v>
      </c>
      <c r="T17" s="865"/>
      <c r="U17" s="85"/>
      <c r="V17" s="606">
        <v>15</v>
      </c>
      <c r="W17" s="607" t="s">
        <v>268</v>
      </c>
    </row>
    <row r="18" spans="1:23" ht="15" customHeight="1" x14ac:dyDescent="0.2">
      <c r="A18" s="2132"/>
      <c r="B18" s="2133"/>
      <c r="C18" s="2443"/>
      <c r="D18" s="2247"/>
      <c r="E18" s="2610" t="s">
        <v>318</v>
      </c>
      <c r="F18" s="569"/>
      <c r="G18" s="570"/>
      <c r="H18" s="2134"/>
      <c r="I18" s="2448"/>
      <c r="J18" s="172"/>
      <c r="K18" s="394"/>
      <c r="L18" s="394"/>
      <c r="M18" s="393"/>
      <c r="N18" s="395"/>
      <c r="O18" s="395"/>
      <c r="P18" s="396"/>
      <c r="Q18" s="394"/>
      <c r="R18" s="393"/>
      <c r="S18" s="2147"/>
      <c r="T18" s="865"/>
      <c r="U18" s="85"/>
      <c r="V18" s="606"/>
      <c r="W18" s="607"/>
    </row>
    <row r="19" spans="1:23" ht="48.75" customHeight="1" x14ac:dyDescent="0.2">
      <c r="A19" s="2132"/>
      <c r="B19" s="2133"/>
      <c r="C19" s="2443"/>
      <c r="D19" s="2247"/>
      <c r="E19" s="2611"/>
      <c r="F19" s="569"/>
      <c r="G19" s="570"/>
      <c r="H19" s="2134"/>
      <c r="I19" s="2448"/>
      <c r="J19" s="172"/>
      <c r="K19" s="394"/>
      <c r="L19" s="394"/>
      <c r="M19" s="393"/>
      <c r="N19" s="395"/>
      <c r="O19" s="395"/>
      <c r="P19" s="396"/>
      <c r="Q19" s="394"/>
      <c r="R19" s="393"/>
      <c r="S19" s="973"/>
      <c r="T19" s="865"/>
      <c r="U19" s="85"/>
      <c r="V19" s="606"/>
      <c r="W19" s="607"/>
    </row>
    <row r="20" spans="1:23" ht="21" customHeight="1" x14ac:dyDescent="0.2">
      <c r="A20" s="2132"/>
      <c r="B20" s="2133"/>
      <c r="C20" s="2443"/>
      <c r="D20" s="2445"/>
      <c r="E20" s="898"/>
      <c r="F20" s="608"/>
      <c r="G20" s="609"/>
      <c r="H20" s="2504"/>
      <c r="I20" s="2476"/>
      <c r="J20" s="175"/>
      <c r="K20" s="106"/>
      <c r="L20" s="106"/>
      <c r="M20" s="542"/>
      <c r="N20" s="517"/>
      <c r="O20" s="517"/>
      <c r="P20" s="518"/>
      <c r="Q20" s="106"/>
      <c r="R20" s="107"/>
      <c r="S20" s="974" t="s">
        <v>138</v>
      </c>
      <c r="T20" s="975">
        <v>2</v>
      </c>
      <c r="U20" s="64"/>
      <c r="V20" s="64"/>
      <c r="W20" s="610"/>
    </row>
    <row r="21" spans="1:23" ht="28.5" customHeight="1" x14ac:dyDescent="0.2">
      <c r="A21" s="2132"/>
      <c r="B21" s="2133"/>
      <c r="C21" s="2443"/>
      <c r="D21" s="2444" t="s">
        <v>9</v>
      </c>
      <c r="E21" s="2135" t="s">
        <v>360</v>
      </c>
      <c r="F21" s="223" t="s">
        <v>52</v>
      </c>
      <c r="G21" s="2458"/>
      <c r="H21" s="2177"/>
      <c r="I21" s="2448" t="s">
        <v>80</v>
      </c>
      <c r="J21" s="172" t="s">
        <v>29</v>
      </c>
      <c r="K21" s="394"/>
      <c r="L21" s="390"/>
      <c r="M21" s="652">
        <v>40</v>
      </c>
      <c r="N21" s="653"/>
      <c r="O21" s="653"/>
      <c r="P21" s="654">
        <v>40</v>
      </c>
      <c r="Q21" s="100">
        <v>53</v>
      </c>
      <c r="R21" s="659">
        <v>300</v>
      </c>
      <c r="S21" s="648" t="s">
        <v>438</v>
      </c>
      <c r="T21" s="649"/>
      <c r="U21" s="650">
        <v>1</v>
      </c>
      <c r="V21" s="651"/>
      <c r="W21" s="611"/>
    </row>
    <row r="22" spans="1:23" ht="15.75" customHeight="1" x14ac:dyDescent="0.2">
      <c r="A22" s="2132"/>
      <c r="B22" s="2133"/>
      <c r="C22" s="2443"/>
      <c r="D22" s="2247"/>
      <c r="E22" s="2136"/>
      <c r="F22" s="2139" t="s">
        <v>156</v>
      </c>
      <c r="G22" s="2458"/>
      <c r="H22" s="2177"/>
      <c r="I22" s="2449"/>
      <c r="J22" s="172"/>
      <c r="K22" s="394"/>
      <c r="L22" s="394"/>
      <c r="M22" s="393"/>
      <c r="N22" s="395"/>
      <c r="O22" s="395"/>
      <c r="P22" s="396"/>
      <c r="Q22" s="394"/>
      <c r="R22" s="512"/>
      <c r="S22" s="174" t="s">
        <v>51</v>
      </c>
      <c r="T22" s="452"/>
      <c r="U22" s="612"/>
      <c r="V22" s="452">
        <v>1</v>
      </c>
      <c r="W22" s="217"/>
    </row>
    <row r="23" spans="1:23" ht="26.25" customHeight="1" x14ac:dyDescent="0.2">
      <c r="A23" s="2132"/>
      <c r="B23" s="2133"/>
      <c r="C23" s="2443"/>
      <c r="D23" s="2445"/>
      <c r="E23" s="2137"/>
      <c r="F23" s="2677"/>
      <c r="G23" s="2453"/>
      <c r="H23" s="2177"/>
      <c r="I23" s="2449"/>
      <c r="J23" s="258" t="s">
        <v>29</v>
      </c>
      <c r="K23" s="106"/>
      <c r="L23" s="106"/>
      <c r="M23" s="107"/>
      <c r="N23" s="517"/>
      <c r="O23" s="517"/>
      <c r="P23" s="518"/>
      <c r="Q23" s="106"/>
      <c r="R23" s="519"/>
      <c r="S23" s="43" t="s">
        <v>357</v>
      </c>
      <c r="T23" s="34"/>
      <c r="U23" s="34"/>
      <c r="V23" s="95"/>
      <c r="W23" s="49">
        <v>30</v>
      </c>
    </row>
    <row r="24" spans="1:23" ht="23.25" customHeight="1" x14ac:dyDescent="0.2">
      <c r="A24" s="874"/>
      <c r="B24" s="876"/>
      <c r="C24" s="128"/>
      <c r="D24" s="859" t="s">
        <v>32</v>
      </c>
      <c r="E24" s="2136" t="s">
        <v>234</v>
      </c>
      <c r="F24" s="889" t="s">
        <v>52</v>
      </c>
      <c r="G24" s="2450"/>
      <c r="H24" s="177"/>
      <c r="I24" s="2449"/>
      <c r="J24" s="129" t="s">
        <v>130</v>
      </c>
      <c r="K24" s="393"/>
      <c r="L24" s="394"/>
      <c r="M24" s="393">
        <v>0</v>
      </c>
      <c r="N24" s="395"/>
      <c r="O24" s="395"/>
      <c r="P24" s="396"/>
      <c r="Q24" s="394">
        <v>0</v>
      </c>
      <c r="R24" s="393"/>
      <c r="S24" s="2146" t="s">
        <v>354</v>
      </c>
      <c r="T24" s="854"/>
      <c r="U24" s="854">
        <v>1</v>
      </c>
      <c r="V24" s="331"/>
      <c r="W24" s="908"/>
    </row>
    <row r="25" spans="1:23" ht="17.25" customHeight="1" x14ac:dyDescent="0.2">
      <c r="A25" s="874"/>
      <c r="B25" s="876"/>
      <c r="C25" s="128"/>
      <c r="D25" s="859"/>
      <c r="E25" s="2136"/>
      <c r="F25" s="2148" t="s">
        <v>156</v>
      </c>
      <c r="G25" s="2450"/>
      <c r="H25" s="177"/>
      <c r="I25" s="872"/>
      <c r="J25" s="129" t="s">
        <v>29</v>
      </c>
      <c r="K25" s="393"/>
      <c r="L25" s="394">
        <v>15</v>
      </c>
      <c r="M25" s="393">
        <v>113</v>
      </c>
      <c r="N25" s="395"/>
      <c r="O25" s="395"/>
      <c r="P25" s="396">
        <v>113</v>
      </c>
      <c r="Q25" s="394">
        <v>150</v>
      </c>
      <c r="R25" s="393">
        <v>472</v>
      </c>
      <c r="S25" s="2147"/>
      <c r="T25" s="854"/>
      <c r="U25" s="854"/>
      <c r="V25" s="331"/>
      <c r="W25" s="908"/>
    </row>
    <row r="26" spans="1:23" ht="41.25" customHeight="1" x14ac:dyDescent="0.2">
      <c r="A26" s="874"/>
      <c r="B26" s="876"/>
      <c r="C26" s="128"/>
      <c r="D26" s="859"/>
      <c r="E26" s="2136"/>
      <c r="F26" s="2451"/>
      <c r="G26" s="2450"/>
      <c r="H26" s="177"/>
      <c r="I26" s="872"/>
      <c r="J26" s="129"/>
      <c r="K26" s="393"/>
      <c r="L26" s="394"/>
      <c r="M26" s="393"/>
      <c r="N26" s="395"/>
      <c r="O26" s="395"/>
      <c r="P26" s="396"/>
      <c r="Q26" s="394"/>
      <c r="R26" s="393"/>
      <c r="S26" s="48" t="s">
        <v>355</v>
      </c>
      <c r="T26" s="40"/>
      <c r="U26" s="40">
        <v>1</v>
      </c>
      <c r="V26" s="382"/>
      <c r="W26" s="216"/>
    </row>
    <row r="27" spans="1:23" ht="40.5" customHeight="1" x14ac:dyDescent="0.2">
      <c r="A27" s="874"/>
      <c r="B27" s="876"/>
      <c r="C27" s="128"/>
      <c r="D27" s="859"/>
      <c r="E27" s="2136"/>
      <c r="F27" s="2451"/>
      <c r="G27" s="2450"/>
      <c r="H27" s="177"/>
      <c r="I27" s="872"/>
      <c r="J27" s="129"/>
      <c r="K27" s="393"/>
      <c r="L27" s="394"/>
      <c r="M27" s="393"/>
      <c r="N27" s="395"/>
      <c r="O27" s="395"/>
      <c r="P27" s="396"/>
      <c r="Q27" s="394"/>
      <c r="R27" s="393"/>
      <c r="S27" s="174" t="s">
        <v>356</v>
      </c>
      <c r="T27" s="452"/>
      <c r="U27" s="612"/>
      <c r="V27" s="452">
        <v>1</v>
      </c>
      <c r="W27" s="217"/>
    </row>
    <row r="28" spans="1:23" ht="27" customHeight="1" x14ac:dyDescent="0.2">
      <c r="A28" s="874"/>
      <c r="B28" s="876"/>
      <c r="C28" s="128"/>
      <c r="D28" s="864"/>
      <c r="E28" s="2137"/>
      <c r="F28" s="2677"/>
      <c r="G28" s="2630"/>
      <c r="H28" s="177"/>
      <c r="I28" s="872"/>
      <c r="J28" s="123"/>
      <c r="K28" s="107"/>
      <c r="L28" s="106"/>
      <c r="M28" s="107"/>
      <c r="N28" s="517"/>
      <c r="O28" s="517"/>
      <c r="P28" s="518"/>
      <c r="Q28" s="106"/>
      <c r="R28" s="519"/>
      <c r="S28" s="43" t="s">
        <v>357</v>
      </c>
      <c r="T28" s="34"/>
      <c r="U28" s="34"/>
      <c r="V28" s="95">
        <v>30</v>
      </c>
      <c r="W28" s="49">
        <v>100</v>
      </c>
    </row>
    <row r="29" spans="1:23" ht="20.25" customHeight="1" x14ac:dyDescent="0.2">
      <c r="A29" s="2132"/>
      <c r="B29" s="2133"/>
      <c r="C29" s="2443"/>
      <c r="D29" s="2444" t="s">
        <v>37</v>
      </c>
      <c r="E29" s="2184" t="s">
        <v>124</v>
      </c>
      <c r="F29" s="888" t="s">
        <v>52</v>
      </c>
      <c r="G29" s="2452" t="s">
        <v>217</v>
      </c>
      <c r="H29" s="2177"/>
      <c r="I29" s="2457"/>
      <c r="J29" s="176" t="s">
        <v>130</v>
      </c>
      <c r="K29" s="390">
        <v>15</v>
      </c>
      <c r="L29" s="390">
        <v>0</v>
      </c>
      <c r="M29" s="389">
        <v>75</v>
      </c>
      <c r="N29" s="391"/>
      <c r="O29" s="391"/>
      <c r="P29" s="392">
        <v>75</v>
      </c>
      <c r="Q29" s="390">
        <v>185</v>
      </c>
      <c r="R29" s="520">
        <v>280</v>
      </c>
      <c r="S29" s="2150" t="s">
        <v>270</v>
      </c>
      <c r="T29" s="329"/>
      <c r="U29" s="365">
        <v>1</v>
      </c>
      <c r="V29" s="365"/>
      <c r="W29" s="341"/>
    </row>
    <row r="30" spans="1:23" ht="34.5" customHeight="1" x14ac:dyDescent="0.2">
      <c r="A30" s="2132"/>
      <c r="B30" s="2133"/>
      <c r="C30" s="2443"/>
      <c r="D30" s="2445"/>
      <c r="E30" s="2323"/>
      <c r="F30" s="713"/>
      <c r="G30" s="2453"/>
      <c r="H30" s="2177"/>
      <c r="I30" s="2457"/>
      <c r="J30" s="258" t="s">
        <v>29</v>
      </c>
      <c r="K30" s="106"/>
      <c r="L30" s="106"/>
      <c r="M30" s="107"/>
      <c r="N30" s="517"/>
      <c r="O30" s="517"/>
      <c r="P30" s="518"/>
      <c r="Q30" s="106"/>
      <c r="R30" s="519"/>
      <c r="S30" s="2151"/>
      <c r="T30" s="330"/>
      <c r="U30" s="366"/>
      <c r="V30" s="366">
        <v>40</v>
      </c>
      <c r="W30" s="342">
        <v>100</v>
      </c>
    </row>
    <row r="31" spans="1:23" ht="16.5" customHeight="1" x14ac:dyDescent="0.2">
      <c r="A31" s="874"/>
      <c r="B31" s="876"/>
      <c r="C31" s="128"/>
      <c r="D31" s="859" t="s">
        <v>38</v>
      </c>
      <c r="E31" s="2425" t="s">
        <v>177</v>
      </c>
      <c r="F31" s="2160" t="s">
        <v>52</v>
      </c>
      <c r="G31" s="2452"/>
      <c r="H31" s="871"/>
      <c r="I31" s="2457"/>
      <c r="J31" s="172" t="s">
        <v>50</v>
      </c>
      <c r="K31" s="394">
        <v>25</v>
      </c>
      <c r="L31" s="394">
        <v>25</v>
      </c>
      <c r="M31" s="393">
        <v>25</v>
      </c>
      <c r="N31" s="395"/>
      <c r="O31" s="395"/>
      <c r="P31" s="396">
        <v>25</v>
      </c>
      <c r="Q31" s="394">
        <v>52</v>
      </c>
      <c r="R31" s="512"/>
      <c r="S31" s="868" t="s">
        <v>51</v>
      </c>
      <c r="T31" s="331"/>
      <c r="U31" s="854"/>
      <c r="V31" s="854">
        <v>1</v>
      </c>
      <c r="W31" s="344"/>
    </row>
    <row r="32" spans="1:23" ht="12.75" customHeight="1" x14ac:dyDescent="0.2">
      <c r="A32" s="874"/>
      <c r="B32" s="876"/>
      <c r="C32" s="130"/>
      <c r="D32" s="864"/>
      <c r="E32" s="2462"/>
      <c r="F32" s="2161"/>
      <c r="G32" s="2678"/>
      <c r="H32" s="871"/>
      <c r="I32" s="2457"/>
      <c r="J32" s="375"/>
      <c r="K32" s="521"/>
      <c r="L32" s="521"/>
      <c r="M32" s="522"/>
      <c r="N32" s="523"/>
      <c r="O32" s="523"/>
      <c r="P32" s="524"/>
      <c r="Q32" s="521"/>
      <c r="R32" s="525"/>
      <c r="S32" s="131"/>
      <c r="T32" s="95"/>
      <c r="U32" s="34"/>
      <c r="V32" s="95"/>
      <c r="W32" s="35"/>
    </row>
    <row r="33" spans="1:23" ht="26.25" customHeight="1" x14ac:dyDescent="0.2">
      <c r="A33" s="874"/>
      <c r="B33" s="876"/>
      <c r="C33" s="128"/>
      <c r="D33" s="859" t="s">
        <v>39</v>
      </c>
      <c r="E33" s="2136" t="s">
        <v>328</v>
      </c>
      <c r="F33" s="870" t="s">
        <v>52</v>
      </c>
      <c r="G33" s="2450"/>
      <c r="H33" s="177"/>
      <c r="I33" s="976"/>
      <c r="J33" s="129" t="s">
        <v>130</v>
      </c>
      <c r="K33" s="393"/>
      <c r="L33" s="394"/>
      <c r="M33" s="393"/>
      <c r="N33" s="395"/>
      <c r="O33" s="395"/>
      <c r="P33" s="396"/>
      <c r="Q33" s="394">
        <v>31</v>
      </c>
      <c r="R33" s="393">
        <v>245.2</v>
      </c>
      <c r="S33" s="1451" t="s">
        <v>361</v>
      </c>
      <c r="T33" s="1455"/>
      <c r="U33" s="1454"/>
      <c r="V33" s="1454">
        <v>1</v>
      </c>
      <c r="W33" s="249"/>
    </row>
    <row r="34" spans="1:23" ht="15.75" customHeight="1" x14ac:dyDescent="0.2">
      <c r="A34" s="874"/>
      <c r="B34" s="876"/>
      <c r="C34" s="128"/>
      <c r="D34" s="859"/>
      <c r="E34" s="2136"/>
      <c r="F34" s="870"/>
      <c r="G34" s="2450"/>
      <c r="H34" s="177"/>
      <c r="I34" s="976"/>
      <c r="J34" s="129" t="s">
        <v>29</v>
      </c>
      <c r="K34" s="393"/>
      <c r="L34" s="394"/>
      <c r="M34" s="393"/>
      <c r="N34" s="395"/>
      <c r="O34" s="395"/>
      <c r="P34" s="396"/>
      <c r="Q34" s="394">
        <v>0</v>
      </c>
      <c r="R34" s="393"/>
      <c r="S34" s="2167" t="s">
        <v>362</v>
      </c>
      <c r="T34" s="1459"/>
      <c r="U34" s="1457"/>
      <c r="V34" s="1457"/>
      <c r="W34" s="349">
        <v>30</v>
      </c>
    </row>
    <row r="35" spans="1:23" ht="12" customHeight="1" x14ac:dyDescent="0.2">
      <c r="A35" s="736"/>
      <c r="B35" s="737"/>
      <c r="C35" s="739"/>
      <c r="D35" s="864"/>
      <c r="E35" s="2137"/>
      <c r="F35" s="893"/>
      <c r="G35" s="2630"/>
      <c r="H35" s="740"/>
      <c r="I35" s="977"/>
      <c r="J35" s="123"/>
      <c r="K35" s="107"/>
      <c r="L35" s="106"/>
      <c r="M35" s="107"/>
      <c r="N35" s="517"/>
      <c r="O35" s="517"/>
      <c r="P35" s="518"/>
      <c r="Q35" s="106"/>
      <c r="R35" s="519"/>
      <c r="S35" s="2719"/>
      <c r="T35" s="333"/>
      <c r="U35" s="88"/>
      <c r="V35" s="88"/>
      <c r="W35" s="350"/>
    </row>
    <row r="36" spans="1:23" ht="27" customHeight="1" x14ac:dyDescent="0.2">
      <c r="A36" s="874"/>
      <c r="B36" s="876"/>
      <c r="C36" s="878"/>
      <c r="D36" s="2247"/>
      <c r="E36" s="2425" t="s">
        <v>271</v>
      </c>
      <c r="F36" s="891" t="s">
        <v>52</v>
      </c>
      <c r="G36" s="2685" t="s">
        <v>187</v>
      </c>
      <c r="H36" s="2177"/>
      <c r="I36" s="976"/>
      <c r="J36" s="171" t="s">
        <v>29</v>
      </c>
      <c r="K36" s="394">
        <v>508.7</v>
      </c>
      <c r="L36" s="394">
        <v>46</v>
      </c>
      <c r="M36" s="393"/>
      <c r="N36" s="395"/>
      <c r="O36" s="395"/>
      <c r="P36" s="396"/>
      <c r="Q36" s="394"/>
      <c r="R36" s="393"/>
      <c r="S36" s="978" t="s">
        <v>267</v>
      </c>
      <c r="T36" s="979">
        <v>100</v>
      </c>
      <c r="U36" s="854"/>
      <c r="V36" s="854"/>
      <c r="W36" s="344"/>
    </row>
    <row r="37" spans="1:23" ht="27" customHeight="1" x14ac:dyDescent="0.2">
      <c r="A37" s="874"/>
      <c r="B37" s="876"/>
      <c r="C37" s="878"/>
      <c r="D37" s="2445"/>
      <c r="E37" s="2462"/>
      <c r="F37" s="870"/>
      <c r="G37" s="2686"/>
      <c r="H37" s="2177"/>
      <c r="I37" s="976"/>
      <c r="J37" s="175" t="s">
        <v>130</v>
      </c>
      <c r="K37" s="106">
        <v>850</v>
      </c>
      <c r="L37" s="106">
        <v>962.5</v>
      </c>
      <c r="M37" s="519"/>
      <c r="N37" s="517"/>
      <c r="O37" s="517"/>
      <c r="P37" s="518"/>
      <c r="Q37" s="106"/>
      <c r="R37" s="519"/>
      <c r="S37" s="980" t="s">
        <v>214</v>
      </c>
      <c r="T37" s="981">
        <v>2</v>
      </c>
      <c r="U37" s="34"/>
      <c r="V37" s="34"/>
      <c r="W37" s="343"/>
    </row>
    <row r="38" spans="1:23" ht="21" customHeight="1" x14ac:dyDescent="0.2">
      <c r="A38" s="2132"/>
      <c r="B38" s="2133"/>
      <c r="C38" s="2443"/>
      <c r="D38" s="2494"/>
      <c r="E38" s="2135" t="s">
        <v>269</v>
      </c>
      <c r="F38" s="2687" t="s">
        <v>156</v>
      </c>
      <c r="G38" s="2689" t="s">
        <v>186</v>
      </c>
      <c r="H38" s="2177"/>
      <c r="I38" s="976"/>
      <c r="J38" s="176" t="s">
        <v>29</v>
      </c>
      <c r="K38" s="390">
        <v>90</v>
      </c>
      <c r="L38" s="390">
        <v>45.3</v>
      </c>
      <c r="M38" s="389"/>
      <c r="N38" s="391"/>
      <c r="O38" s="391"/>
      <c r="P38" s="392"/>
      <c r="Q38" s="390"/>
      <c r="R38" s="389"/>
      <c r="S38" s="121"/>
      <c r="T38" s="571"/>
      <c r="U38" s="63"/>
      <c r="V38" s="363"/>
      <c r="W38" s="339"/>
    </row>
    <row r="39" spans="1:23" ht="30" customHeight="1" x14ac:dyDescent="0.2">
      <c r="A39" s="2132"/>
      <c r="B39" s="2133"/>
      <c r="C39" s="2443"/>
      <c r="D39" s="2504"/>
      <c r="E39" s="2136"/>
      <c r="F39" s="2688"/>
      <c r="G39" s="2690"/>
      <c r="H39" s="2177"/>
      <c r="I39" s="982"/>
      <c r="J39" s="175"/>
      <c r="K39" s="106"/>
      <c r="L39" s="106"/>
      <c r="M39" s="393"/>
      <c r="N39" s="395"/>
      <c r="O39" s="395"/>
      <c r="P39" s="396"/>
      <c r="Q39" s="394"/>
      <c r="R39" s="512"/>
      <c r="S39" s="885"/>
      <c r="T39" s="109"/>
      <c r="U39" s="8"/>
      <c r="V39" s="364"/>
      <c r="W39" s="340"/>
    </row>
    <row r="40" spans="1:23" ht="15" customHeight="1" thickBot="1" x14ac:dyDescent="0.25">
      <c r="A40" s="880"/>
      <c r="B40" s="882"/>
      <c r="C40" s="134"/>
      <c r="D40" s="135"/>
      <c r="E40" s="2459"/>
      <c r="F40" s="2459"/>
      <c r="G40" s="2459"/>
      <c r="H40" s="2459"/>
      <c r="I40" s="2460" t="s">
        <v>71</v>
      </c>
      <c r="J40" s="2490"/>
      <c r="K40" s="526">
        <f>SUM(K14:K39)</f>
        <v>1865.3</v>
      </c>
      <c r="L40" s="526">
        <f>SUM(L14:L39)</f>
        <v>1663.9</v>
      </c>
      <c r="M40" s="566">
        <f>SUM(M14:M35)</f>
        <v>810.7</v>
      </c>
      <c r="N40" s="526">
        <f>SUM(N14:N35)</f>
        <v>0</v>
      </c>
      <c r="O40" s="526">
        <f>SUM(O14:O35)</f>
        <v>0</v>
      </c>
      <c r="P40" s="526">
        <f>SUM(P14:P35)</f>
        <v>810.7</v>
      </c>
      <c r="Q40" s="526">
        <f>SUM(Q14:Q39)</f>
        <v>1773.5</v>
      </c>
      <c r="R40" s="526">
        <f>SUM(R14:R35)</f>
        <v>5081.1000000000004</v>
      </c>
      <c r="S40" s="385"/>
      <c r="T40" s="387"/>
      <c r="U40" s="387"/>
      <c r="V40" s="387"/>
      <c r="W40" s="345"/>
    </row>
    <row r="41" spans="1:23" ht="32.25" customHeight="1" x14ac:dyDescent="0.2">
      <c r="A41" s="1214" t="s">
        <v>7</v>
      </c>
      <c r="B41" s="1215" t="s">
        <v>7</v>
      </c>
      <c r="C41" s="738" t="s">
        <v>9</v>
      </c>
      <c r="D41" s="136"/>
      <c r="E41" s="219" t="s">
        <v>56</v>
      </c>
      <c r="F41" s="222" t="s">
        <v>110</v>
      </c>
      <c r="G41" s="206"/>
      <c r="H41" s="240" t="s">
        <v>48</v>
      </c>
      <c r="I41" s="592"/>
      <c r="J41" s="137"/>
      <c r="K41" s="527"/>
      <c r="L41" s="528"/>
      <c r="M41" s="527"/>
      <c r="N41" s="529"/>
      <c r="O41" s="529"/>
      <c r="P41" s="530"/>
      <c r="Q41" s="528"/>
      <c r="R41" s="531"/>
      <c r="S41" s="138"/>
      <c r="T41" s="332"/>
      <c r="U41" s="44"/>
      <c r="V41" s="44"/>
      <c r="W41" s="346"/>
    </row>
    <row r="42" spans="1:23" ht="56.25" customHeight="1" x14ac:dyDescent="0.2">
      <c r="A42" s="2157"/>
      <c r="B42" s="2133"/>
      <c r="C42" s="2443"/>
      <c r="D42" s="1209" t="s">
        <v>7</v>
      </c>
      <c r="E42" s="2136" t="s">
        <v>235</v>
      </c>
      <c r="F42" s="1202" t="s">
        <v>52</v>
      </c>
      <c r="G42" s="2446" t="s">
        <v>190</v>
      </c>
      <c r="H42" s="2134"/>
      <c r="I42" s="2448" t="s">
        <v>80</v>
      </c>
      <c r="J42" s="118" t="s">
        <v>130</v>
      </c>
      <c r="K42" s="389">
        <v>100</v>
      </c>
      <c r="L42" s="390">
        <v>6.4</v>
      </c>
      <c r="M42" s="389">
        <v>500</v>
      </c>
      <c r="N42" s="391"/>
      <c r="O42" s="391"/>
      <c r="P42" s="392">
        <v>500</v>
      </c>
      <c r="Q42" s="390">
        <v>600</v>
      </c>
      <c r="R42" s="389">
        <v>600</v>
      </c>
      <c r="S42" s="87" t="s">
        <v>404</v>
      </c>
      <c r="T42" s="383"/>
      <c r="U42" s="96">
        <v>1</v>
      </c>
      <c r="V42" s="96"/>
      <c r="W42" s="384"/>
    </row>
    <row r="43" spans="1:23" ht="41.25" customHeight="1" x14ac:dyDescent="0.2">
      <c r="A43" s="2157"/>
      <c r="B43" s="2133"/>
      <c r="C43" s="2443"/>
      <c r="D43" s="1205"/>
      <c r="E43" s="2136"/>
      <c r="F43" s="1202"/>
      <c r="G43" s="2447"/>
      <c r="H43" s="2134"/>
      <c r="I43" s="2448"/>
      <c r="J43" s="129" t="s">
        <v>29</v>
      </c>
      <c r="K43" s="393">
        <v>130</v>
      </c>
      <c r="L43" s="394">
        <v>130</v>
      </c>
      <c r="M43" s="393">
        <v>550</v>
      </c>
      <c r="N43" s="395"/>
      <c r="O43" s="395"/>
      <c r="P43" s="396">
        <v>550</v>
      </c>
      <c r="Q43" s="394">
        <v>500</v>
      </c>
      <c r="R43" s="393">
        <v>500</v>
      </c>
      <c r="S43" s="48" t="s">
        <v>405</v>
      </c>
      <c r="T43" s="383"/>
      <c r="U43" s="96">
        <v>90</v>
      </c>
      <c r="V43" s="96">
        <v>100</v>
      </c>
      <c r="W43" s="384"/>
    </row>
    <row r="44" spans="1:23" ht="39" customHeight="1" x14ac:dyDescent="0.2">
      <c r="A44" s="2157"/>
      <c r="B44" s="2133"/>
      <c r="C44" s="2443"/>
      <c r="D44" s="1205"/>
      <c r="E44" s="2136"/>
      <c r="F44" s="1202"/>
      <c r="G44" s="2447"/>
      <c r="H44" s="2134"/>
      <c r="I44" s="2448"/>
      <c r="J44" s="129"/>
      <c r="K44" s="393"/>
      <c r="L44" s="394"/>
      <c r="M44" s="393"/>
      <c r="N44" s="395"/>
      <c r="O44" s="395"/>
      <c r="P44" s="396"/>
      <c r="Q44" s="394"/>
      <c r="R44" s="393"/>
      <c r="S44" s="48" t="s">
        <v>406</v>
      </c>
      <c r="T44" s="383"/>
      <c r="U44" s="96"/>
      <c r="V44" s="96">
        <v>90</v>
      </c>
      <c r="W44" s="384">
        <v>100</v>
      </c>
    </row>
    <row r="45" spans="1:23" ht="39" customHeight="1" x14ac:dyDescent="0.2">
      <c r="A45" s="2157"/>
      <c r="B45" s="2133"/>
      <c r="C45" s="2443"/>
      <c r="D45" s="1205"/>
      <c r="E45" s="2136"/>
      <c r="F45" s="1202"/>
      <c r="G45" s="2447"/>
      <c r="H45" s="2134"/>
      <c r="I45" s="2448"/>
      <c r="J45" s="129"/>
      <c r="K45" s="393"/>
      <c r="L45" s="394"/>
      <c r="M45" s="393"/>
      <c r="N45" s="395"/>
      <c r="O45" s="395"/>
      <c r="P45" s="396"/>
      <c r="Q45" s="394"/>
      <c r="R45" s="393"/>
      <c r="S45" s="48" t="s">
        <v>407</v>
      </c>
      <c r="T45" s="383"/>
      <c r="U45" s="96"/>
      <c r="V45" s="96"/>
      <c r="W45" s="384">
        <v>100</v>
      </c>
    </row>
    <row r="46" spans="1:23" ht="52.5" customHeight="1" x14ac:dyDescent="0.2">
      <c r="A46" s="2157"/>
      <c r="B46" s="2133"/>
      <c r="C46" s="2443"/>
      <c r="D46" s="1209"/>
      <c r="E46" s="2136"/>
      <c r="F46" s="1202"/>
      <c r="G46" s="2447"/>
      <c r="H46" s="2134"/>
      <c r="I46" s="2448"/>
      <c r="J46" s="127"/>
      <c r="K46" s="107"/>
      <c r="L46" s="106"/>
      <c r="M46" s="107"/>
      <c r="N46" s="517"/>
      <c r="O46" s="517"/>
      <c r="P46" s="518" t="s">
        <v>166</v>
      </c>
      <c r="Q46" s="106"/>
      <c r="R46" s="107"/>
      <c r="S46" s="983" t="s">
        <v>272</v>
      </c>
      <c r="T46" s="984">
        <v>1</v>
      </c>
      <c r="U46" s="88"/>
      <c r="V46" s="88"/>
      <c r="W46" s="350"/>
    </row>
    <row r="47" spans="1:23" ht="19.5" customHeight="1" x14ac:dyDescent="0.2">
      <c r="A47" s="2157"/>
      <c r="B47" s="2133"/>
      <c r="C47" s="2443"/>
      <c r="D47" s="2444" t="s">
        <v>9</v>
      </c>
      <c r="E47" s="2135" t="s">
        <v>65</v>
      </c>
      <c r="F47" s="220" t="s">
        <v>52</v>
      </c>
      <c r="G47" s="2499" t="s">
        <v>188</v>
      </c>
      <c r="H47" s="2177"/>
      <c r="I47" s="243"/>
      <c r="J47" s="118" t="s">
        <v>130</v>
      </c>
      <c r="K47" s="389">
        <v>20</v>
      </c>
      <c r="L47" s="390">
        <v>9</v>
      </c>
      <c r="M47" s="389"/>
      <c r="N47" s="391"/>
      <c r="O47" s="391"/>
      <c r="P47" s="392"/>
      <c r="Q47" s="390">
        <v>1400</v>
      </c>
      <c r="R47" s="520">
        <v>2200</v>
      </c>
      <c r="S47" s="2150" t="s">
        <v>363</v>
      </c>
      <c r="T47" s="1213"/>
      <c r="U47" s="1212"/>
      <c r="V47" s="1212">
        <v>30</v>
      </c>
      <c r="W47" s="249">
        <v>70</v>
      </c>
    </row>
    <row r="48" spans="1:23" ht="17.25" customHeight="1" x14ac:dyDescent="0.2">
      <c r="A48" s="2157"/>
      <c r="B48" s="2133"/>
      <c r="C48" s="2443"/>
      <c r="D48" s="2247"/>
      <c r="E48" s="2136"/>
      <c r="F48" s="221"/>
      <c r="G48" s="2500"/>
      <c r="H48" s="2177"/>
      <c r="I48" s="243"/>
      <c r="J48" s="129" t="s">
        <v>29</v>
      </c>
      <c r="K48" s="393"/>
      <c r="L48" s="394"/>
      <c r="M48" s="393"/>
      <c r="N48" s="395"/>
      <c r="O48" s="395"/>
      <c r="P48" s="396"/>
      <c r="Q48" s="394">
        <v>200</v>
      </c>
      <c r="R48" s="512">
        <v>200</v>
      </c>
      <c r="S48" s="2179"/>
      <c r="T48" s="1218"/>
      <c r="U48" s="1217"/>
      <c r="V48" s="1217"/>
      <c r="W48" s="349"/>
    </row>
    <row r="49" spans="1:23" ht="18.75" customHeight="1" x14ac:dyDescent="0.2">
      <c r="A49" s="2157"/>
      <c r="B49" s="2133"/>
      <c r="C49" s="2443"/>
      <c r="D49" s="2445"/>
      <c r="E49" s="2137"/>
      <c r="F49" s="221"/>
      <c r="G49" s="2684"/>
      <c r="H49" s="2177"/>
      <c r="I49" s="243"/>
      <c r="J49" s="123" t="s">
        <v>29</v>
      </c>
      <c r="K49" s="107"/>
      <c r="L49" s="106"/>
      <c r="M49" s="542"/>
      <c r="N49" s="517"/>
      <c r="O49" s="517"/>
      <c r="P49" s="518"/>
      <c r="Q49" s="106"/>
      <c r="R49" s="557"/>
      <c r="S49" s="999" t="s">
        <v>51</v>
      </c>
      <c r="T49" s="984">
        <v>1</v>
      </c>
      <c r="U49" s="88"/>
      <c r="V49" s="88"/>
      <c r="W49" s="350"/>
    </row>
    <row r="50" spans="1:23" ht="17.25" customHeight="1" x14ac:dyDescent="0.2">
      <c r="A50" s="1203"/>
      <c r="B50" s="1204"/>
      <c r="C50" s="143"/>
      <c r="D50" s="2444" t="s">
        <v>32</v>
      </c>
      <c r="E50" s="2135" t="s">
        <v>305</v>
      </c>
      <c r="F50" s="2180" t="s">
        <v>52</v>
      </c>
      <c r="G50" s="2495"/>
      <c r="H50" s="2182"/>
      <c r="I50" s="2497"/>
      <c r="J50" s="118" t="s">
        <v>29</v>
      </c>
      <c r="K50" s="389"/>
      <c r="L50" s="390"/>
      <c r="M50" s="652">
        <v>20</v>
      </c>
      <c r="N50" s="653"/>
      <c r="O50" s="653"/>
      <c r="P50" s="654">
        <v>20</v>
      </c>
      <c r="Q50" s="100">
        <v>20</v>
      </c>
      <c r="R50" s="659">
        <v>200</v>
      </c>
      <c r="S50" s="660" t="s">
        <v>117</v>
      </c>
      <c r="T50" s="657"/>
      <c r="U50" s="658"/>
      <c r="V50" s="1210">
        <v>1</v>
      </c>
      <c r="W50" s="1211"/>
    </row>
    <row r="51" spans="1:23" ht="28.5" customHeight="1" x14ac:dyDescent="0.2">
      <c r="A51" s="1203"/>
      <c r="B51" s="1204"/>
      <c r="C51" s="143"/>
      <c r="D51" s="2445"/>
      <c r="E51" s="2137"/>
      <c r="F51" s="2181"/>
      <c r="G51" s="2496"/>
      <c r="H51" s="2182"/>
      <c r="I51" s="2498"/>
      <c r="J51" s="140" t="s">
        <v>50</v>
      </c>
      <c r="K51" s="107"/>
      <c r="L51" s="106"/>
      <c r="M51" s="655"/>
      <c r="N51" s="656"/>
      <c r="O51" s="656"/>
      <c r="P51" s="655"/>
      <c r="Q51" s="106"/>
      <c r="R51" s="519"/>
      <c r="S51" s="648" t="s">
        <v>364</v>
      </c>
      <c r="T51" s="649"/>
      <c r="U51" s="650"/>
      <c r="V51" s="31"/>
      <c r="W51" s="355">
        <v>25</v>
      </c>
    </row>
    <row r="52" spans="1:23" ht="17.25" customHeight="1" x14ac:dyDescent="0.2">
      <c r="A52" s="1206"/>
      <c r="B52" s="1204"/>
      <c r="C52" s="1224"/>
      <c r="D52" s="1220"/>
      <c r="E52" s="1201" t="s">
        <v>118</v>
      </c>
      <c r="F52" s="1225" t="s">
        <v>52</v>
      </c>
      <c r="G52" s="2446" t="s">
        <v>189</v>
      </c>
      <c r="H52" s="1205"/>
      <c r="I52" s="243"/>
      <c r="J52" s="118" t="s">
        <v>130</v>
      </c>
      <c r="K52" s="389">
        <v>319.7</v>
      </c>
      <c r="L52" s="390">
        <v>260</v>
      </c>
      <c r="M52" s="389"/>
      <c r="N52" s="391"/>
      <c r="O52" s="391"/>
      <c r="P52" s="392"/>
      <c r="Q52" s="390"/>
      <c r="R52" s="389"/>
      <c r="S52" s="2694" t="s">
        <v>256</v>
      </c>
      <c r="T52" s="985">
        <v>100</v>
      </c>
      <c r="U52" s="613"/>
      <c r="V52" s="1212"/>
      <c r="W52" s="249"/>
    </row>
    <row r="53" spans="1:23" ht="23.25" customHeight="1" x14ac:dyDescent="0.2">
      <c r="A53" s="1206"/>
      <c r="B53" s="1204"/>
      <c r="C53" s="1224"/>
      <c r="D53" s="1209"/>
      <c r="E53" s="1199"/>
      <c r="F53" s="1202"/>
      <c r="G53" s="2447"/>
      <c r="H53" s="1205"/>
      <c r="I53" s="243"/>
      <c r="J53" s="139" t="s">
        <v>29</v>
      </c>
      <c r="K53" s="532">
        <v>101.1</v>
      </c>
      <c r="L53" s="533">
        <v>101.1</v>
      </c>
      <c r="M53" s="532"/>
      <c r="N53" s="534"/>
      <c r="O53" s="534"/>
      <c r="P53" s="535"/>
      <c r="Q53" s="533"/>
      <c r="R53" s="532"/>
      <c r="S53" s="2695"/>
      <c r="T53" s="986"/>
      <c r="U53" s="614"/>
      <c r="V53" s="367"/>
      <c r="W53" s="214"/>
    </row>
    <row r="54" spans="1:23" ht="29.25" customHeight="1" x14ac:dyDescent="0.2">
      <c r="A54" s="1206"/>
      <c r="B54" s="1204"/>
      <c r="C54" s="1224"/>
      <c r="D54" s="1222"/>
      <c r="E54" s="1200"/>
      <c r="F54" s="1221"/>
      <c r="G54" s="2720"/>
      <c r="H54" s="1205"/>
      <c r="I54" s="243"/>
      <c r="J54" s="140" t="s">
        <v>29</v>
      </c>
      <c r="K54" s="522"/>
      <c r="L54" s="521"/>
      <c r="M54" s="522"/>
      <c r="N54" s="523"/>
      <c r="O54" s="523"/>
      <c r="P54" s="524"/>
      <c r="Q54" s="521"/>
      <c r="R54" s="522"/>
      <c r="S54" s="987" t="s">
        <v>257</v>
      </c>
      <c r="T54" s="988">
        <v>100</v>
      </c>
      <c r="U54" s="615"/>
      <c r="V54" s="368"/>
      <c r="W54" s="215"/>
    </row>
    <row r="55" spans="1:23" ht="44.25" customHeight="1" x14ac:dyDescent="0.2">
      <c r="A55" s="1206"/>
      <c r="B55" s="1204"/>
      <c r="C55" s="1224"/>
      <c r="D55" s="1220"/>
      <c r="E55" s="1201" t="s">
        <v>113</v>
      </c>
      <c r="F55" s="1225" t="s">
        <v>52</v>
      </c>
      <c r="G55" s="291" t="s">
        <v>215</v>
      </c>
      <c r="H55" s="1205"/>
      <c r="I55" s="243"/>
      <c r="J55" s="129" t="s">
        <v>129</v>
      </c>
      <c r="K55" s="393">
        <v>7.9</v>
      </c>
      <c r="L55" s="536">
        <v>7.9</v>
      </c>
      <c r="M55" s="393"/>
      <c r="N55" s="392"/>
      <c r="O55" s="391"/>
      <c r="P55" s="393"/>
      <c r="Q55" s="394"/>
      <c r="R55" s="393"/>
      <c r="S55" s="989" t="s">
        <v>258</v>
      </c>
      <c r="T55" s="990">
        <v>100</v>
      </c>
      <c r="U55" s="616"/>
      <c r="V55" s="88"/>
      <c r="W55" s="350"/>
    </row>
    <row r="56" spans="1:23" ht="16.5" customHeight="1" thickBot="1" x14ac:dyDescent="0.25">
      <c r="A56" s="141"/>
      <c r="B56" s="1216"/>
      <c r="C56" s="134"/>
      <c r="D56" s="135"/>
      <c r="E56" s="2459"/>
      <c r="F56" s="2459"/>
      <c r="G56" s="2459"/>
      <c r="H56" s="2459"/>
      <c r="I56" s="2460" t="s">
        <v>71</v>
      </c>
      <c r="J56" s="2490"/>
      <c r="K56" s="1227">
        <f>SUM(K42:K55)</f>
        <v>678.7</v>
      </c>
      <c r="L56" s="537">
        <f t="shared" ref="L56:R56" si="0">SUM(L42:L55)</f>
        <v>514.4</v>
      </c>
      <c r="M56" s="1227">
        <f>SUM(M42:M55)</f>
        <v>1070</v>
      </c>
      <c r="N56" s="1193">
        <f t="shared" si="0"/>
        <v>0</v>
      </c>
      <c r="O56" s="1193">
        <f t="shared" si="0"/>
        <v>0</v>
      </c>
      <c r="P56" s="1227">
        <f t="shared" si="0"/>
        <v>1070</v>
      </c>
      <c r="Q56" s="526">
        <f>SUM(Q42:Q55)</f>
        <v>2720</v>
      </c>
      <c r="R56" s="1227">
        <f t="shared" si="0"/>
        <v>3700</v>
      </c>
      <c r="S56" s="386"/>
      <c r="T56" s="387"/>
      <c r="U56" s="387"/>
      <c r="V56" s="387"/>
      <c r="W56" s="351"/>
    </row>
    <row r="57" spans="1:23" ht="36" customHeight="1" x14ac:dyDescent="0.2">
      <c r="A57" s="874" t="s">
        <v>7</v>
      </c>
      <c r="B57" s="1120" t="s">
        <v>7</v>
      </c>
      <c r="C57" s="1219" t="s">
        <v>32</v>
      </c>
      <c r="D57" s="741"/>
      <c r="E57" s="742" t="s">
        <v>125</v>
      </c>
      <c r="F57" s="1198" t="s">
        <v>112</v>
      </c>
      <c r="G57" s="207"/>
      <c r="H57" s="1207" t="s">
        <v>48</v>
      </c>
      <c r="I57" s="743"/>
      <c r="J57" s="157"/>
      <c r="K57" s="553"/>
      <c r="L57" s="552"/>
      <c r="M57" s="553"/>
      <c r="N57" s="554"/>
      <c r="O57" s="554"/>
      <c r="P57" s="553"/>
      <c r="Q57" s="552"/>
      <c r="R57" s="552"/>
      <c r="S57" s="1208"/>
      <c r="T57" s="110"/>
      <c r="U57" s="10"/>
      <c r="V57" s="10"/>
      <c r="W57" s="348"/>
    </row>
    <row r="58" spans="1:23" ht="16.5" customHeight="1" x14ac:dyDescent="0.2">
      <c r="A58" s="2132"/>
      <c r="B58" s="2493"/>
      <c r="C58" s="2443"/>
      <c r="D58" s="2494" t="s">
        <v>7</v>
      </c>
      <c r="E58" s="2184" t="s">
        <v>275</v>
      </c>
      <c r="F58" s="2180" t="s">
        <v>52</v>
      </c>
      <c r="G58" s="2501" t="s">
        <v>218</v>
      </c>
      <c r="H58" s="2182"/>
      <c r="I58" s="2497" t="s">
        <v>81</v>
      </c>
      <c r="J58" s="129" t="s">
        <v>130</v>
      </c>
      <c r="K58" s="393">
        <v>100</v>
      </c>
      <c r="L58" s="394">
        <v>1.7</v>
      </c>
      <c r="M58" s="590">
        <v>250</v>
      </c>
      <c r="N58" s="395"/>
      <c r="O58" s="395"/>
      <c r="P58" s="393">
        <v>250</v>
      </c>
      <c r="Q58" s="511">
        <v>860</v>
      </c>
      <c r="R58" s="393">
        <v>800</v>
      </c>
      <c r="S58" s="2150" t="s">
        <v>368</v>
      </c>
      <c r="T58" s="335"/>
      <c r="U58" s="15">
        <v>40</v>
      </c>
      <c r="V58" s="15">
        <v>60</v>
      </c>
      <c r="W58" s="21">
        <v>100</v>
      </c>
    </row>
    <row r="59" spans="1:23" ht="15.75" customHeight="1" x14ac:dyDescent="0.2">
      <c r="A59" s="2132"/>
      <c r="B59" s="2493"/>
      <c r="C59" s="2443"/>
      <c r="D59" s="2134"/>
      <c r="E59" s="2142"/>
      <c r="F59" s="2186"/>
      <c r="G59" s="2450"/>
      <c r="H59" s="2182"/>
      <c r="I59" s="2505"/>
      <c r="J59" s="129" t="s">
        <v>29</v>
      </c>
      <c r="K59" s="393">
        <v>403</v>
      </c>
      <c r="L59" s="394">
        <v>403</v>
      </c>
      <c r="M59" s="590">
        <v>420</v>
      </c>
      <c r="N59" s="395"/>
      <c r="O59" s="395"/>
      <c r="P59" s="393">
        <v>420</v>
      </c>
      <c r="Q59" s="511">
        <v>1312.5</v>
      </c>
      <c r="R59" s="594">
        <v>1339.7</v>
      </c>
      <c r="S59" s="2203"/>
      <c r="T59" s="336"/>
      <c r="U59" s="1058"/>
      <c r="V59" s="336"/>
      <c r="W59" s="18"/>
    </row>
    <row r="60" spans="1:23" ht="15" customHeight="1" x14ac:dyDescent="0.2">
      <c r="A60" s="2132"/>
      <c r="B60" s="2493"/>
      <c r="C60" s="2443"/>
      <c r="D60" s="2134"/>
      <c r="E60" s="2142"/>
      <c r="F60" s="2186"/>
      <c r="G60" s="2450"/>
      <c r="H60" s="2182"/>
      <c r="I60" s="2505"/>
      <c r="J60" s="129" t="s">
        <v>49</v>
      </c>
      <c r="K60" s="393"/>
      <c r="L60" s="394"/>
      <c r="M60" s="405">
        <v>684.4</v>
      </c>
      <c r="N60" s="395"/>
      <c r="O60" s="395"/>
      <c r="P60" s="396">
        <v>684.4</v>
      </c>
      <c r="Q60" s="394">
        <v>921.2</v>
      </c>
      <c r="R60" s="512">
        <v>375.1</v>
      </c>
      <c r="S60" s="2203"/>
      <c r="T60" s="336"/>
      <c r="U60" s="1058"/>
      <c r="V60" s="336"/>
      <c r="W60" s="18"/>
    </row>
    <row r="61" spans="1:23" ht="27.75" customHeight="1" x14ac:dyDescent="0.2">
      <c r="A61" s="2132"/>
      <c r="B61" s="2493"/>
      <c r="C61" s="2443"/>
      <c r="D61" s="2134"/>
      <c r="E61" s="618" t="s">
        <v>273</v>
      </c>
      <c r="F61" s="2186"/>
      <c r="G61" s="2450"/>
      <c r="H61" s="2182"/>
      <c r="I61" s="1098"/>
      <c r="J61" s="129"/>
      <c r="K61" s="393"/>
      <c r="L61" s="394"/>
      <c r="M61" s="393"/>
      <c r="N61" s="395"/>
      <c r="O61" s="395"/>
      <c r="P61" s="393"/>
      <c r="Q61" s="394"/>
      <c r="R61" s="512"/>
      <c r="S61" s="1047"/>
      <c r="T61" s="336"/>
      <c r="U61" s="1058"/>
      <c r="V61" s="336"/>
      <c r="W61" s="18"/>
    </row>
    <row r="62" spans="1:23" ht="41.25" customHeight="1" x14ac:dyDescent="0.2">
      <c r="A62" s="2132"/>
      <c r="B62" s="2493"/>
      <c r="C62" s="2443"/>
      <c r="D62" s="2134"/>
      <c r="E62" s="1067" t="s">
        <v>274</v>
      </c>
      <c r="F62" s="2186"/>
      <c r="G62" s="2450"/>
      <c r="H62" s="2182"/>
      <c r="I62" s="1098"/>
      <c r="J62" s="129"/>
      <c r="K62" s="393"/>
      <c r="L62" s="394"/>
      <c r="M62" s="590"/>
      <c r="N62" s="395"/>
      <c r="O62" s="395"/>
      <c r="P62" s="393"/>
      <c r="Q62" s="394"/>
      <c r="R62" s="394"/>
      <c r="S62" s="1061"/>
      <c r="T62" s="1058"/>
      <c r="U62" s="1058"/>
      <c r="V62" s="1108"/>
      <c r="W62" s="18"/>
    </row>
    <row r="63" spans="1:23" ht="15.75" customHeight="1" x14ac:dyDescent="0.2">
      <c r="A63" s="2132"/>
      <c r="B63" s="2493"/>
      <c r="C63" s="2443"/>
      <c r="D63" s="2134"/>
      <c r="E63" s="1067"/>
      <c r="F63" s="2186"/>
      <c r="G63" s="2450"/>
      <c r="H63" s="2182"/>
      <c r="I63" s="1098"/>
      <c r="J63" s="129"/>
      <c r="K63" s="393"/>
      <c r="L63" s="394"/>
      <c r="M63" s="393"/>
      <c r="N63" s="395"/>
      <c r="O63" s="395"/>
      <c r="P63" s="393"/>
      <c r="Q63" s="394"/>
      <c r="R63" s="512"/>
      <c r="S63" s="991" t="s">
        <v>236</v>
      </c>
      <c r="T63" s="992">
        <v>1</v>
      </c>
      <c r="U63" s="377"/>
      <c r="V63" s="377"/>
      <c r="W63" s="619"/>
    </row>
    <row r="64" spans="1:23" ht="18.75" customHeight="1" x14ac:dyDescent="0.2">
      <c r="A64" s="2132"/>
      <c r="B64" s="2493"/>
      <c r="C64" s="2443"/>
      <c r="D64" s="2134"/>
      <c r="E64" s="1067"/>
      <c r="F64" s="2186"/>
      <c r="G64" s="2630"/>
      <c r="H64" s="2182"/>
      <c r="I64" s="1098"/>
      <c r="J64" s="129"/>
      <c r="K64" s="397"/>
      <c r="L64" s="398"/>
      <c r="M64" s="393"/>
      <c r="N64" s="395"/>
      <c r="O64" s="395"/>
      <c r="P64" s="393"/>
      <c r="Q64" s="106"/>
      <c r="R64" s="519"/>
      <c r="S64" s="974" t="s">
        <v>237</v>
      </c>
      <c r="T64" s="975">
        <v>1</v>
      </c>
      <c r="U64" s="19"/>
      <c r="V64" s="19"/>
      <c r="W64" s="359"/>
    </row>
    <row r="65" spans="1:25" ht="40.5" customHeight="1" x14ac:dyDescent="0.2">
      <c r="A65" s="874"/>
      <c r="B65" s="1120"/>
      <c r="C65" s="1097"/>
      <c r="D65" s="2494" t="s">
        <v>9</v>
      </c>
      <c r="E65" s="2135" t="s">
        <v>178</v>
      </c>
      <c r="F65" s="2180" t="s">
        <v>52</v>
      </c>
      <c r="G65" s="2495" t="s">
        <v>191</v>
      </c>
      <c r="H65" s="2182"/>
      <c r="I65" s="2497" t="s">
        <v>80</v>
      </c>
      <c r="J65" s="118" t="s">
        <v>130</v>
      </c>
      <c r="K65" s="389">
        <v>12</v>
      </c>
      <c r="L65" s="390">
        <v>15.4</v>
      </c>
      <c r="M65" s="389">
        <v>50</v>
      </c>
      <c r="N65" s="391"/>
      <c r="O65" s="391"/>
      <c r="P65" s="389">
        <v>50</v>
      </c>
      <c r="Q65" s="394">
        <v>50</v>
      </c>
      <c r="R65" s="512"/>
      <c r="S65" s="1061" t="s">
        <v>367</v>
      </c>
      <c r="T65" s="593"/>
      <c r="U65" s="1048">
        <v>50</v>
      </c>
      <c r="V65" s="1051">
        <v>50</v>
      </c>
      <c r="W65" s="344"/>
    </row>
    <row r="66" spans="1:25" ht="23.25" customHeight="1" x14ac:dyDescent="0.2">
      <c r="A66" s="874"/>
      <c r="B66" s="1120"/>
      <c r="C66" s="1097"/>
      <c r="D66" s="2504"/>
      <c r="E66" s="2137"/>
      <c r="F66" s="2181"/>
      <c r="G66" s="2496"/>
      <c r="H66" s="2182"/>
      <c r="I66" s="2498"/>
      <c r="J66" s="140" t="s">
        <v>29</v>
      </c>
      <c r="K66" s="107"/>
      <c r="L66" s="106"/>
      <c r="M66" s="107">
        <v>200</v>
      </c>
      <c r="N66" s="517"/>
      <c r="O66" s="517"/>
      <c r="P66" s="107">
        <v>200</v>
      </c>
      <c r="Q66" s="106">
        <v>384.7</v>
      </c>
      <c r="R66" s="519"/>
      <c r="S66" s="978" t="s">
        <v>51</v>
      </c>
      <c r="T66" s="979">
        <v>2</v>
      </c>
      <c r="U66" s="31"/>
      <c r="V66" s="31"/>
      <c r="W66" s="355"/>
    </row>
    <row r="67" spans="1:25" ht="18.75" customHeight="1" x14ac:dyDescent="0.2">
      <c r="A67" s="874"/>
      <c r="B67" s="1120"/>
      <c r="C67" s="1097"/>
      <c r="D67" s="2444" t="s">
        <v>32</v>
      </c>
      <c r="E67" s="2135" t="s">
        <v>366</v>
      </c>
      <c r="F67" s="2180" t="s">
        <v>52</v>
      </c>
      <c r="G67" s="2495"/>
      <c r="H67" s="2182"/>
      <c r="I67" s="2497"/>
      <c r="J67" s="118" t="s">
        <v>130</v>
      </c>
      <c r="K67" s="389"/>
      <c r="L67" s="390"/>
      <c r="M67" s="389">
        <v>250</v>
      </c>
      <c r="N67" s="391"/>
      <c r="O67" s="391"/>
      <c r="P67" s="389">
        <v>250</v>
      </c>
      <c r="Q67" s="390"/>
      <c r="R67" s="520"/>
      <c r="S67" s="1060" t="s">
        <v>51</v>
      </c>
      <c r="T67" s="1106"/>
      <c r="U67" s="1110">
        <v>1</v>
      </c>
      <c r="V67" s="1110"/>
      <c r="W67" s="1105"/>
    </row>
    <row r="68" spans="1:25" ht="34.5" customHeight="1" x14ac:dyDescent="0.2">
      <c r="A68" s="874"/>
      <c r="B68" s="1120"/>
      <c r="C68" s="1097"/>
      <c r="D68" s="2445"/>
      <c r="E68" s="2137"/>
      <c r="F68" s="2181"/>
      <c r="G68" s="2496"/>
      <c r="H68" s="2182"/>
      <c r="I68" s="2498"/>
      <c r="J68" s="140" t="s">
        <v>29</v>
      </c>
      <c r="K68" s="107"/>
      <c r="L68" s="106"/>
      <c r="M68" s="107">
        <v>200</v>
      </c>
      <c r="N68" s="517"/>
      <c r="O68" s="517"/>
      <c r="P68" s="107">
        <v>200</v>
      </c>
      <c r="Q68" s="106"/>
      <c r="R68" s="519"/>
      <c r="S68" s="712" t="s">
        <v>369</v>
      </c>
      <c r="T68" s="84"/>
      <c r="U68" s="31">
        <v>100</v>
      </c>
      <c r="V68" s="31"/>
      <c r="W68" s="355"/>
    </row>
    <row r="69" spans="1:25" ht="18" customHeight="1" x14ac:dyDescent="0.2">
      <c r="A69" s="874"/>
      <c r="B69" s="1120"/>
      <c r="C69" s="1097"/>
      <c r="D69" s="2444" t="s">
        <v>37</v>
      </c>
      <c r="E69" s="2135" t="s">
        <v>66</v>
      </c>
      <c r="F69" s="2180" t="s">
        <v>52</v>
      </c>
      <c r="G69" s="2495"/>
      <c r="H69" s="2182"/>
      <c r="I69" s="2497"/>
      <c r="J69" s="118" t="s">
        <v>130</v>
      </c>
      <c r="K69" s="389"/>
      <c r="L69" s="390"/>
      <c r="M69" s="389"/>
      <c r="N69" s="391"/>
      <c r="O69" s="391"/>
      <c r="P69" s="389"/>
      <c r="Q69" s="390">
        <v>50</v>
      </c>
      <c r="R69" s="520">
        <v>99</v>
      </c>
      <c r="S69" s="1060" t="s">
        <v>51</v>
      </c>
      <c r="T69" s="1106"/>
      <c r="U69" s="1110"/>
      <c r="V69" s="1110"/>
      <c r="W69" s="1105">
        <v>1</v>
      </c>
    </row>
    <row r="70" spans="1:25" ht="16.5" customHeight="1" x14ac:dyDescent="0.2">
      <c r="A70" s="874"/>
      <c r="B70" s="1120"/>
      <c r="C70" s="1097"/>
      <c r="D70" s="2445"/>
      <c r="E70" s="2137"/>
      <c r="F70" s="2181"/>
      <c r="G70" s="2496"/>
      <c r="H70" s="2182"/>
      <c r="I70" s="2498"/>
      <c r="J70" s="140"/>
      <c r="K70" s="107"/>
      <c r="L70" s="106"/>
      <c r="M70" s="107"/>
      <c r="N70" s="517"/>
      <c r="O70" s="517"/>
      <c r="P70" s="107"/>
      <c r="Q70" s="106"/>
      <c r="R70" s="519"/>
      <c r="S70" s="712"/>
      <c r="T70" s="84"/>
      <c r="U70" s="31"/>
      <c r="V70" s="31"/>
      <c r="W70" s="355"/>
    </row>
    <row r="71" spans="1:25" ht="17.25" customHeight="1" x14ac:dyDescent="0.2">
      <c r="A71" s="874"/>
      <c r="B71" s="1120"/>
      <c r="C71" s="1097"/>
      <c r="D71" s="2444" t="s">
        <v>38</v>
      </c>
      <c r="E71" s="2135" t="s">
        <v>120</v>
      </c>
      <c r="F71" s="2180" t="s">
        <v>52</v>
      </c>
      <c r="G71" s="2495"/>
      <c r="H71" s="2182"/>
      <c r="I71" s="2497"/>
      <c r="J71" s="118" t="s">
        <v>130</v>
      </c>
      <c r="K71" s="389"/>
      <c r="L71" s="390"/>
      <c r="M71" s="389"/>
      <c r="N71" s="391"/>
      <c r="O71" s="391"/>
      <c r="P71" s="389"/>
      <c r="Q71" s="390">
        <v>60</v>
      </c>
      <c r="R71" s="520">
        <v>120</v>
      </c>
      <c r="S71" s="1060" t="s">
        <v>51</v>
      </c>
      <c r="T71" s="1106"/>
      <c r="U71" s="1110"/>
      <c r="V71" s="1110"/>
      <c r="W71" s="1105">
        <v>1</v>
      </c>
    </row>
    <row r="72" spans="1:25" ht="28.5" customHeight="1" x14ac:dyDescent="0.2">
      <c r="A72" s="874"/>
      <c r="B72" s="1120"/>
      <c r="C72" s="1097"/>
      <c r="D72" s="2445"/>
      <c r="E72" s="2137"/>
      <c r="F72" s="2181"/>
      <c r="G72" s="2496"/>
      <c r="H72" s="2502"/>
      <c r="I72" s="2503"/>
      <c r="J72" s="140" t="s">
        <v>50</v>
      </c>
      <c r="K72" s="107"/>
      <c r="L72" s="106"/>
      <c r="M72" s="107"/>
      <c r="N72" s="517"/>
      <c r="O72" s="517"/>
      <c r="P72" s="107"/>
      <c r="Q72" s="106">
        <v>40</v>
      </c>
      <c r="R72" s="519"/>
      <c r="S72" s="712"/>
      <c r="T72" s="84"/>
      <c r="U72" s="31"/>
      <c r="V72" s="31"/>
      <c r="W72" s="355"/>
    </row>
    <row r="73" spans="1:25" ht="16.5" customHeight="1" thickBot="1" x14ac:dyDescent="0.25">
      <c r="A73" s="880"/>
      <c r="B73" s="1122"/>
      <c r="C73" s="134"/>
      <c r="D73" s="145"/>
      <c r="E73" s="2488"/>
      <c r="F73" s="2488"/>
      <c r="G73" s="2488"/>
      <c r="H73" s="2488"/>
      <c r="I73" s="2460" t="s">
        <v>71</v>
      </c>
      <c r="J73" s="2490"/>
      <c r="K73" s="188">
        <f t="shared" ref="K73:R73" si="1">SUM(K58:K72)</f>
        <v>515</v>
      </c>
      <c r="L73" s="537">
        <f t="shared" si="1"/>
        <v>420.1</v>
      </c>
      <c r="M73" s="188">
        <f t="shared" si="1"/>
        <v>2054.4</v>
      </c>
      <c r="N73" s="238">
        <f t="shared" si="1"/>
        <v>0</v>
      </c>
      <c r="O73" s="238">
        <f t="shared" si="1"/>
        <v>0</v>
      </c>
      <c r="P73" s="188">
        <f t="shared" si="1"/>
        <v>2054.4</v>
      </c>
      <c r="Q73" s="537">
        <f t="shared" si="1"/>
        <v>3678.4</v>
      </c>
      <c r="R73" s="188">
        <f t="shared" si="1"/>
        <v>2733.8</v>
      </c>
      <c r="S73" s="386"/>
      <c r="T73" s="388"/>
      <c r="U73" s="388"/>
      <c r="V73" s="388"/>
      <c r="W73" s="356"/>
    </row>
    <row r="74" spans="1:25" ht="33" customHeight="1" x14ac:dyDescent="0.2">
      <c r="A74" s="879" t="s">
        <v>7</v>
      </c>
      <c r="B74" s="1123" t="s">
        <v>7</v>
      </c>
      <c r="C74" s="738" t="s">
        <v>37</v>
      </c>
      <c r="D74" s="146"/>
      <c r="E74" s="219" t="s">
        <v>57</v>
      </c>
      <c r="F74" s="224" t="s">
        <v>109</v>
      </c>
      <c r="G74" s="224"/>
      <c r="H74" s="241" t="s">
        <v>48</v>
      </c>
      <c r="I74" s="745"/>
      <c r="J74" s="147"/>
      <c r="K74" s="538"/>
      <c r="L74" s="539"/>
      <c r="M74" s="540"/>
      <c r="N74" s="541"/>
      <c r="O74" s="541"/>
      <c r="P74" s="540"/>
      <c r="Q74" s="539"/>
      <c r="R74" s="539">
        <f>R77+R85</f>
        <v>355.1</v>
      </c>
      <c r="S74" s="148"/>
      <c r="T74" s="332"/>
      <c r="U74" s="44"/>
      <c r="V74" s="44"/>
      <c r="W74" s="346"/>
    </row>
    <row r="75" spans="1:25" ht="40.5" customHeight="1" x14ac:dyDescent="0.2">
      <c r="A75" s="874"/>
      <c r="B75" s="1120"/>
      <c r="C75" s="1077"/>
      <c r="D75" s="2164" t="s">
        <v>7</v>
      </c>
      <c r="E75" s="2136" t="s">
        <v>67</v>
      </c>
      <c r="F75" s="2186" t="s">
        <v>52</v>
      </c>
      <c r="G75" s="2513" t="s">
        <v>192</v>
      </c>
      <c r="H75" s="2209"/>
      <c r="I75" s="2516" t="s">
        <v>80</v>
      </c>
      <c r="J75" s="176" t="s">
        <v>130</v>
      </c>
      <c r="K75" s="292">
        <v>70</v>
      </c>
      <c r="L75" s="390">
        <v>33.4</v>
      </c>
      <c r="M75" s="393"/>
      <c r="N75" s="395"/>
      <c r="O75" s="395"/>
      <c r="P75" s="396"/>
      <c r="Q75" s="394"/>
      <c r="R75" s="393">
        <v>500</v>
      </c>
      <c r="S75" s="1228" t="s">
        <v>409</v>
      </c>
      <c r="T75" s="1176"/>
      <c r="U75" s="42">
        <v>100</v>
      </c>
      <c r="V75" s="42"/>
      <c r="W75" s="816"/>
      <c r="X75" s="1249"/>
      <c r="Y75" s="1249"/>
    </row>
    <row r="76" spans="1:25" ht="20.25" customHeight="1" x14ac:dyDescent="0.2">
      <c r="A76" s="874"/>
      <c r="B76" s="1120"/>
      <c r="C76" s="1077"/>
      <c r="D76" s="2164"/>
      <c r="E76" s="2136"/>
      <c r="F76" s="2186"/>
      <c r="G76" s="2513"/>
      <c r="H76" s="2209"/>
      <c r="I76" s="2511"/>
      <c r="J76" s="172" t="s">
        <v>53</v>
      </c>
      <c r="K76" s="405"/>
      <c r="L76" s="394"/>
      <c r="M76" s="393">
        <v>850</v>
      </c>
      <c r="N76" s="395"/>
      <c r="O76" s="395"/>
      <c r="P76" s="396">
        <v>850</v>
      </c>
      <c r="Q76" s="394"/>
      <c r="R76" s="393">
        <v>250</v>
      </c>
      <c r="S76" s="2623" t="s">
        <v>370</v>
      </c>
      <c r="T76" s="331"/>
      <c r="U76" s="1136"/>
      <c r="V76" s="1136"/>
      <c r="W76" s="344">
        <v>30</v>
      </c>
    </row>
    <row r="77" spans="1:25" ht="22.5" customHeight="1" x14ac:dyDescent="0.2">
      <c r="A77" s="736"/>
      <c r="B77" s="1124"/>
      <c r="C77" s="735"/>
      <c r="D77" s="2512"/>
      <c r="E77" s="2137"/>
      <c r="F77" s="2181"/>
      <c r="G77" s="2514"/>
      <c r="H77" s="2515"/>
      <c r="I77" s="2517"/>
      <c r="J77" s="256" t="s">
        <v>29</v>
      </c>
      <c r="K77" s="542"/>
      <c r="L77" s="106"/>
      <c r="M77" s="107">
        <v>5</v>
      </c>
      <c r="N77" s="517"/>
      <c r="O77" s="517"/>
      <c r="P77" s="518">
        <v>5</v>
      </c>
      <c r="Q77" s="106"/>
      <c r="R77" s="107">
        <v>250</v>
      </c>
      <c r="S77" s="2624"/>
      <c r="T77" s="981"/>
      <c r="U77" s="34"/>
      <c r="V77" s="34"/>
      <c r="W77" s="343"/>
      <c r="X77" s="101"/>
      <c r="Y77" s="101"/>
    </row>
    <row r="78" spans="1:25" ht="21" customHeight="1" x14ac:dyDescent="0.2">
      <c r="A78" s="2132"/>
      <c r="B78" s="2493"/>
      <c r="C78" s="2443"/>
      <c r="D78" s="2134" t="s">
        <v>9</v>
      </c>
      <c r="E78" s="2136" t="s">
        <v>179</v>
      </c>
      <c r="F78" s="2196" t="s">
        <v>52</v>
      </c>
      <c r="G78" s="2508" t="s">
        <v>219</v>
      </c>
      <c r="H78" s="2134"/>
      <c r="I78" s="2510" t="s">
        <v>80</v>
      </c>
      <c r="J78" s="172" t="s">
        <v>130</v>
      </c>
      <c r="K78" s="405">
        <v>950</v>
      </c>
      <c r="L78" s="394">
        <v>0</v>
      </c>
      <c r="M78" s="393">
        <v>980</v>
      </c>
      <c r="N78" s="395"/>
      <c r="O78" s="395"/>
      <c r="P78" s="396">
        <v>980</v>
      </c>
      <c r="Q78" s="394"/>
      <c r="R78" s="393"/>
      <c r="S78" s="2178" t="s">
        <v>259</v>
      </c>
      <c r="T78" s="331"/>
      <c r="U78" s="1136">
        <v>100</v>
      </c>
      <c r="V78" s="1136"/>
      <c r="W78" s="344"/>
    </row>
    <row r="79" spans="1:25" ht="21" customHeight="1" x14ac:dyDescent="0.2">
      <c r="A79" s="2132"/>
      <c r="B79" s="2493"/>
      <c r="C79" s="2443"/>
      <c r="D79" s="2134"/>
      <c r="E79" s="2137"/>
      <c r="F79" s="2198"/>
      <c r="G79" s="2509"/>
      <c r="H79" s="2134"/>
      <c r="I79" s="2511"/>
      <c r="J79" s="257"/>
      <c r="K79" s="543"/>
      <c r="L79" s="521"/>
      <c r="M79" s="522"/>
      <c r="N79" s="523"/>
      <c r="O79" s="523"/>
      <c r="P79" s="524"/>
      <c r="Q79" s="521"/>
      <c r="R79" s="107"/>
      <c r="S79" s="2151"/>
      <c r="T79" s="95"/>
      <c r="U79" s="34"/>
      <c r="V79" s="34"/>
      <c r="W79" s="343"/>
    </row>
    <row r="80" spans="1:25" ht="44.25" customHeight="1" x14ac:dyDescent="0.2">
      <c r="A80" s="2132"/>
      <c r="B80" s="2493"/>
      <c r="C80" s="2443"/>
      <c r="D80" s="2444" t="s">
        <v>32</v>
      </c>
      <c r="E80" s="2135" t="s">
        <v>182</v>
      </c>
      <c r="F80" s="2195" t="s">
        <v>52</v>
      </c>
      <c r="G80" s="2521" t="s">
        <v>193</v>
      </c>
      <c r="H80" s="2177"/>
      <c r="I80" s="2511"/>
      <c r="J80" s="176" t="s">
        <v>130</v>
      </c>
      <c r="K80" s="292">
        <v>88.8</v>
      </c>
      <c r="L80" s="390">
        <v>84.4</v>
      </c>
      <c r="M80" s="389"/>
      <c r="N80" s="391"/>
      <c r="O80" s="391"/>
      <c r="P80" s="392"/>
      <c r="Q80" s="390"/>
      <c r="R80" s="389"/>
      <c r="S80" s="2637" t="s">
        <v>411</v>
      </c>
      <c r="T80" s="1176"/>
      <c r="U80" s="42"/>
      <c r="V80" s="42"/>
      <c r="W80" s="816">
        <v>15</v>
      </c>
    </row>
    <row r="81" spans="1:23" ht="17.25" customHeight="1" x14ac:dyDescent="0.2">
      <c r="A81" s="2132"/>
      <c r="B81" s="2493"/>
      <c r="C81" s="2443"/>
      <c r="D81" s="2247"/>
      <c r="E81" s="2136"/>
      <c r="F81" s="2196"/>
      <c r="G81" s="2514"/>
      <c r="H81" s="2177"/>
      <c r="I81" s="993"/>
      <c r="J81" s="257" t="s">
        <v>29</v>
      </c>
      <c r="K81" s="543"/>
      <c r="L81" s="521"/>
      <c r="M81" s="522"/>
      <c r="N81" s="523"/>
      <c r="O81" s="523"/>
      <c r="P81" s="524"/>
      <c r="Q81" s="521"/>
      <c r="R81" s="107"/>
      <c r="S81" s="2202"/>
      <c r="T81" s="1261">
        <v>1</v>
      </c>
      <c r="U81" s="465"/>
      <c r="V81" s="465"/>
      <c r="W81" s="458"/>
    </row>
    <row r="82" spans="1:23" ht="16.5" customHeight="1" x14ac:dyDescent="0.2">
      <c r="A82" s="2132"/>
      <c r="B82" s="2493"/>
      <c r="C82" s="2443"/>
      <c r="D82" s="2444" t="s">
        <v>37</v>
      </c>
      <c r="E82" s="2135" t="s">
        <v>114</v>
      </c>
      <c r="F82" s="2195" t="s">
        <v>52</v>
      </c>
      <c r="G82" s="2521" t="s">
        <v>194</v>
      </c>
      <c r="H82" s="2134"/>
      <c r="I82" s="2448"/>
      <c r="J82" s="118" t="s">
        <v>130</v>
      </c>
      <c r="K82" s="292">
        <v>10.5</v>
      </c>
      <c r="L82" s="390">
        <v>10.4</v>
      </c>
      <c r="M82" s="389"/>
      <c r="N82" s="391"/>
      <c r="O82" s="391"/>
      <c r="P82" s="392"/>
      <c r="Q82" s="390">
        <v>500</v>
      </c>
      <c r="R82" s="427">
        <v>510</v>
      </c>
      <c r="S82" s="2150" t="s">
        <v>371</v>
      </c>
      <c r="T82" s="1256"/>
      <c r="U82" s="1254"/>
      <c r="V82" s="1254">
        <v>50</v>
      </c>
      <c r="W82" s="1255">
        <v>100</v>
      </c>
    </row>
    <row r="83" spans="1:23" ht="20.25" customHeight="1" x14ac:dyDescent="0.2">
      <c r="A83" s="2132"/>
      <c r="B83" s="2493"/>
      <c r="C83" s="2443"/>
      <c r="D83" s="2247"/>
      <c r="E83" s="2136"/>
      <c r="F83" s="2196"/>
      <c r="G83" s="2513"/>
      <c r="H83" s="2134"/>
      <c r="I83" s="2448"/>
      <c r="J83" s="129"/>
      <c r="K83" s="405"/>
      <c r="L83" s="394"/>
      <c r="M83" s="393"/>
      <c r="N83" s="395"/>
      <c r="O83" s="395"/>
      <c r="P83" s="396"/>
      <c r="Q83" s="394"/>
      <c r="R83" s="661"/>
      <c r="S83" s="2732"/>
      <c r="T83" s="331"/>
      <c r="U83" s="1136"/>
      <c r="V83" s="1136"/>
      <c r="W83" s="344"/>
    </row>
    <row r="84" spans="1:23" ht="18.75" customHeight="1" x14ac:dyDescent="0.2">
      <c r="A84" s="2132"/>
      <c r="B84" s="2493"/>
      <c r="C84" s="2443"/>
      <c r="D84" s="2247"/>
      <c r="E84" s="2136"/>
      <c r="F84" s="2196"/>
      <c r="G84" s="2514"/>
      <c r="H84" s="2504"/>
      <c r="I84" s="2448"/>
      <c r="J84" s="123"/>
      <c r="K84" s="542"/>
      <c r="L84" s="106"/>
      <c r="M84" s="107"/>
      <c r="N84" s="517"/>
      <c r="O84" s="517"/>
      <c r="P84" s="518"/>
      <c r="Q84" s="106"/>
      <c r="R84" s="557"/>
      <c r="S84" s="1045" t="s">
        <v>51</v>
      </c>
      <c r="T84" s="981">
        <v>1</v>
      </c>
      <c r="U84" s="1136"/>
      <c r="V84" s="1136"/>
      <c r="W84" s="344"/>
    </row>
    <row r="85" spans="1:23" ht="15.75" customHeight="1" x14ac:dyDescent="0.2">
      <c r="A85" s="2132"/>
      <c r="B85" s="2493"/>
      <c r="C85" s="2443"/>
      <c r="D85" s="2444" t="s">
        <v>38</v>
      </c>
      <c r="E85" s="2135" t="s">
        <v>282</v>
      </c>
      <c r="F85" s="2195" t="s">
        <v>52</v>
      </c>
      <c r="G85" s="2513"/>
      <c r="H85" s="2199"/>
      <c r="I85" s="2448"/>
      <c r="J85" s="60" t="s">
        <v>29</v>
      </c>
      <c r="K85" s="129"/>
      <c r="L85" s="129"/>
      <c r="M85" s="645"/>
      <c r="N85" s="646"/>
      <c r="O85" s="646"/>
      <c r="P85" s="647"/>
      <c r="Q85" s="99"/>
      <c r="R85" s="1262">
        <v>105.1</v>
      </c>
      <c r="S85" s="1250" t="s">
        <v>106</v>
      </c>
      <c r="T85" s="1256"/>
      <c r="U85" s="1254"/>
      <c r="V85" s="1254"/>
      <c r="W85" s="1255">
        <v>1</v>
      </c>
    </row>
    <row r="86" spans="1:23" ht="14.25" customHeight="1" x14ac:dyDescent="0.2">
      <c r="A86" s="2132"/>
      <c r="B86" s="2493"/>
      <c r="C86" s="2443"/>
      <c r="D86" s="2247"/>
      <c r="E86" s="2136"/>
      <c r="F86" s="2196"/>
      <c r="G86" s="2513"/>
      <c r="H86" s="2199"/>
      <c r="I86" s="2448"/>
      <c r="J86" s="129"/>
      <c r="K86" s="405"/>
      <c r="L86" s="394"/>
      <c r="M86" s="393"/>
      <c r="N86" s="395"/>
      <c r="O86" s="395"/>
      <c r="P86" s="396"/>
      <c r="Q86" s="394"/>
      <c r="R86" s="393"/>
      <c r="S86" s="2201" t="s">
        <v>345</v>
      </c>
      <c r="T86" s="331"/>
      <c r="U86" s="1136"/>
      <c r="V86" s="1136"/>
      <c r="W86" s="344">
        <v>20</v>
      </c>
    </row>
    <row r="87" spans="1:23" ht="45" customHeight="1" x14ac:dyDescent="0.2">
      <c r="A87" s="2132"/>
      <c r="B87" s="2493"/>
      <c r="C87" s="2443"/>
      <c r="D87" s="2445"/>
      <c r="E87" s="2137"/>
      <c r="F87" s="2198"/>
      <c r="G87" s="2522"/>
      <c r="H87" s="2200"/>
      <c r="I87" s="2448"/>
      <c r="J87" s="123"/>
      <c r="K87" s="542"/>
      <c r="L87" s="106"/>
      <c r="M87" s="107"/>
      <c r="N87" s="517"/>
      <c r="O87" s="517"/>
      <c r="P87" s="518"/>
      <c r="Q87" s="106"/>
      <c r="R87" s="107"/>
      <c r="S87" s="2202"/>
      <c r="T87" s="95"/>
      <c r="U87" s="34"/>
      <c r="V87" s="34"/>
      <c r="W87" s="343"/>
    </row>
    <row r="88" spans="1:23" ht="15.75" customHeight="1" x14ac:dyDescent="0.2">
      <c r="A88" s="2132"/>
      <c r="B88" s="2493"/>
      <c r="C88" s="2443"/>
      <c r="D88" s="2444" t="s">
        <v>39</v>
      </c>
      <c r="E88" s="2135" t="s">
        <v>391</v>
      </c>
      <c r="F88" s="2195" t="s">
        <v>52</v>
      </c>
      <c r="G88" s="2521"/>
      <c r="H88" s="2199"/>
      <c r="I88" s="2448"/>
      <c r="J88" s="118" t="s">
        <v>29</v>
      </c>
      <c r="K88" s="292"/>
      <c r="L88" s="390"/>
      <c r="M88" s="389">
        <v>70</v>
      </c>
      <c r="N88" s="391"/>
      <c r="O88" s="391"/>
      <c r="P88" s="392">
        <v>70</v>
      </c>
      <c r="Q88" s="390"/>
      <c r="R88" s="389"/>
      <c r="S88" s="2178" t="s">
        <v>373</v>
      </c>
      <c r="T88" s="335"/>
      <c r="U88" s="15">
        <v>100</v>
      </c>
      <c r="V88" s="15"/>
      <c r="W88" s="353"/>
    </row>
    <row r="89" spans="1:23" ht="21" customHeight="1" x14ac:dyDescent="0.2">
      <c r="A89" s="2132"/>
      <c r="B89" s="2493"/>
      <c r="C89" s="2443"/>
      <c r="D89" s="2247"/>
      <c r="E89" s="2136"/>
      <c r="F89" s="2196"/>
      <c r="G89" s="2513"/>
      <c r="H89" s="2199"/>
      <c r="I89" s="2448"/>
      <c r="J89" s="129" t="s">
        <v>50</v>
      </c>
      <c r="K89" s="405"/>
      <c r="L89" s="394"/>
      <c r="M89" s="393">
        <v>10</v>
      </c>
      <c r="N89" s="395"/>
      <c r="O89" s="395"/>
      <c r="P89" s="396">
        <v>10</v>
      </c>
      <c r="Q89" s="394"/>
      <c r="R89" s="393"/>
      <c r="S89" s="2523"/>
      <c r="T89" s="336"/>
      <c r="U89" s="1058"/>
      <c r="V89" s="1058"/>
      <c r="W89" s="354"/>
    </row>
    <row r="90" spans="1:23" ht="14.25" customHeight="1" x14ac:dyDescent="0.2">
      <c r="A90" s="2132"/>
      <c r="B90" s="2493"/>
      <c r="C90" s="2443"/>
      <c r="D90" s="2445"/>
      <c r="E90" s="2137"/>
      <c r="F90" s="2198"/>
      <c r="G90" s="2522"/>
      <c r="H90" s="2200"/>
      <c r="I90" s="2476"/>
      <c r="J90" s="123"/>
      <c r="K90" s="542"/>
      <c r="L90" s="106"/>
      <c r="M90" s="107"/>
      <c r="N90" s="517"/>
      <c r="O90" s="517"/>
      <c r="P90" s="518"/>
      <c r="Q90" s="106"/>
      <c r="R90" s="107"/>
      <c r="S90" s="2524"/>
      <c r="T90" s="337"/>
      <c r="U90" s="19"/>
      <c r="V90" s="19"/>
      <c r="W90" s="359"/>
    </row>
    <row r="91" spans="1:23" ht="17.25" customHeight="1" thickBot="1" x14ac:dyDescent="0.25">
      <c r="A91" s="880"/>
      <c r="B91" s="1122"/>
      <c r="C91" s="150"/>
      <c r="D91" s="145"/>
      <c r="E91" s="2459"/>
      <c r="F91" s="2459"/>
      <c r="G91" s="2459"/>
      <c r="H91" s="2459"/>
      <c r="I91" s="2460" t="s">
        <v>71</v>
      </c>
      <c r="J91" s="2490"/>
      <c r="K91" s="544">
        <f>SUM(K75:K84)</f>
        <v>1119.3</v>
      </c>
      <c r="L91" s="544">
        <f t="shared" ref="L91" si="2">SUM(L75:L84)</f>
        <v>128.19999999999999</v>
      </c>
      <c r="M91" s="544">
        <f>SUM(M75:M89)</f>
        <v>1915</v>
      </c>
      <c r="N91" s="544">
        <f t="shared" ref="N91:P91" si="3">SUM(N75:N89)</f>
        <v>0</v>
      </c>
      <c r="O91" s="544">
        <f t="shared" si="3"/>
        <v>0</v>
      </c>
      <c r="P91" s="544">
        <f t="shared" si="3"/>
        <v>1915</v>
      </c>
      <c r="Q91" s="544">
        <f>SUM(Q75:Q89)</f>
        <v>500</v>
      </c>
      <c r="R91" s="544">
        <f>SUM(R75:R89)</f>
        <v>1615.1</v>
      </c>
      <c r="S91" s="386"/>
      <c r="T91" s="388"/>
      <c r="U91" s="388"/>
      <c r="V91" s="388"/>
      <c r="W91" s="356"/>
    </row>
    <row r="92" spans="1:23" ht="33.75" customHeight="1" x14ac:dyDescent="0.2">
      <c r="A92" s="879" t="s">
        <v>7</v>
      </c>
      <c r="B92" s="1123" t="s">
        <v>7</v>
      </c>
      <c r="C92" s="738" t="s">
        <v>38</v>
      </c>
      <c r="D92" s="151"/>
      <c r="E92" s="152" t="s">
        <v>121</v>
      </c>
      <c r="F92" s="224" t="s">
        <v>105</v>
      </c>
      <c r="G92" s="208"/>
      <c r="H92" s="240" t="s">
        <v>48</v>
      </c>
      <c r="I92" s="242"/>
      <c r="J92" s="142"/>
      <c r="K92" s="538"/>
      <c r="L92" s="539"/>
      <c r="M92" s="540"/>
      <c r="N92" s="541"/>
      <c r="O92" s="541"/>
      <c r="P92" s="545"/>
      <c r="Q92" s="539"/>
      <c r="R92" s="539"/>
      <c r="S92" s="401"/>
      <c r="T92" s="334"/>
      <c r="U92" s="47"/>
      <c r="V92" s="47"/>
      <c r="W92" s="352"/>
    </row>
    <row r="93" spans="1:23" ht="18.75" customHeight="1" x14ac:dyDescent="0.2">
      <c r="A93" s="874"/>
      <c r="B93" s="1120"/>
      <c r="C93" s="1077"/>
      <c r="D93" s="1074" t="s">
        <v>7</v>
      </c>
      <c r="E93" s="2135" t="s">
        <v>122</v>
      </c>
      <c r="F93" s="225" t="s">
        <v>52</v>
      </c>
      <c r="G93" s="2499" t="s">
        <v>195</v>
      </c>
      <c r="H93" s="1065"/>
      <c r="I93" s="2448" t="s">
        <v>197</v>
      </c>
      <c r="J93" s="129" t="s">
        <v>130</v>
      </c>
      <c r="K93" s="405">
        <v>34</v>
      </c>
      <c r="L93" s="394">
        <v>16.7</v>
      </c>
      <c r="M93" s="406">
        <v>5</v>
      </c>
      <c r="N93" s="395"/>
      <c r="O93" s="395"/>
      <c r="P93" s="396">
        <v>5</v>
      </c>
      <c r="Q93" s="394"/>
      <c r="R93" s="393">
        <v>350</v>
      </c>
      <c r="S93" s="402" t="s">
        <v>237</v>
      </c>
      <c r="T93" s="403"/>
      <c r="U93" s="62">
        <v>1</v>
      </c>
      <c r="V93" s="62"/>
      <c r="W93" s="404"/>
    </row>
    <row r="94" spans="1:23" ht="16.5" customHeight="1" x14ac:dyDescent="0.2">
      <c r="A94" s="874"/>
      <c r="B94" s="1120"/>
      <c r="C94" s="1077"/>
      <c r="D94" s="1063"/>
      <c r="E94" s="2136"/>
      <c r="F94" s="2205"/>
      <c r="G94" s="2525"/>
      <c r="H94" s="1065"/>
      <c r="I94" s="2526"/>
      <c r="J94" s="129" t="s">
        <v>29</v>
      </c>
      <c r="K94" s="405"/>
      <c r="L94" s="394"/>
      <c r="M94" s="407"/>
      <c r="N94" s="395"/>
      <c r="O94" s="395"/>
      <c r="P94" s="396"/>
      <c r="Q94" s="394"/>
      <c r="R94" s="393">
        <v>500</v>
      </c>
      <c r="S94" s="2207" t="s">
        <v>311</v>
      </c>
      <c r="T94" s="643"/>
      <c r="U94" s="1052"/>
      <c r="V94" s="1052"/>
      <c r="W94" s="644">
        <v>40</v>
      </c>
    </row>
    <row r="95" spans="1:23" ht="16.5" customHeight="1" x14ac:dyDescent="0.2">
      <c r="A95" s="874"/>
      <c r="B95" s="1120"/>
      <c r="C95" s="1077"/>
      <c r="D95" s="1075"/>
      <c r="E95" s="2204"/>
      <c r="F95" s="2206"/>
      <c r="G95" s="2518"/>
      <c r="H95" s="1065"/>
      <c r="I95" s="2526"/>
      <c r="J95" s="140" t="s">
        <v>49</v>
      </c>
      <c r="K95" s="408"/>
      <c r="L95" s="409"/>
      <c r="M95" s="410"/>
      <c r="N95" s="411"/>
      <c r="O95" s="411"/>
      <c r="P95" s="412"/>
      <c r="Q95" s="409"/>
      <c r="R95" s="546"/>
      <c r="S95" s="2183"/>
      <c r="T95" s="110"/>
      <c r="U95" s="10"/>
      <c r="V95" s="10"/>
      <c r="W95" s="348"/>
    </row>
    <row r="96" spans="1:23" ht="18" customHeight="1" x14ac:dyDescent="0.2">
      <c r="A96" s="874"/>
      <c r="B96" s="1120"/>
      <c r="C96" s="1077"/>
      <c r="D96" s="1063" t="s">
        <v>9</v>
      </c>
      <c r="E96" s="2135" t="s">
        <v>319</v>
      </c>
      <c r="F96" s="225" t="s">
        <v>52</v>
      </c>
      <c r="G96" s="2519" t="s">
        <v>196</v>
      </c>
      <c r="H96" s="1065"/>
      <c r="I96" s="2627"/>
      <c r="J96" s="118" t="s">
        <v>130</v>
      </c>
      <c r="K96" s="292">
        <v>67</v>
      </c>
      <c r="L96" s="390">
        <v>69</v>
      </c>
      <c r="M96" s="389">
        <v>60</v>
      </c>
      <c r="N96" s="391"/>
      <c r="O96" s="391"/>
      <c r="P96" s="392">
        <v>60</v>
      </c>
      <c r="Q96" s="390">
        <v>1000</v>
      </c>
      <c r="R96" s="389">
        <v>1500</v>
      </c>
      <c r="S96" s="817" t="s">
        <v>117</v>
      </c>
      <c r="T96" s="1176"/>
      <c r="U96" s="42">
        <v>1</v>
      </c>
      <c r="V96" s="42"/>
      <c r="W96" s="816"/>
    </row>
    <row r="97" spans="1:25" ht="18.75" customHeight="1" x14ac:dyDescent="0.2">
      <c r="A97" s="874"/>
      <c r="B97" s="1120"/>
      <c r="C97" s="1097"/>
      <c r="D97" s="1063"/>
      <c r="E97" s="2136"/>
      <c r="F97" s="623"/>
      <c r="G97" s="2520"/>
      <c r="H97" s="1065"/>
      <c r="I97" s="2627"/>
      <c r="J97" s="129" t="s">
        <v>29</v>
      </c>
      <c r="K97" s="405"/>
      <c r="L97" s="394"/>
      <c r="M97" s="393">
        <v>350</v>
      </c>
      <c r="N97" s="395"/>
      <c r="O97" s="395"/>
      <c r="P97" s="396">
        <v>350</v>
      </c>
      <c r="Q97" s="394">
        <f>500+2900</f>
        <v>3400</v>
      </c>
      <c r="R97" s="393">
        <f>1500+2748</f>
        <v>4248</v>
      </c>
      <c r="S97" s="2223" t="s">
        <v>238</v>
      </c>
      <c r="T97" s="112"/>
      <c r="U97" s="1251">
        <v>20</v>
      </c>
      <c r="V97" s="1251">
        <v>60</v>
      </c>
      <c r="W97" s="75">
        <v>100</v>
      </c>
      <c r="X97" s="1197"/>
    </row>
    <row r="98" spans="1:25" ht="16.5" customHeight="1" x14ac:dyDescent="0.2">
      <c r="A98" s="874"/>
      <c r="B98" s="1120"/>
      <c r="C98" s="1097"/>
      <c r="D98" s="1063"/>
      <c r="E98" s="2222"/>
      <c r="F98" s="226"/>
      <c r="G98" s="2456"/>
      <c r="H98" s="1065"/>
      <c r="I98" s="2627"/>
      <c r="J98" s="153" t="s">
        <v>53</v>
      </c>
      <c r="K98" s="413"/>
      <c r="L98" s="398"/>
      <c r="M98" s="532"/>
      <c r="N98" s="534"/>
      <c r="O98" s="534"/>
      <c r="P98" s="535"/>
      <c r="Q98" s="533"/>
      <c r="R98" s="532"/>
      <c r="S98" s="2635"/>
      <c r="T98" s="425"/>
      <c r="U98" s="431"/>
      <c r="V98" s="431"/>
      <c r="W98" s="428"/>
    </row>
    <row r="99" spans="1:25" ht="14.25" customHeight="1" x14ac:dyDescent="0.2">
      <c r="A99" s="874"/>
      <c r="B99" s="1120"/>
      <c r="C99" s="1097"/>
      <c r="D99" s="1063"/>
      <c r="E99" s="2628" t="s">
        <v>180</v>
      </c>
      <c r="F99" s="226"/>
      <c r="G99" s="2456"/>
      <c r="H99" s="1065"/>
      <c r="I99" s="2526"/>
      <c r="J99" s="154" t="s">
        <v>29</v>
      </c>
      <c r="K99" s="547">
        <v>150</v>
      </c>
      <c r="L99" s="548">
        <v>150</v>
      </c>
      <c r="M99" s="768"/>
      <c r="N99" s="549"/>
      <c r="O99" s="549"/>
      <c r="P99" s="550"/>
      <c r="Q99" s="548"/>
      <c r="R99" s="768"/>
      <c r="S99" s="2633" t="s">
        <v>260</v>
      </c>
      <c r="T99" s="994">
        <v>100</v>
      </c>
      <c r="U99" s="1251"/>
      <c r="V99" s="1251"/>
      <c r="W99" s="75"/>
    </row>
    <row r="100" spans="1:25" ht="15.75" customHeight="1" x14ac:dyDescent="0.2">
      <c r="A100" s="874"/>
      <c r="B100" s="1120"/>
      <c r="C100" s="1097"/>
      <c r="D100" s="1075"/>
      <c r="E100" s="2629"/>
      <c r="F100" s="260"/>
      <c r="G100" s="2630"/>
      <c r="H100" s="1065"/>
      <c r="I100" s="1070"/>
      <c r="J100" s="127"/>
      <c r="K100" s="543"/>
      <c r="L100" s="521"/>
      <c r="M100" s="107"/>
      <c r="N100" s="517"/>
      <c r="O100" s="517"/>
      <c r="P100" s="518"/>
      <c r="Q100" s="106"/>
      <c r="R100" s="107"/>
      <c r="S100" s="2634"/>
      <c r="T100" s="981"/>
      <c r="U100" s="34"/>
      <c r="V100" s="34"/>
      <c r="W100" s="343"/>
    </row>
    <row r="101" spans="1:25" ht="19.5" customHeight="1" x14ac:dyDescent="0.2">
      <c r="A101" s="874"/>
      <c r="B101" s="1120"/>
      <c r="C101" s="1077"/>
      <c r="D101" s="1059" t="s">
        <v>32</v>
      </c>
      <c r="E101" s="2135" t="s">
        <v>281</v>
      </c>
      <c r="F101" s="225" t="s">
        <v>52</v>
      </c>
      <c r="G101" s="2499"/>
      <c r="H101" s="1065"/>
      <c r="I101" s="2448"/>
      <c r="J101" s="129" t="s">
        <v>130</v>
      </c>
      <c r="K101" s="405"/>
      <c r="L101" s="394"/>
      <c r="M101" s="645">
        <v>550</v>
      </c>
      <c r="N101" s="646"/>
      <c r="O101" s="646"/>
      <c r="P101" s="647">
        <v>550</v>
      </c>
      <c r="Q101" s="99"/>
      <c r="R101" s="1263"/>
      <c r="S101" s="1250" t="s">
        <v>237</v>
      </c>
      <c r="T101" s="1253"/>
      <c r="U101" s="1252">
        <v>1</v>
      </c>
      <c r="V101" s="1252"/>
      <c r="W101" s="249"/>
      <c r="X101" s="1197"/>
      <c r="Y101" s="101"/>
    </row>
    <row r="102" spans="1:25" ht="18" customHeight="1" x14ac:dyDescent="0.2">
      <c r="A102" s="874"/>
      <c r="B102" s="1120"/>
      <c r="C102" s="1077"/>
      <c r="D102" s="1063"/>
      <c r="E102" s="2136"/>
      <c r="F102" s="2205"/>
      <c r="G102" s="2525"/>
      <c r="H102" s="1065"/>
      <c r="I102" s="2526"/>
      <c r="J102" s="129" t="s">
        <v>53</v>
      </c>
      <c r="K102" s="405"/>
      <c r="L102" s="394"/>
      <c r="M102" s="407">
        <v>150</v>
      </c>
      <c r="N102" s="395"/>
      <c r="O102" s="395"/>
      <c r="P102" s="396">
        <v>150</v>
      </c>
      <c r="Q102" s="394">
        <v>1000</v>
      </c>
      <c r="R102" s="393">
        <v>750</v>
      </c>
      <c r="S102" s="2178" t="s">
        <v>376</v>
      </c>
      <c r="T102" s="1257"/>
      <c r="U102" s="1258">
        <v>30</v>
      </c>
      <c r="V102" s="1258">
        <v>60</v>
      </c>
      <c r="W102" s="349">
        <v>100</v>
      </c>
    </row>
    <row r="103" spans="1:25" ht="26.25" customHeight="1" x14ac:dyDescent="0.2">
      <c r="A103" s="874"/>
      <c r="B103" s="1120"/>
      <c r="C103" s="1077"/>
      <c r="D103" s="1075"/>
      <c r="E103" s="2204"/>
      <c r="F103" s="2206"/>
      <c r="G103" s="2518"/>
      <c r="H103" s="1079"/>
      <c r="I103" s="2527"/>
      <c r="J103" s="140" t="s">
        <v>29</v>
      </c>
      <c r="K103" s="408"/>
      <c r="L103" s="409"/>
      <c r="M103" s="1260"/>
      <c r="N103" s="517"/>
      <c r="O103" s="517"/>
      <c r="P103" s="518"/>
      <c r="Q103" s="106"/>
      <c r="R103" s="107">
        <v>530</v>
      </c>
      <c r="S103" s="2202"/>
      <c r="T103" s="333"/>
      <c r="U103" s="88"/>
      <c r="V103" s="88"/>
      <c r="W103" s="350"/>
    </row>
    <row r="104" spans="1:25" ht="15" customHeight="1" thickBot="1" x14ac:dyDescent="0.25">
      <c r="A104" s="880"/>
      <c r="B104" s="1122"/>
      <c r="C104" s="134"/>
      <c r="D104" s="156"/>
      <c r="E104" s="2488" t="s">
        <v>166</v>
      </c>
      <c r="F104" s="2488"/>
      <c r="G104" s="2488"/>
      <c r="H104" s="2488"/>
      <c r="I104" s="2460" t="s">
        <v>71</v>
      </c>
      <c r="J104" s="2490"/>
      <c r="K104" s="544">
        <f>SUM(K93:K100)</f>
        <v>251</v>
      </c>
      <c r="L104" s="544">
        <f t="shared" ref="L104" si="4">SUM(L93:L100)</f>
        <v>235.7</v>
      </c>
      <c r="M104" s="544">
        <f>SUM(M93:M103)</f>
        <v>1115</v>
      </c>
      <c r="N104" s="544">
        <f t="shared" ref="N104:O104" si="5">SUM(N93:N102)</f>
        <v>0</v>
      </c>
      <c r="O104" s="544">
        <f t="shared" si="5"/>
        <v>0</v>
      </c>
      <c r="P104" s="544">
        <f>SUM(P93:P103)</f>
        <v>1115</v>
      </c>
      <c r="Q104" s="544">
        <f>SUM(Q93:Q103)</f>
        <v>5400</v>
      </c>
      <c r="R104" s="544">
        <f>SUM(R93:R103)</f>
        <v>7878</v>
      </c>
      <c r="S104" s="386"/>
      <c r="T104" s="387"/>
      <c r="U104" s="387"/>
      <c r="V104" s="387"/>
      <c r="W104" s="351"/>
    </row>
    <row r="105" spans="1:25" ht="30" customHeight="1" x14ac:dyDescent="0.2">
      <c r="A105" s="879" t="s">
        <v>7</v>
      </c>
      <c r="B105" s="1123" t="s">
        <v>7</v>
      </c>
      <c r="C105" s="738" t="s">
        <v>39</v>
      </c>
      <c r="D105" s="132"/>
      <c r="E105" s="624" t="s">
        <v>82</v>
      </c>
      <c r="F105" s="224" t="s">
        <v>111</v>
      </c>
      <c r="G105" s="207"/>
      <c r="H105" s="1086" t="s">
        <v>48</v>
      </c>
      <c r="I105" s="1076"/>
      <c r="J105" s="157"/>
      <c r="K105" s="551"/>
      <c r="L105" s="539"/>
      <c r="M105" s="553"/>
      <c r="N105" s="554"/>
      <c r="O105" s="554"/>
      <c r="P105" s="555"/>
      <c r="Q105" s="552"/>
      <c r="R105" s="556"/>
      <c r="S105" s="131"/>
      <c r="T105" s="110"/>
      <c r="U105" s="10"/>
      <c r="V105" s="10"/>
      <c r="W105" s="348"/>
    </row>
    <row r="106" spans="1:25" ht="15.75" customHeight="1" x14ac:dyDescent="0.2">
      <c r="A106" s="874"/>
      <c r="B106" s="1120"/>
      <c r="C106" s="1077"/>
      <c r="D106" s="708" t="s">
        <v>7</v>
      </c>
      <c r="E106" s="2135" t="s">
        <v>306</v>
      </c>
      <c r="F106" s="1115" t="s">
        <v>52</v>
      </c>
      <c r="G106" s="1064"/>
      <c r="H106" s="1065"/>
      <c r="I106" s="2475" t="s">
        <v>108</v>
      </c>
      <c r="J106" s="133" t="s">
        <v>29</v>
      </c>
      <c r="K106" s="405"/>
      <c r="L106" s="394"/>
      <c r="M106" s="393"/>
      <c r="N106" s="395"/>
      <c r="O106" s="395"/>
      <c r="P106" s="396"/>
      <c r="Q106" s="394">
        <v>50</v>
      </c>
      <c r="R106" s="512">
        <v>50</v>
      </c>
      <c r="S106" s="1089" t="s">
        <v>261</v>
      </c>
      <c r="T106" s="1106"/>
      <c r="U106" s="1110"/>
      <c r="V106" s="1110"/>
      <c r="W106" s="1105">
        <v>1</v>
      </c>
    </row>
    <row r="107" spans="1:25" ht="23.25" customHeight="1" x14ac:dyDescent="0.2">
      <c r="A107" s="874"/>
      <c r="B107" s="1120"/>
      <c r="C107" s="1077"/>
      <c r="D107" s="709"/>
      <c r="E107" s="2211"/>
      <c r="F107" s="1114"/>
      <c r="G107" s="1084"/>
      <c r="H107" s="1065"/>
      <c r="I107" s="2448"/>
      <c r="J107" s="123" t="s">
        <v>53</v>
      </c>
      <c r="K107" s="542"/>
      <c r="L107" s="106"/>
      <c r="M107" s="107"/>
      <c r="N107" s="517"/>
      <c r="O107" s="517"/>
      <c r="P107" s="518"/>
      <c r="Q107" s="106"/>
      <c r="R107" s="557"/>
      <c r="S107" s="628"/>
      <c r="T107" s="95"/>
      <c r="U107" s="34"/>
      <c r="V107" s="34"/>
      <c r="W107" s="343"/>
    </row>
    <row r="108" spans="1:25" ht="15" customHeight="1" x14ac:dyDescent="0.2">
      <c r="A108" s="874"/>
      <c r="B108" s="1120"/>
      <c r="C108" s="1077"/>
      <c r="D108" s="708" t="s">
        <v>9</v>
      </c>
      <c r="E108" s="2135" t="s">
        <v>96</v>
      </c>
      <c r="F108" s="1115" t="s">
        <v>52</v>
      </c>
      <c r="G108" s="1064"/>
      <c r="H108" s="1065"/>
      <c r="I108" s="243"/>
      <c r="J108" s="133" t="s">
        <v>50</v>
      </c>
      <c r="K108" s="405"/>
      <c r="L108" s="394"/>
      <c r="M108" s="393">
        <v>30</v>
      </c>
      <c r="N108" s="395"/>
      <c r="O108" s="395"/>
      <c r="P108" s="396">
        <v>30</v>
      </c>
      <c r="Q108" s="394">
        <v>72.5</v>
      </c>
      <c r="R108" s="512">
        <v>647.5</v>
      </c>
      <c r="S108" s="1243" t="s">
        <v>261</v>
      </c>
      <c r="T108" s="1244"/>
      <c r="U108" s="1241">
        <v>1</v>
      </c>
      <c r="V108" s="1241"/>
      <c r="W108" s="1242"/>
    </row>
    <row r="109" spans="1:25" ht="15" customHeight="1" x14ac:dyDescent="0.2">
      <c r="A109" s="874"/>
      <c r="B109" s="1120"/>
      <c r="C109" s="1077"/>
      <c r="D109" s="708"/>
      <c r="E109" s="2136"/>
      <c r="F109" s="1115"/>
      <c r="G109" s="1064"/>
      <c r="H109" s="1065"/>
      <c r="I109" s="243"/>
      <c r="J109" s="133"/>
      <c r="K109" s="405"/>
      <c r="L109" s="394"/>
      <c r="M109" s="393"/>
      <c r="N109" s="395"/>
      <c r="O109" s="395"/>
      <c r="P109" s="396"/>
      <c r="Q109" s="394"/>
      <c r="R109" s="512"/>
      <c r="S109" s="1240" t="s">
        <v>51</v>
      </c>
      <c r="T109" s="331"/>
      <c r="U109" s="1136"/>
      <c r="V109" s="1136">
        <v>1</v>
      </c>
      <c r="W109" s="344"/>
    </row>
    <row r="110" spans="1:25" ht="27" customHeight="1" x14ac:dyDescent="0.2">
      <c r="A110" s="1180"/>
      <c r="B110" s="1179"/>
      <c r="C110" s="1181"/>
      <c r="D110" s="709"/>
      <c r="E110" s="2211"/>
      <c r="F110" s="1114"/>
      <c r="G110" s="1084"/>
      <c r="H110" s="1079"/>
      <c r="I110" s="1083"/>
      <c r="J110" s="123"/>
      <c r="K110" s="542"/>
      <c r="L110" s="106"/>
      <c r="M110" s="107"/>
      <c r="N110" s="517"/>
      <c r="O110" s="517"/>
      <c r="P110" s="518"/>
      <c r="Q110" s="106"/>
      <c r="R110" s="519"/>
      <c r="S110" s="628" t="s">
        <v>430</v>
      </c>
      <c r="T110" s="95"/>
      <c r="U110" s="34"/>
      <c r="V110" s="34"/>
      <c r="W110" s="343">
        <v>100</v>
      </c>
    </row>
    <row r="111" spans="1:25" ht="16.5" customHeight="1" x14ac:dyDescent="0.2">
      <c r="A111" s="874"/>
      <c r="B111" s="1120"/>
      <c r="C111" s="1077"/>
      <c r="D111" s="708" t="s">
        <v>32</v>
      </c>
      <c r="E111" s="2136" t="s">
        <v>161</v>
      </c>
      <c r="F111" s="1115" t="s">
        <v>52</v>
      </c>
      <c r="G111" s="1064"/>
      <c r="H111" s="1065"/>
      <c r="I111" s="1066"/>
      <c r="J111" s="133" t="s">
        <v>53</v>
      </c>
      <c r="K111" s="405">
        <v>60</v>
      </c>
      <c r="L111" s="394">
        <v>60</v>
      </c>
      <c r="M111" s="393"/>
      <c r="N111" s="395"/>
      <c r="O111" s="395"/>
      <c r="P111" s="396"/>
      <c r="Q111" s="394"/>
      <c r="R111" s="512"/>
      <c r="S111" s="1073" t="s">
        <v>51</v>
      </c>
      <c r="T111" s="331"/>
      <c r="U111" s="1051">
        <v>1</v>
      </c>
      <c r="V111" s="1051"/>
      <c r="W111" s="344"/>
    </row>
    <row r="112" spans="1:25" ht="26.25" customHeight="1" x14ac:dyDescent="0.2">
      <c r="A112" s="874"/>
      <c r="B112" s="1120"/>
      <c r="C112" s="1077"/>
      <c r="D112" s="709"/>
      <c r="E112" s="2211"/>
      <c r="F112" s="1114"/>
      <c r="G112" s="1084"/>
      <c r="H112" s="1065"/>
      <c r="I112" s="243"/>
      <c r="J112" s="123"/>
      <c r="K112" s="542"/>
      <c r="L112" s="106"/>
      <c r="M112" s="107"/>
      <c r="N112" s="517"/>
      <c r="O112" s="517"/>
      <c r="P112" s="518"/>
      <c r="Q112" s="106"/>
      <c r="R112" s="557"/>
      <c r="S112" s="1073" t="s">
        <v>375</v>
      </c>
      <c r="T112" s="95"/>
      <c r="U112" s="34">
        <v>30</v>
      </c>
      <c r="V112" s="34">
        <v>100</v>
      </c>
      <c r="W112" s="343"/>
    </row>
    <row r="113" spans="1:23" ht="18.75" customHeight="1" x14ac:dyDescent="0.2">
      <c r="A113" s="874"/>
      <c r="B113" s="1120"/>
      <c r="C113" s="1077"/>
      <c r="D113" s="2733"/>
      <c r="E113" s="2734" t="s">
        <v>123</v>
      </c>
      <c r="F113" s="227" t="s">
        <v>52</v>
      </c>
      <c r="G113" s="2722" t="s">
        <v>198</v>
      </c>
      <c r="H113" s="2210"/>
      <c r="I113" s="2735" t="s">
        <v>81</v>
      </c>
      <c r="J113" s="1080" t="s">
        <v>50</v>
      </c>
      <c r="K113" s="292">
        <v>29</v>
      </c>
      <c r="L113" s="390">
        <v>29</v>
      </c>
      <c r="M113" s="389"/>
      <c r="N113" s="391"/>
      <c r="O113" s="391"/>
      <c r="P113" s="392"/>
      <c r="Q113" s="390"/>
      <c r="R113" s="520"/>
      <c r="S113" s="1060"/>
      <c r="T113" s="1053"/>
      <c r="U113" s="572"/>
      <c r="V113" s="572"/>
      <c r="W113" s="573"/>
    </row>
    <row r="114" spans="1:23" ht="16.5" customHeight="1" x14ac:dyDescent="0.2">
      <c r="A114" s="874"/>
      <c r="B114" s="1120"/>
      <c r="C114" s="1077"/>
      <c r="D114" s="2733"/>
      <c r="E114" s="2734"/>
      <c r="F114" s="414"/>
      <c r="G114" s="2736"/>
      <c r="H114" s="2177"/>
      <c r="I114" s="2735"/>
      <c r="J114" s="133" t="s">
        <v>29</v>
      </c>
      <c r="K114" s="405">
        <v>113</v>
      </c>
      <c r="L114" s="394">
        <v>195.6</v>
      </c>
      <c r="M114" s="393"/>
      <c r="N114" s="395"/>
      <c r="O114" s="395"/>
      <c r="P114" s="396"/>
      <c r="Q114" s="394"/>
      <c r="R114" s="512"/>
      <c r="S114" s="978" t="s">
        <v>262</v>
      </c>
      <c r="T114" s="1107">
        <v>1</v>
      </c>
      <c r="U114" s="574"/>
      <c r="V114" s="574"/>
      <c r="W114" s="575"/>
    </row>
    <row r="115" spans="1:23" ht="17.25" customHeight="1" x14ac:dyDescent="0.2">
      <c r="A115" s="874"/>
      <c r="B115" s="1120"/>
      <c r="C115" s="1077"/>
      <c r="D115" s="2733"/>
      <c r="E115" s="2734"/>
      <c r="F115" s="228"/>
      <c r="G115" s="2723"/>
      <c r="H115" s="2613"/>
      <c r="I115" s="2735"/>
      <c r="J115" s="123" t="s">
        <v>53</v>
      </c>
      <c r="K115" s="542"/>
      <c r="L115" s="106"/>
      <c r="M115" s="107"/>
      <c r="N115" s="517"/>
      <c r="O115" s="517"/>
      <c r="P115" s="518"/>
      <c r="Q115" s="106"/>
      <c r="R115" s="519"/>
      <c r="S115" s="978" t="s">
        <v>263</v>
      </c>
      <c r="T115" s="1107">
        <v>1</v>
      </c>
      <c r="U115" s="576"/>
      <c r="V115" s="576"/>
      <c r="W115" s="577"/>
    </row>
    <row r="116" spans="1:23" s="625" customFormat="1" ht="21" customHeight="1" x14ac:dyDescent="0.2">
      <c r="A116" s="874"/>
      <c r="B116" s="1120"/>
      <c r="C116" s="1097"/>
      <c r="D116" s="2721"/>
      <c r="E116" s="2135" t="s">
        <v>158</v>
      </c>
      <c r="F116" s="2721" t="s">
        <v>52</v>
      </c>
      <c r="G116" s="2726" t="s">
        <v>199</v>
      </c>
      <c r="H116" s="2177"/>
      <c r="I116" s="2475" t="s">
        <v>81</v>
      </c>
      <c r="J116" s="1080" t="s">
        <v>29</v>
      </c>
      <c r="K116" s="292">
        <v>21.4</v>
      </c>
      <c r="L116" s="390">
        <v>270</v>
      </c>
      <c r="M116" s="389"/>
      <c r="N116" s="391"/>
      <c r="O116" s="391"/>
      <c r="P116" s="392"/>
      <c r="Q116" s="390"/>
      <c r="R116" s="520"/>
      <c r="S116" s="2729" t="s">
        <v>276</v>
      </c>
      <c r="T116" s="995"/>
      <c r="U116" s="91"/>
      <c r="V116" s="91"/>
      <c r="W116" s="360"/>
    </row>
    <row r="117" spans="1:23" s="625" customFormat="1" ht="15.75" customHeight="1" x14ac:dyDescent="0.2">
      <c r="A117" s="874"/>
      <c r="B117" s="1120"/>
      <c r="C117" s="1097"/>
      <c r="D117" s="2721"/>
      <c r="E117" s="2136"/>
      <c r="F117" s="2616"/>
      <c r="G117" s="2727"/>
      <c r="H117" s="2177"/>
      <c r="I117" s="2448"/>
      <c r="J117" s="133" t="s">
        <v>53</v>
      </c>
      <c r="K117" s="405"/>
      <c r="L117" s="394"/>
      <c r="M117" s="393"/>
      <c r="N117" s="395"/>
      <c r="O117" s="395"/>
      <c r="P117" s="396"/>
      <c r="Q117" s="394"/>
      <c r="R117" s="512"/>
      <c r="S117" s="2730"/>
      <c r="T117" s="996"/>
      <c r="U117" s="78"/>
      <c r="V117" s="78"/>
      <c r="W117" s="361"/>
    </row>
    <row r="118" spans="1:23" s="625" customFormat="1" ht="18" customHeight="1" x14ac:dyDescent="0.2">
      <c r="A118" s="874"/>
      <c r="B118" s="1120"/>
      <c r="C118" s="1097"/>
      <c r="D118" s="2721"/>
      <c r="E118" s="2137"/>
      <c r="F118" s="1084"/>
      <c r="G118" s="2728"/>
      <c r="H118" s="1065"/>
      <c r="I118" s="2476"/>
      <c r="J118" s="123"/>
      <c r="K118" s="542"/>
      <c r="L118" s="106"/>
      <c r="M118" s="107"/>
      <c r="N118" s="517"/>
      <c r="O118" s="517"/>
      <c r="P118" s="518"/>
      <c r="Q118" s="106"/>
      <c r="R118" s="519"/>
      <c r="S118" s="626"/>
      <c r="T118" s="627"/>
      <c r="U118" s="77"/>
      <c r="V118" s="77"/>
      <c r="W118" s="361"/>
    </row>
    <row r="119" spans="1:23" ht="21" customHeight="1" x14ac:dyDescent="0.2">
      <c r="A119" s="874"/>
      <c r="B119" s="1120"/>
      <c r="C119" s="1097"/>
      <c r="D119" s="2616"/>
      <c r="E119" s="2135" t="s">
        <v>153</v>
      </c>
      <c r="F119" s="1100"/>
      <c r="G119" s="2722" t="s">
        <v>220</v>
      </c>
      <c r="H119" s="2210"/>
      <c r="I119" s="2475" t="s">
        <v>80</v>
      </c>
      <c r="J119" s="2724" t="s">
        <v>53</v>
      </c>
      <c r="K119" s="292">
        <v>758.8</v>
      </c>
      <c r="L119" s="390">
        <v>293.3</v>
      </c>
      <c r="M119" s="389"/>
      <c r="N119" s="392"/>
      <c r="O119" s="391"/>
      <c r="P119" s="392"/>
      <c r="Q119" s="390"/>
      <c r="R119" s="520"/>
      <c r="S119" s="1099" t="s">
        <v>154</v>
      </c>
      <c r="T119" s="997">
        <v>2</v>
      </c>
      <c r="U119" s="998"/>
      <c r="V119" s="1110"/>
      <c r="W119" s="1105"/>
    </row>
    <row r="120" spans="1:23" ht="30" customHeight="1" x14ac:dyDescent="0.2">
      <c r="A120" s="874"/>
      <c r="B120" s="1120"/>
      <c r="C120" s="1097"/>
      <c r="D120" s="2512"/>
      <c r="E120" s="2137"/>
      <c r="F120" s="1102"/>
      <c r="G120" s="2723"/>
      <c r="H120" s="2613"/>
      <c r="I120" s="2731"/>
      <c r="J120" s="2725"/>
      <c r="K120" s="542"/>
      <c r="L120" s="106"/>
      <c r="M120" s="107"/>
      <c r="N120" s="518"/>
      <c r="O120" s="517"/>
      <c r="P120" s="1265"/>
      <c r="Q120" s="106"/>
      <c r="R120" s="519"/>
      <c r="S120" s="999" t="s">
        <v>332</v>
      </c>
      <c r="T120" s="981">
        <v>2</v>
      </c>
      <c r="U120" s="1000"/>
      <c r="V120" s="34"/>
      <c r="W120" s="343"/>
    </row>
    <row r="121" spans="1:23" ht="15" customHeight="1" thickBot="1" x14ac:dyDescent="0.25">
      <c r="A121" s="880"/>
      <c r="B121" s="1122"/>
      <c r="C121" s="134"/>
      <c r="D121" s="156"/>
      <c r="E121" s="2488"/>
      <c r="F121" s="2488"/>
      <c r="G121" s="2488"/>
      <c r="H121" s="2488"/>
      <c r="I121" s="2489" t="s">
        <v>71</v>
      </c>
      <c r="J121" s="2533"/>
      <c r="K121" s="544">
        <f>SUM(K108:K119)</f>
        <v>982.2</v>
      </c>
      <c r="L121" s="537">
        <f>SUM(L108:L119)</f>
        <v>847.9</v>
      </c>
      <c r="M121" s="188">
        <f>SUM(M106:M115)</f>
        <v>30</v>
      </c>
      <c r="N121" s="1264">
        <f t="shared" ref="N121:R121" si="6">SUM(N106:N115)</f>
        <v>0</v>
      </c>
      <c r="O121" s="238">
        <f t="shared" si="6"/>
        <v>0</v>
      </c>
      <c r="P121" s="1266">
        <f t="shared" si="6"/>
        <v>30</v>
      </c>
      <c r="Q121" s="537">
        <f>SUM(Q106:Q115)</f>
        <v>122.5</v>
      </c>
      <c r="R121" s="188">
        <f t="shared" si="6"/>
        <v>697.5</v>
      </c>
      <c r="S121" s="386"/>
      <c r="T121" s="387"/>
      <c r="U121" s="387"/>
      <c r="V121" s="387"/>
      <c r="W121" s="351"/>
    </row>
    <row r="122" spans="1:23" ht="27" customHeight="1" x14ac:dyDescent="0.2">
      <c r="A122" s="874" t="s">
        <v>7</v>
      </c>
      <c r="B122" s="1120" t="s">
        <v>7</v>
      </c>
      <c r="C122" s="128" t="s">
        <v>40</v>
      </c>
      <c r="D122" s="300"/>
      <c r="E122" s="230" t="s">
        <v>157</v>
      </c>
      <c r="F122" s="262"/>
      <c r="G122" s="263"/>
      <c r="H122" s="1092" t="s">
        <v>48</v>
      </c>
      <c r="I122" s="2534" t="s">
        <v>80</v>
      </c>
      <c r="J122" s="122"/>
      <c r="K122" s="558"/>
      <c r="L122" s="559"/>
      <c r="M122" s="522"/>
      <c r="N122" s="523"/>
      <c r="O122" s="523"/>
      <c r="P122" s="524"/>
      <c r="Q122" s="558"/>
      <c r="R122" s="522"/>
      <c r="S122" s="144"/>
      <c r="T122" s="338"/>
      <c r="U122" s="39"/>
      <c r="V122" s="39"/>
      <c r="W122" s="362"/>
    </row>
    <row r="123" spans="1:23" ht="36" customHeight="1" x14ac:dyDescent="0.2">
      <c r="A123" s="874"/>
      <c r="B123" s="1120"/>
      <c r="C123" s="130"/>
      <c r="D123" s="1075" t="s">
        <v>7</v>
      </c>
      <c r="E123" s="299" t="s">
        <v>104</v>
      </c>
      <c r="F123" s="298"/>
      <c r="G123" s="267" t="s">
        <v>221</v>
      </c>
      <c r="H123" s="1063"/>
      <c r="I123" s="2526"/>
      <c r="J123" s="417" t="s">
        <v>130</v>
      </c>
      <c r="K123" s="560">
        <v>3</v>
      </c>
      <c r="L123" s="561">
        <v>4.4000000000000004</v>
      </c>
      <c r="M123" s="629">
        <v>6</v>
      </c>
      <c r="N123" s="630"/>
      <c r="O123" s="630"/>
      <c r="P123" s="631">
        <v>6</v>
      </c>
      <c r="Q123" s="536">
        <v>7.9</v>
      </c>
      <c r="R123" s="632">
        <v>5</v>
      </c>
      <c r="S123" s="2169" t="s">
        <v>339</v>
      </c>
      <c r="T123" s="1106">
        <v>100</v>
      </c>
      <c r="U123" s="1110">
        <v>100</v>
      </c>
      <c r="V123" s="1110">
        <v>100</v>
      </c>
      <c r="W123" s="1105">
        <v>100</v>
      </c>
    </row>
    <row r="124" spans="1:23" s="12" customFormat="1" ht="51.75" customHeight="1" x14ac:dyDescent="0.2">
      <c r="A124" s="874"/>
      <c r="B124" s="1120"/>
      <c r="C124" s="1077"/>
      <c r="D124" s="1075" t="s">
        <v>9</v>
      </c>
      <c r="E124" s="158" t="s">
        <v>90</v>
      </c>
      <c r="F124" s="229"/>
      <c r="G124" s="261" t="s">
        <v>200</v>
      </c>
      <c r="H124" s="1072"/>
      <c r="I124" s="244"/>
      <c r="J124" s="416" t="s">
        <v>29</v>
      </c>
      <c r="K124" s="562">
        <v>6</v>
      </c>
      <c r="L124" s="563">
        <v>6</v>
      </c>
      <c r="M124" s="1246">
        <v>35</v>
      </c>
      <c r="N124" s="1247">
        <v>30</v>
      </c>
      <c r="O124" s="1247"/>
      <c r="P124" s="1248">
        <v>5</v>
      </c>
      <c r="Q124" s="562">
        <v>35</v>
      </c>
      <c r="R124" s="1246">
        <v>35</v>
      </c>
      <c r="S124" s="2535"/>
      <c r="T124" s="418"/>
      <c r="U124" s="419"/>
      <c r="V124" s="419"/>
      <c r="W124" s="420"/>
    </row>
    <row r="125" spans="1:23" ht="15" customHeight="1" thickBot="1" x14ac:dyDescent="0.25">
      <c r="A125" s="874"/>
      <c r="B125" s="1120"/>
      <c r="C125" s="1097"/>
      <c r="D125" s="160"/>
      <c r="E125" s="161"/>
      <c r="F125" s="162"/>
      <c r="G125" s="162"/>
      <c r="H125" s="160"/>
      <c r="I125" s="2489" t="s">
        <v>71</v>
      </c>
      <c r="J125" s="2533"/>
      <c r="K125" s="537">
        <f>SUM(K123:K124)</f>
        <v>9</v>
      </c>
      <c r="L125" s="188">
        <f>SUM(L123:L124)</f>
        <v>10.4</v>
      </c>
      <c r="M125" s="544">
        <f>SUM(M123:M124)</f>
        <v>41</v>
      </c>
      <c r="N125" s="544">
        <f t="shared" ref="N125:P125" si="7">SUM(N123:N124)</f>
        <v>30</v>
      </c>
      <c r="O125" s="544">
        <f t="shared" si="7"/>
        <v>0</v>
      </c>
      <c r="P125" s="544">
        <f t="shared" si="7"/>
        <v>11</v>
      </c>
      <c r="Q125" s="537">
        <f>SUM(Q123:Q124)</f>
        <v>42.9</v>
      </c>
      <c r="R125" s="188">
        <f t="shared" ref="R125" si="8">SUM(R123:R124)</f>
        <v>40</v>
      </c>
      <c r="S125" s="432"/>
      <c r="T125" s="387"/>
      <c r="U125" s="387"/>
      <c r="V125" s="387"/>
      <c r="W125" s="345"/>
    </row>
    <row r="126" spans="1:23" ht="14.25" customHeight="1" thickBot="1" x14ac:dyDescent="0.25">
      <c r="A126" s="163" t="s">
        <v>7</v>
      </c>
      <c r="B126" s="1125" t="s">
        <v>7</v>
      </c>
      <c r="C126" s="2536" t="s">
        <v>10</v>
      </c>
      <c r="D126" s="2216"/>
      <c r="E126" s="2216"/>
      <c r="F126" s="2216"/>
      <c r="G126" s="2216"/>
      <c r="H126" s="2216"/>
      <c r="I126" s="2216"/>
      <c r="J126" s="2217"/>
      <c r="K126" s="564">
        <f t="shared" ref="K126:R126" si="9">K121+K73+K56+K40+K104+K91+K125</f>
        <v>5420.5</v>
      </c>
      <c r="L126" s="565">
        <f t="shared" si="9"/>
        <v>3820.6</v>
      </c>
      <c r="M126" s="565">
        <f t="shared" si="9"/>
        <v>7036.1</v>
      </c>
      <c r="N126" s="565">
        <f t="shared" si="9"/>
        <v>30</v>
      </c>
      <c r="O126" s="565">
        <f t="shared" si="9"/>
        <v>0</v>
      </c>
      <c r="P126" s="565">
        <f t="shared" si="9"/>
        <v>7006.1</v>
      </c>
      <c r="Q126" s="565">
        <f t="shared" si="9"/>
        <v>14237.3</v>
      </c>
      <c r="R126" s="565">
        <f t="shared" si="9"/>
        <v>21745.5</v>
      </c>
      <c r="S126" s="165"/>
      <c r="T126" s="312"/>
      <c r="U126" s="312"/>
      <c r="V126" s="312"/>
      <c r="W126" s="166"/>
    </row>
    <row r="127" spans="1:23" ht="14.25" customHeight="1" thickBot="1" x14ac:dyDescent="0.25">
      <c r="A127" s="163" t="s">
        <v>7</v>
      </c>
      <c r="B127" s="1125" t="s">
        <v>9</v>
      </c>
      <c r="C127" s="2218" t="s">
        <v>36</v>
      </c>
      <c r="D127" s="2218"/>
      <c r="E127" s="2218"/>
      <c r="F127" s="2218"/>
      <c r="G127" s="2218"/>
      <c r="H127" s="2218"/>
      <c r="I127" s="2218"/>
      <c r="J127" s="2218"/>
      <c r="K127" s="2219"/>
      <c r="L127" s="2219"/>
      <c r="M127" s="2219"/>
      <c r="N127" s="2219"/>
      <c r="O127" s="2219"/>
      <c r="P127" s="2219"/>
      <c r="Q127" s="2219"/>
      <c r="R127" s="2219"/>
      <c r="S127" s="2218"/>
      <c r="T127" s="2220"/>
      <c r="U127" s="2220"/>
      <c r="V127" s="2220"/>
      <c r="W127" s="2221"/>
    </row>
    <row r="128" spans="1:23" ht="29.25" customHeight="1" x14ac:dyDescent="0.2">
      <c r="A128" s="879" t="s">
        <v>7</v>
      </c>
      <c r="B128" s="1123" t="s">
        <v>9</v>
      </c>
      <c r="C128" s="738" t="s">
        <v>7</v>
      </c>
      <c r="D128" s="167"/>
      <c r="E128" s="230" t="s">
        <v>63</v>
      </c>
      <c r="F128" s="232" t="s">
        <v>174</v>
      </c>
      <c r="G128" s="231"/>
      <c r="H128" s="240" t="s">
        <v>41</v>
      </c>
      <c r="I128" s="2534" t="s">
        <v>83</v>
      </c>
      <c r="J128" s="168"/>
      <c r="K128" s="170"/>
      <c r="L128" s="170"/>
      <c r="M128" s="303"/>
      <c r="N128" s="438"/>
      <c r="O128" s="438"/>
      <c r="P128" s="434"/>
      <c r="Q128" s="303"/>
      <c r="R128" s="303"/>
      <c r="S128" s="169"/>
      <c r="T128" s="424"/>
      <c r="U128" s="430"/>
      <c r="V128" s="430"/>
      <c r="W128" s="426"/>
    </row>
    <row r="129" spans="1:23" ht="14.25" customHeight="1" x14ac:dyDescent="0.2">
      <c r="A129" s="874"/>
      <c r="B129" s="1120"/>
      <c r="C129" s="1077"/>
      <c r="D129" s="1063" t="s">
        <v>7</v>
      </c>
      <c r="E129" s="1071" t="s">
        <v>58</v>
      </c>
      <c r="F129" s="1087"/>
      <c r="G129" s="2537" t="s">
        <v>222</v>
      </c>
      <c r="H129" s="1063"/>
      <c r="I129" s="2449"/>
      <c r="J129" s="304"/>
      <c r="K129" s="422"/>
      <c r="L129" s="422"/>
      <c r="M129" s="423"/>
      <c r="N129" s="439"/>
      <c r="O129" s="439"/>
      <c r="P129" s="435"/>
      <c r="Q129" s="423"/>
      <c r="R129" s="423"/>
      <c r="S129" s="292"/>
      <c r="T129" s="392"/>
      <c r="U129" s="391"/>
      <c r="V129" s="391"/>
      <c r="W129" s="427"/>
    </row>
    <row r="130" spans="1:23" ht="15.75" customHeight="1" x14ac:dyDescent="0.2">
      <c r="A130" s="874"/>
      <c r="B130" s="1120"/>
      <c r="C130" s="1077"/>
      <c r="D130" s="1063"/>
      <c r="E130" s="2230" t="s">
        <v>92</v>
      </c>
      <c r="F130" s="1087"/>
      <c r="G130" s="2538"/>
      <c r="H130" s="1063"/>
      <c r="I130" s="2449"/>
      <c r="J130" s="172" t="s">
        <v>29</v>
      </c>
      <c r="K130" s="265">
        <v>4852.3</v>
      </c>
      <c r="L130" s="265">
        <v>4852.3</v>
      </c>
      <c r="M130" s="172">
        <f>+N130</f>
        <v>4893.8</v>
      </c>
      <c r="N130" s="727">
        <v>4893.8</v>
      </c>
      <c r="O130" s="727"/>
      <c r="P130" s="250"/>
      <c r="Q130" s="265">
        <v>5081.5</v>
      </c>
      <c r="R130" s="265">
        <v>5135.3</v>
      </c>
      <c r="S130" s="2178" t="s">
        <v>46</v>
      </c>
      <c r="T130" s="331">
        <v>5</v>
      </c>
      <c r="U130" s="1051">
        <v>5</v>
      </c>
      <c r="V130" s="1051">
        <v>5</v>
      </c>
      <c r="W130" s="344">
        <v>5</v>
      </c>
    </row>
    <row r="131" spans="1:23" ht="14.25" customHeight="1" x14ac:dyDescent="0.2">
      <c r="A131" s="874"/>
      <c r="B131" s="1120"/>
      <c r="C131" s="1077"/>
      <c r="D131" s="1063"/>
      <c r="E131" s="2230"/>
      <c r="F131" s="1064"/>
      <c r="G131" s="2538"/>
      <c r="H131" s="1063"/>
      <c r="I131" s="2449"/>
      <c r="J131" s="297" t="s">
        <v>68</v>
      </c>
      <c r="K131" s="273"/>
      <c r="L131" s="273"/>
      <c r="M131" s="297"/>
      <c r="N131" s="322"/>
      <c r="O131" s="322"/>
      <c r="P131" s="436"/>
      <c r="Q131" s="273"/>
      <c r="R131" s="273"/>
      <c r="S131" s="2631"/>
      <c r="T131" s="425"/>
      <c r="U131" s="431"/>
      <c r="V131" s="431"/>
      <c r="W131" s="428"/>
    </row>
    <row r="132" spans="1:23" ht="69" customHeight="1" x14ac:dyDescent="0.2">
      <c r="A132" s="874"/>
      <c r="B132" s="1120"/>
      <c r="C132" s="1077"/>
      <c r="D132" s="1063"/>
      <c r="E132" s="706" t="s">
        <v>239</v>
      </c>
      <c r="F132" s="1064"/>
      <c r="G132" s="1118" t="s">
        <v>240</v>
      </c>
      <c r="H132" s="1063"/>
      <c r="I132" s="2449"/>
      <c r="J132" s="172" t="s">
        <v>78</v>
      </c>
      <c r="K132" s="265">
        <v>30.1</v>
      </c>
      <c r="L132" s="265">
        <v>30.1</v>
      </c>
      <c r="M132" s="172">
        <v>30.1</v>
      </c>
      <c r="N132" s="727">
        <v>30.1</v>
      </c>
      <c r="O132" s="727"/>
      <c r="P132" s="250"/>
      <c r="Q132" s="265">
        <v>30.1</v>
      </c>
      <c r="R132" s="265">
        <v>30.1</v>
      </c>
      <c r="S132" s="1049" t="s">
        <v>440</v>
      </c>
      <c r="T132" s="331">
        <v>36</v>
      </c>
      <c r="U132" s="1051">
        <v>36</v>
      </c>
      <c r="V132" s="1051">
        <v>36</v>
      </c>
      <c r="W132" s="1055">
        <v>36</v>
      </c>
    </row>
    <row r="133" spans="1:23" ht="26.25" customHeight="1" x14ac:dyDescent="0.2">
      <c r="A133" s="874"/>
      <c r="B133" s="1120"/>
      <c r="C133" s="1077"/>
      <c r="D133" s="1063"/>
      <c r="E133" s="707" t="s">
        <v>93</v>
      </c>
      <c r="F133" s="1085"/>
      <c r="G133" s="1001"/>
      <c r="H133" s="1063"/>
      <c r="I133" s="2449"/>
      <c r="J133" s="173" t="s">
        <v>29</v>
      </c>
      <c r="K133" s="269">
        <v>13</v>
      </c>
      <c r="L133" s="269">
        <v>13</v>
      </c>
      <c r="M133" s="274">
        <v>13</v>
      </c>
      <c r="N133" s="380">
        <v>13</v>
      </c>
      <c r="O133" s="380"/>
      <c r="P133" s="437"/>
      <c r="Q133" s="269">
        <v>13</v>
      </c>
      <c r="R133" s="269">
        <v>13</v>
      </c>
      <c r="S133" s="174" t="s">
        <v>349</v>
      </c>
      <c r="T133" s="382">
        <v>3</v>
      </c>
      <c r="U133" s="40">
        <v>3</v>
      </c>
      <c r="V133" s="40">
        <v>3</v>
      </c>
      <c r="W133" s="665">
        <v>3</v>
      </c>
    </row>
    <row r="134" spans="1:23" ht="27.75" customHeight="1" x14ac:dyDescent="0.2">
      <c r="A134" s="874"/>
      <c r="B134" s="1120"/>
      <c r="C134" s="1077"/>
      <c r="D134" s="1063"/>
      <c r="E134" s="1068" t="s">
        <v>94</v>
      </c>
      <c r="F134" s="421"/>
      <c r="G134" s="1002"/>
      <c r="H134" s="1063"/>
      <c r="I134" s="1112"/>
      <c r="J134" s="297" t="s">
        <v>29</v>
      </c>
      <c r="K134" s="273">
        <v>110</v>
      </c>
      <c r="L134" s="273">
        <v>110</v>
      </c>
      <c r="M134" s="297">
        <v>110</v>
      </c>
      <c r="N134" s="322">
        <v>110</v>
      </c>
      <c r="O134" s="322"/>
      <c r="P134" s="436"/>
      <c r="Q134" s="273">
        <v>110</v>
      </c>
      <c r="R134" s="273">
        <v>110</v>
      </c>
      <c r="S134" s="1453" t="s">
        <v>350</v>
      </c>
      <c r="T134" s="425">
        <v>6</v>
      </c>
      <c r="U134" s="431">
        <v>6</v>
      </c>
      <c r="V134" s="431">
        <v>6</v>
      </c>
      <c r="W134" s="428">
        <v>6</v>
      </c>
    </row>
    <row r="135" spans="1:23" ht="69" customHeight="1" x14ac:dyDescent="0.2">
      <c r="A135" s="1141"/>
      <c r="B135" s="1120"/>
      <c r="C135" s="1077"/>
      <c r="D135" s="1075"/>
      <c r="E135" s="728" t="s">
        <v>307</v>
      </c>
      <c r="F135" s="1088"/>
      <c r="G135" s="729"/>
      <c r="H135" s="1138"/>
      <c r="I135" s="1175"/>
      <c r="J135" s="296" t="s">
        <v>78</v>
      </c>
      <c r="K135" s="686"/>
      <c r="L135" s="686"/>
      <c r="M135" s="296">
        <v>29.8</v>
      </c>
      <c r="N135" s="474">
        <v>29.8</v>
      </c>
      <c r="O135" s="474"/>
      <c r="P135" s="730"/>
      <c r="Q135" s="731">
        <v>29.8</v>
      </c>
      <c r="R135" s="686">
        <v>29.8</v>
      </c>
      <c r="S135" s="711" t="s">
        <v>412</v>
      </c>
      <c r="T135" s="732"/>
      <c r="U135" s="733">
        <v>3</v>
      </c>
      <c r="V135" s="687">
        <v>3</v>
      </c>
      <c r="W135" s="734">
        <v>3</v>
      </c>
    </row>
    <row r="136" spans="1:23" ht="18" customHeight="1" x14ac:dyDescent="0.2">
      <c r="A136" s="2132"/>
      <c r="B136" s="2493"/>
      <c r="C136" s="2443"/>
      <c r="D136" s="2134" t="s">
        <v>9</v>
      </c>
      <c r="E136" s="2158" t="s">
        <v>47</v>
      </c>
      <c r="F136" s="2236"/>
      <c r="G136" s="2531" t="s">
        <v>201</v>
      </c>
      <c r="H136" s="2177"/>
      <c r="I136" s="2448"/>
      <c r="J136" s="172" t="s">
        <v>29</v>
      </c>
      <c r="K136" s="265">
        <v>54.8</v>
      </c>
      <c r="L136" s="265">
        <v>54.8</v>
      </c>
      <c r="M136" s="172">
        <v>59.5</v>
      </c>
      <c r="N136" s="727">
        <v>59.5</v>
      </c>
      <c r="O136" s="727"/>
      <c r="P136" s="80"/>
      <c r="Q136" s="126">
        <v>59.5</v>
      </c>
      <c r="R136" s="265">
        <v>59.5</v>
      </c>
      <c r="S136" s="2435" t="s">
        <v>60</v>
      </c>
      <c r="T136" s="2625">
        <v>7</v>
      </c>
      <c r="U136" s="2233">
        <v>7</v>
      </c>
      <c r="V136" s="2233">
        <v>7</v>
      </c>
      <c r="W136" s="2234">
        <v>7</v>
      </c>
    </row>
    <row r="137" spans="1:23" ht="18" customHeight="1" x14ac:dyDescent="0.2">
      <c r="A137" s="2132"/>
      <c r="B137" s="2493"/>
      <c r="C137" s="2443"/>
      <c r="D137" s="2134"/>
      <c r="E137" s="2158"/>
      <c r="F137" s="2236"/>
      <c r="G137" s="2532"/>
      <c r="H137" s="2177"/>
      <c r="I137" s="2448"/>
      <c r="J137" s="175" t="s">
        <v>68</v>
      </c>
      <c r="K137" s="266"/>
      <c r="L137" s="266"/>
      <c r="M137" s="175"/>
      <c r="N137" s="82"/>
      <c r="O137" s="82"/>
      <c r="P137" s="83"/>
      <c r="Q137" s="251"/>
      <c r="R137" s="266"/>
      <c r="S137" s="2632"/>
      <c r="T137" s="2625"/>
      <c r="U137" s="2233"/>
      <c r="V137" s="2233"/>
      <c r="W137" s="2234"/>
    </row>
    <row r="138" spans="1:23" ht="22.5" customHeight="1" x14ac:dyDescent="0.2">
      <c r="A138" s="2132"/>
      <c r="B138" s="2493"/>
      <c r="C138" s="2443"/>
      <c r="D138" s="2494" t="s">
        <v>32</v>
      </c>
      <c r="E138" s="2235" t="s">
        <v>283</v>
      </c>
      <c r="F138" s="2528"/>
      <c r="G138" s="2529" t="s">
        <v>222</v>
      </c>
      <c r="H138" s="2177"/>
      <c r="I138" s="2448"/>
      <c r="J138" s="172" t="s">
        <v>29</v>
      </c>
      <c r="K138" s="265">
        <v>3.4</v>
      </c>
      <c r="L138" s="265">
        <v>3.4</v>
      </c>
      <c r="M138" s="172"/>
      <c r="N138" s="727"/>
      <c r="O138" s="727"/>
      <c r="P138" s="250"/>
      <c r="Q138" s="265"/>
      <c r="R138" s="265"/>
      <c r="S138" s="1452" t="s">
        <v>322</v>
      </c>
      <c r="T138" s="1106">
        <v>3</v>
      </c>
      <c r="U138" s="1110"/>
      <c r="V138" s="1110"/>
      <c r="W138" s="1105"/>
    </row>
    <row r="139" spans="1:23" ht="30" customHeight="1" x14ac:dyDescent="0.2">
      <c r="A139" s="2132"/>
      <c r="B139" s="2493"/>
      <c r="C139" s="2443"/>
      <c r="D139" s="2134"/>
      <c r="E139" s="2158"/>
      <c r="F139" s="2236"/>
      <c r="G139" s="2530"/>
      <c r="H139" s="2177"/>
      <c r="I139" s="2448"/>
      <c r="J139" s="172" t="s">
        <v>29</v>
      </c>
      <c r="K139" s="265"/>
      <c r="L139" s="172"/>
      <c r="M139" s="274">
        <v>3.2</v>
      </c>
      <c r="N139" s="380">
        <v>3.2</v>
      </c>
      <c r="O139" s="380"/>
      <c r="P139" s="437"/>
      <c r="Q139" s="269">
        <v>5</v>
      </c>
      <c r="R139" s="269">
        <v>5</v>
      </c>
      <c r="S139" s="174" t="s">
        <v>413</v>
      </c>
      <c r="T139" s="382"/>
      <c r="U139" s="40">
        <v>3</v>
      </c>
      <c r="V139" s="40">
        <v>3</v>
      </c>
      <c r="W139" s="665">
        <v>3</v>
      </c>
    </row>
    <row r="140" spans="1:23" ht="30" customHeight="1" x14ac:dyDescent="0.2">
      <c r="A140" s="2132"/>
      <c r="B140" s="2493"/>
      <c r="C140" s="2443"/>
      <c r="D140" s="2134"/>
      <c r="E140" s="2158"/>
      <c r="F140" s="2236"/>
      <c r="G140" s="2530"/>
      <c r="H140" s="2177"/>
      <c r="I140" s="2448"/>
      <c r="J140" s="172" t="s">
        <v>29</v>
      </c>
      <c r="K140" s="265"/>
      <c r="L140" s="172"/>
      <c r="M140" s="274"/>
      <c r="N140" s="380"/>
      <c r="O140" s="380"/>
      <c r="P140" s="437"/>
      <c r="Q140" s="269">
        <v>5</v>
      </c>
      <c r="R140" s="269">
        <v>5</v>
      </c>
      <c r="S140" s="174" t="s">
        <v>414</v>
      </c>
      <c r="T140" s="382"/>
      <c r="U140" s="40"/>
      <c r="V140" s="40">
        <v>1</v>
      </c>
      <c r="W140" s="665">
        <v>1</v>
      </c>
    </row>
    <row r="141" spans="1:23" ht="18.75" customHeight="1" x14ac:dyDescent="0.2">
      <c r="A141" s="2132"/>
      <c r="B141" s="2493"/>
      <c r="C141" s="2443"/>
      <c r="D141" s="2134"/>
      <c r="E141" s="2158"/>
      <c r="F141" s="2236"/>
      <c r="G141" s="2530"/>
      <c r="H141" s="2177"/>
      <c r="I141" s="2448"/>
      <c r="J141" s="172" t="s">
        <v>29</v>
      </c>
      <c r="K141" s="129"/>
      <c r="L141" s="202"/>
      <c r="M141" s="274"/>
      <c r="N141" s="380"/>
      <c r="O141" s="380"/>
      <c r="P141" s="437"/>
      <c r="Q141" s="269">
        <v>3</v>
      </c>
      <c r="R141" s="269">
        <v>3</v>
      </c>
      <c r="S141" s="174" t="s">
        <v>284</v>
      </c>
      <c r="T141" s="382"/>
      <c r="U141" s="40"/>
      <c r="V141" s="40">
        <v>1</v>
      </c>
      <c r="W141" s="665">
        <v>1</v>
      </c>
    </row>
    <row r="142" spans="1:23" ht="30" customHeight="1" x14ac:dyDescent="0.2">
      <c r="A142" s="2132"/>
      <c r="B142" s="2493"/>
      <c r="C142" s="2443"/>
      <c r="D142" s="2134"/>
      <c r="E142" s="2158"/>
      <c r="F142" s="2236"/>
      <c r="G142" s="2530"/>
      <c r="H142" s="2177"/>
      <c r="I142" s="2448"/>
      <c r="J142" s="172" t="s">
        <v>29</v>
      </c>
      <c r="K142" s="129"/>
      <c r="L142" s="126"/>
      <c r="M142" s="274">
        <v>55.5</v>
      </c>
      <c r="N142" s="380">
        <v>55.5</v>
      </c>
      <c r="O142" s="380"/>
      <c r="P142" s="437"/>
      <c r="Q142" s="269">
        <v>55.5</v>
      </c>
      <c r="R142" s="269">
        <v>55.5</v>
      </c>
      <c r="S142" s="174" t="s">
        <v>415</v>
      </c>
      <c r="T142" s="382"/>
      <c r="U142" s="40">
        <v>1</v>
      </c>
      <c r="V142" s="40">
        <v>1</v>
      </c>
      <c r="W142" s="665">
        <v>1</v>
      </c>
    </row>
    <row r="143" spans="1:23" ht="30.75" customHeight="1" x14ac:dyDescent="0.2">
      <c r="A143" s="2132"/>
      <c r="B143" s="2493"/>
      <c r="C143" s="2443"/>
      <c r="D143" s="2504"/>
      <c r="E143" s="2159"/>
      <c r="F143" s="2739"/>
      <c r="G143" s="2556"/>
      <c r="H143" s="2177"/>
      <c r="I143" s="2448"/>
      <c r="J143" s="175" t="s">
        <v>29</v>
      </c>
      <c r="K143" s="175"/>
      <c r="L143" s="127"/>
      <c r="M143" s="308"/>
      <c r="N143" s="82"/>
      <c r="O143" s="82"/>
      <c r="P143" s="308"/>
      <c r="Q143" s="127">
        <v>55</v>
      </c>
      <c r="R143" s="251">
        <v>55</v>
      </c>
      <c r="S143" s="1450" t="s">
        <v>285</v>
      </c>
      <c r="T143" s="95"/>
      <c r="U143" s="34"/>
      <c r="V143" s="34">
        <v>1</v>
      </c>
      <c r="W143" s="343">
        <v>1</v>
      </c>
    </row>
    <row r="144" spans="1:23" ht="36" customHeight="1" x14ac:dyDescent="0.2">
      <c r="A144" s="2132"/>
      <c r="B144" s="2493"/>
      <c r="C144" s="2443"/>
      <c r="D144" s="2494" t="s">
        <v>37</v>
      </c>
      <c r="E144" s="2253" t="s">
        <v>302</v>
      </c>
      <c r="F144" s="2616"/>
      <c r="G144" s="2591"/>
      <c r="H144" s="2177"/>
      <c r="I144" s="1066"/>
      <c r="J144" s="129" t="s">
        <v>78</v>
      </c>
      <c r="K144" s="172"/>
      <c r="L144" s="129"/>
      <c r="M144" s="320">
        <v>250</v>
      </c>
      <c r="N144" s="326">
        <v>250</v>
      </c>
      <c r="O144" s="326"/>
      <c r="P144" s="717"/>
      <c r="Q144" s="154">
        <v>100</v>
      </c>
      <c r="R144" s="718">
        <v>100</v>
      </c>
      <c r="S144" s="2593" t="s">
        <v>303</v>
      </c>
      <c r="T144" s="2625"/>
      <c r="U144" s="2233">
        <v>41</v>
      </c>
      <c r="V144" s="2638"/>
      <c r="W144" s="2639"/>
    </row>
    <row r="145" spans="1:23" ht="18.75" customHeight="1" x14ac:dyDescent="0.2">
      <c r="A145" s="2132"/>
      <c r="B145" s="2493"/>
      <c r="C145" s="2443"/>
      <c r="D145" s="2134"/>
      <c r="E145" s="2425"/>
      <c r="F145" s="2164"/>
      <c r="G145" s="2612"/>
      <c r="H145" s="2177"/>
      <c r="I145" s="1066"/>
      <c r="J145" s="129"/>
      <c r="K145" s="172"/>
      <c r="L145" s="129"/>
      <c r="M145" s="202"/>
      <c r="N145" s="727"/>
      <c r="O145" s="727"/>
      <c r="P145" s="79"/>
      <c r="Q145" s="129"/>
      <c r="R145" s="126"/>
      <c r="S145" s="2231"/>
      <c r="T145" s="2625"/>
      <c r="U145" s="2233"/>
      <c r="V145" s="2233"/>
      <c r="W145" s="2234"/>
    </row>
    <row r="146" spans="1:23" ht="15.75" customHeight="1" x14ac:dyDescent="0.2">
      <c r="A146" s="874"/>
      <c r="B146" s="1120"/>
      <c r="C146" s="1077"/>
      <c r="D146" s="1075"/>
      <c r="E146" s="821"/>
      <c r="F146" s="1084"/>
      <c r="G146" s="729"/>
      <c r="H146" s="1079"/>
      <c r="I146" s="1083"/>
      <c r="J146" s="127"/>
      <c r="K146" s="175"/>
      <c r="L146" s="127"/>
      <c r="M146" s="308"/>
      <c r="N146" s="82"/>
      <c r="O146" s="82"/>
      <c r="P146" s="308"/>
      <c r="Q146" s="127"/>
      <c r="R146" s="415"/>
      <c r="S146" s="1103" t="s">
        <v>304</v>
      </c>
      <c r="T146" s="723"/>
      <c r="U146" s="724"/>
      <c r="V146" s="724">
        <v>20</v>
      </c>
      <c r="W146" s="725">
        <v>20</v>
      </c>
    </row>
    <row r="147" spans="1:23" ht="18" customHeight="1" thickBot="1" x14ac:dyDescent="0.25">
      <c r="A147" s="880"/>
      <c r="B147" s="1122"/>
      <c r="C147" s="134"/>
      <c r="D147" s="160"/>
      <c r="E147" s="823"/>
      <c r="F147" s="824"/>
      <c r="G147" s="825"/>
      <c r="H147" s="160"/>
      <c r="I147" s="822"/>
      <c r="J147" s="259" t="s">
        <v>8</v>
      </c>
      <c r="K147" s="819">
        <f t="shared" ref="K147:R147" si="10">SUM(K129:K146)</f>
        <v>5063.6000000000004</v>
      </c>
      <c r="L147" s="819">
        <f t="shared" si="10"/>
        <v>5063.6000000000004</v>
      </c>
      <c r="M147" s="819">
        <f>SUM(M129:M146)</f>
        <v>5444.9</v>
      </c>
      <c r="N147" s="819">
        <f>SUM(N129:N146)</f>
        <v>5444.9</v>
      </c>
      <c r="O147" s="819">
        <f t="shared" si="10"/>
        <v>0</v>
      </c>
      <c r="P147" s="819">
        <f>SUM(P129:P146)</f>
        <v>0</v>
      </c>
      <c r="Q147" s="819">
        <f t="shared" si="10"/>
        <v>5547.4</v>
      </c>
      <c r="R147" s="820">
        <f t="shared" si="10"/>
        <v>5601.2</v>
      </c>
      <c r="S147" s="726"/>
      <c r="T147" s="446"/>
      <c r="U147" s="449"/>
      <c r="V147" s="449"/>
      <c r="W147" s="448"/>
    </row>
    <row r="148" spans="1:23" ht="15" customHeight="1" x14ac:dyDescent="0.2">
      <c r="A148" s="2241" t="s">
        <v>7</v>
      </c>
      <c r="B148" s="2546" t="s">
        <v>9</v>
      </c>
      <c r="C148" s="2247" t="s">
        <v>9</v>
      </c>
      <c r="D148" s="2134"/>
      <c r="E148" s="2547" t="s">
        <v>277</v>
      </c>
      <c r="F148" s="2164" t="s">
        <v>52</v>
      </c>
      <c r="G148" s="2520" t="s">
        <v>202</v>
      </c>
      <c r="H148" s="2177" t="s">
        <v>48</v>
      </c>
      <c r="I148" s="2448" t="s">
        <v>293</v>
      </c>
      <c r="J148" s="124" t="s">
        <v>130</v>
      </c>
      <c r="K148" s="202">
        <v>150</v>
      </c>
      <c r="L148" s="444">
        <v>309.2</v>
      </c>
      <c r="M148" s="202"/>
      <c r="N148" s="727"/>
      <c r="O148" s="727"/>
      <c r="P148" s="202"/>
      <c r="Q148" s="444"/>
      <c r="R148" s="126"/>
      <c r="S148" s="788" t="s">
        <v>51</v>
      </c>
      <c r="T148" s="789"/>
      <c r="U148" s="1050"/>
      <c r="V148" s="1050">
        <v>1</v>
      </c>
      <c r="W148" s="790"/>
    </row>
    <row r="149" spans="1:23" ht="15" customHeight="1" x14ac:dyDescent="0.2">
      <c r="A149" s="2241"/>
      <c r="B149" s="2546"/>
      <c r="C149" s="2247"/>
      <c r="D149" s="2134"/>
      <c r="E149" s="2547"/>
      <c r="F149" s="2164"/>
      <c r="G149" s="2520"/>
      <c r="H149" s="2177"/>
      <c r="I149" s="2448"/>
      <c r="J149" s="124" t="s">
        <v>29</v>
      </c>
      <c r="K149" s="202">
        <v>395.8</v>
      </c>
      <c r="L149" s="129">
        <v>395.8</v>
      </c>
      <c r="M149" s="202"/>
      <c r="N149" s="727"/>
      <c r="O149" s="79"/>
      <c r="P149" s="80"/>
      <c r="Q149" s="129"/>
      <c r="R149" s="250"/>
      <c r="S149" s="2237" t="s">
        <v>312</v>
      </c>
      <c r="T149" s="979"/>
      <c r="U149" s="1051"/>
      <c r="V149" s="1051"/>
      <c r="W149" s="344">
        <v>11</v>
      </c>
    </row>
    <row r="150" spans="1:23" ht="53.25" customHeight="1" x14ac:dyDescent="0.2">
      <c r="A150" s="2241"/>
      <c r="B150" s="2546"/>
      <c r="C150" s="2247"/>
      <c r="D150" s="2134"/>
      <c r="E150" s="2547"/>
      <c r="F150" s="2164"/>
      <c r="G150" s="2520"/>
      <c r="H150" s="2177"/>
      <c r="I150" s="2448"/>
      <c r="J150" s="149" t="s">
        <v>78</v>
      </c>
      <c r="K150" s="319">
        <v>116.2</v>
      </c>
      <c r="L150" s="149">
        <v>116.2</v>
      </c>
      <c r="M150" s="319">
        <v>15</v>
      </c>
      <c r="N150" s="324"/>
      <c r="O150" s="719"/>
      <c r="P150" s="721">
        <v>15</v>
      </c>
      <c r="Q150" s="149">
        <v>7.5</v>
      </c>
      <c r="R150" s="433">
        <v>444.5</v>
      </c>
      <c r="S150" s="2238"/>
      <c r="T150" s="979"/>
      <c r="U150" s="1051"/>
      <c r="V150" s="727"/>
      <c r="W150" s="126"/>
    </row>
    <row r="151" spans="1:23" ht="25.5" customHeight="1" thickBot="1" x14ac:dyDescent="0.25">
      <c r="A151" s="901"/>
      <c r="B151" s="1120"/>
      <c r="C151" s="1065"/>
      <c r="D151" s="1093"/>
      <c r="E151" s="2548"/>
      <c r="F151" s="233"/>
      <c r="G151" s="2549"/>
      <c r="H151" s="1095"/>
      <c r="I151" s="1109"/>
      <c r="J151" s="282" t="s">
        <v>8</v>
      </c>
      <c r="K151" s="443">
        <f>SUM(K148:K150)</f>
        <v>662</v>
      </c>
      <c r="L151" s="282">
        <f t="shared" ref="L151:R151" si="11">SUM(L148:L150)</f>
        <v>821.2</v>
      </c>
      <c r="M151" s="443">
        <f>SUM(M148:M150)</f>
        <v>15</v>
      </c>
      <c r="N151" s="442">
        <f t="shared" si="11"/>
        <v>0</v>
      </c>
      <c r="O151" s="442">
        <f t="shared" si="11"/>
        <v>0</v>
      </c>
      <c r="P151" s="443">
        <f t="shared" si="11"/>
        <v>15</v>
      </c>
      <c r="Q151" s="282">
        <f t="shared" si="11"/>
        <v>7.5</v>
      </c>
      <c r="R151" s="443">
        <f t="shared" si="11"/>
        <v>444.5</v>
      </c>
      <c r="S151" s="1003" t="s">
        <v>183</v>
      </c>
      <c r="T151" s="1004">
        <v>10</v>
      </c>
      <c r="U151" s="1005"/>
      <c r="V151" s="1005"/>
      <c r="W151" s="429"/>
    </row>
    <row r="152" spans="1:23" ht="17.25" customHeight="1" x14ac:dyDescent="0.2">
      <c r="A152" s="2240" t="s">
        <v>7</v>
      </c>
      <c r="B152" s="2743" t="s">
        <v>9</v>
      </c>
      <c r="C152" s="2246" t="s">
        <v>32</v>
      </c>
      <c r="D152" s="2313"/>
      <c r="E152" s="2071" t="s">
        <v>241</v>
      </c>
      <c r="F152" s="2250" t="s">
        <v>52</v>
      </c>
      <c r="G152" s="2573"/>
      <c r="H152" s="2246">
        <v>5</v>
      </c>
      <c r="I152" s="2534" t="s">
        <v>81</v>
      </c>
      <c r="J152" s="192" t="s">
        <v>29</v>
      </c>
      <c r="K152" s="172"/>
      <c r="L152" s="172"/>
      <c r="M152" s="690"/>
      <c r="N152" s="441"/>
      <c r="O152" s="720"/>
      <c r="P152" s="722"/>
      <c r="Q152" s="126">
        <v>752.4</v>
      </c>
      <c r="R152" s="250">
        <v>0.1</v>
      </c>
      <c r="S152" s="1056" t="s">
        <v>242</v>
      </c>
      <c r="T152" s="445"/>
      <c r="U152" s="1050"/>
      <c r="V152" s="1119">
        <v>20</v>
      </c>
      <c r="W152" s="447"/>
    </row>
    <row r="153" spans="1:23" ht="14.25" customHeight="1" x14ac:dyDescent="0.2">
      <c r="A153" s="2241"/>
      <c r="B153" s="2546"/>
      <c r="C153" s="2247"/>
      <c r="D153" s="2134"/>
      <c r="E153" s="2636"/>
      <c r="F153" s="2251"/>
      <c r="G153" s="2520"/>
      <c r="H153" s="2247"/>
      <c r="I153" s="2448"/>
      <c r="J153" s="149" t="s">
        <v>49</v>
      </c>
      <c r="K153" s="302"/>
      <c r="L153" s="302"/>
      <c r="M153" s="258"/>
      <c r="N153" s="82"/>
      <c r="O153" s="82"/>
      <c r="P153" s="415"/>
      <c r="Q153" s="415">
        <v>4.3</v>
      </c>
      <c r="R153" s="415">
        <v>4259.8</v>
      </c>
      <c r="S153" s="1236"/>
      <c r="T153" s="331"/>
      <c r="U153" s="1136"/>
      <c r="V153" s="1136"/>
      <c r="W153" s="344"/>
    </row>
    <row r="154" spans="1:23" ht="16.5" customHeight="1" thickBot="1" x14ac:dyDescent="0.25">
      <c r="A154" s="2242"/>
      <c r="B154" s="2744"/>
      <c r="C154" s="2248"/>
      <c r="D154" s="2314"/>
      <c r="E154" s="770"/>
      <c r="F154" s="2252"/>
      <c r="G154" s="2574"/>
      <c r="H154" s="2248"/>
      <c r="I154" s="2626"/>
      <c r="J154" s="178" t="s">
        <v>8</v>
      </c>
      <c r="K154" s="440">
        <f t="shared" ref="K154:R154" si="12">SUM(K152:K153)</f>
        <v>0</v>
      </c>
      <c r="L154" s="440">
        <f t="shared" si="12"/>
        <v>0</v>
      </c>
      <c r="M154" s="440">
        <f t="shared" si="12"/>
        <v>0</v>
      </c>
      <c r="N154" s="442">
        <f t="shared" si="12"/>
        <v>0</v>
      </c>
      <c r="O154" s="442">
        <f t="shared" si="12"/>
        <v>0</v>
      </c>
      <c r="P154" s="689">
        <f t="shared" si="12"/>
        <v>0</v>
      </c>
      <c r="Q154" s="689">
        <f t="shared" si="12"/>
        <v>756.7</v>
      </c>
      <c r="R154" s="270">
        <f t="shared" si="12"/>
        <v>4259.8999999999996</v>
      </c>
      <c r="S154" s="769"/>
      <c r="T154" s="446"/>
      <c r="U154" s="449"/>
      <c r="V154" s="449"/>
      <c r="W154" s="448"/>
    </row>
    <row r="155" spans="1:23" ht="14.25" customHeight="1" thickBot="1" x14ac:dyDescent="0.25">
      <c r="A155" s="179" t="s">
        <v>7</v>
      </c>
      <c r="B155" s="1125" t="s">
        <v>9</v>
      </c>
      <c r="C155" s="2536" t="s">
        <v>10</v>
      </c>
      <c r="D155" s="2216"/>
      <c r="E155" s="2216"/>
      <c r="F155" s="2216"/>
      <c r="G155" s="2216"/>
      <c r="H155" s="2216"/>
      <c r="I155" s="2216"/>
      <c r="J155" s="2217"/>
      <c r="K155" s="268">
        <f t="shared" ref="K155:R155" si="13">K154+K151+K147</f>
        <v>5725.6</v>
      </c>
      <c r="L155" s="288">
        <f t="shared" si="13"/>
        <v>5884.8</v>
      </c>
      <c r="M155" s="268">
        <f t="shared" si="13"/>
        <v>5459.9</v>
      </c>
      <c r="N155" s="268">
        <f t="shared" si="13"/>
        <v>5444.9</v>
      </c>
      <c r="O155" s="268">
        <f t="shared" si="13"/>
        <v>0</v>
      </c>
      <c r="P155" s="268">
        <f t="shared" si="13"/>
        <v>15</v>
      </c>
      <c r="Q155" s="288">
        <f t="shared" si="13"/>
        <v>6311.6</v>
      </c>
      <c r="R155" s="288">
        <f t="shared" si="13"/>
        <v>10305.6</v>
      </c>
      <c r="S155" s="2277"/>
      <c r="T155" s="2277"/>
      <c r="U155" s="2277"/>
      <c r="V155" s="2277"/>
      <c r="W155" s="2278"/>
    </row>
    <row r="156" spans="1:23" ht="18" customHeight="1" thickBot="1" x14ac:dyDescent="0.25">
      <c r="A156" s="163" t="s">
        <v>7</v>
      </c>
      <c r="B156" s="1125" t="s">
        <v>32</v>
      </c>
      <c r="C156" s="2220" t="s">
        <v>163</v>
      </c>
      <c r="D156" s="2279"/>
      <c r="E156" s="2279"/>
      <c r="F156" s="2279"/>
      <c r="G156" s="2279"/>
      <c r="H156" s="2279"/>
      <c r="I156" s="2279"/>
      <c r="J156" s="2279"/>
      <c r="K156" s="2279"/>
      <c r="L156" s="2279"/>
      <c r="M156" s="2279"/>
      <c r="N156" s="2279"/>
      <c r="O156" s="2279"/>
      <c r="P156" s="2279"/>
      <c r="Q156" s="2279"/>
      <c r="R156" s="2279"/>
      <c r="S156" s="2279"/>
      <c r="T156" s="2279"/>
      <c r="U156" s="2279"/>
      <c r="V156" s="2279"/>
      <c r="W156" s="2280"/>
    </row>
    <row r="157" spans="1:23" ht="27" customHeight="1" x14ac:dyDescent="0.2">
      <c r="A157" s="879" t="s">
        <v>7</v>
      </c>
      <c r="B157" s="1123" t="s">
        <v>32</v>
      </c>
      <c r="C157" s="738" t="s">
        <v>7</v>
      </c>
      <c r="D157" s="1092"/>
      <c r="E157" s="702" t="s">
        <v>151</v>
      </c>
      <c r="F157" s="235" t="s">
        <v>89</v>
      </c>
      <c r="G157" s="210"/>
      <c r="H157" s="1094"/>
      <c r="I157" s="763"/>
      <c r="J157" s="180"/>
      <c r="K157" s="271"/>
      <c r="L157" s="271"/>
      <c r="M157" s="168"/>
      <c r="N157" s="464"/>
      <c r="O157" s="464"/>
      <c r="P157" s="469"/>
      <c r="Q157" s="271"/>
      <c r="R157" s="271"/>
      <c r="S157" s="181"/>
      <c r="T157" s="450"/>
      <c r="U157" s="464"/>
      <c r="V157" s="464"/>
      <c r="W157" s="456"/>
    </row>
    <row r="158" spans="1:23" ht="27" customHeight="1" x14ac:dyDescent="0.2">
      <c r="A158" s="874"/>
      <c r="B158" s="1120"/>
      <c r="C158" s="1077"/>
      <c r="D158" s="1074" t="s">
        <v>7</v>
      </c>
      <c r="E158" s="2184" t="s">
        <v>146</v>
      </c>
      <c r="F158" s="2282" t="s">
        <v>87</v>
      </c>
      <c r="G158" s="2529" t="s">
        <v>203</v>
      </c>
      <c r="H158" s="1078" t="s">
        <v>41</v>
      </c>
      <c r="I158" s="2544" t="s">
        <v>84</v>
      </c>
      <c r="J158" s="479" t="s">
        <v>130</v>
      </c>
      <c r="K158" s="666">
        <v>130</v>
      </c>
      <c r="L158" s="666">
        <v>130</v>
      </c>
      <c r="M158" s="489">
        <v>100</v>
      </c>
      <c r="N158" s="327">
        <v>100</v>
      </c>
      <c r="O158" s="327"/>
      <c r="P158" s="667"/>
      <c r="Q158" s="666">
        <f>+N158</f>
        <v>100</v>
      </c>
      <c r="R158" s="287">
        <f>+N158</f>
        <v>100</v>
      </c>
      <c r="S158" s="668" t="s">
        <v>167</v>
      </c>
      <c r="T158" s="593" t="s">
        <v>140</v>
      </c>
      <c r="U158" s="54">
        <v>11.5</v>
      </c>
      <c r="V158" s="54">
        <v>11.8</v>
      </c>
      <c r="W158" s="55">
        <v>11.8</v>
      </c>
    </row>
    <row r="159" spans="1:23" ht="20.25" customHeight="1" x14ac:dyDescent="0.2">
      <c r="A159" s="874"/>
      <c r="B159" s="1120"/>
      <c r="C159" s="1077"/>
      <c r="D159" s="1063"/>
      <c r="E159" s="2322"/>
      <c r="F159" s="2145"/>
      <c r="G159" s="2644"/>
      <c r="H159" s="1065"/>
      <c r="I159" s="2545"/>
      <c r="J159" s="124" t="s">
        <v>29</v>
      </c>
      <c r="K159" s="669">
        <v>61</v>
      </c>
      <c r="L159" s="669">
        <v>61</v>
      </c>
      <c r="M159" s="171">
        <v>82.2</v>
      </c>
      <c r="N159" s="54">
        <f>82.2</f>
        <v>82.2</v>
      </c>
      <c r="O159" s="323"/>
      <c r="P159" s="301"/>
      <c r="Q159" s="579">
        <f>+N159</f>
        <v>82.2</v>
      </c>
      <c r="R159" s="246">
        <f>+N159</f>
        <v>82.2</v>
      </c>
      <c r="S159" s="182" t="s">
        <v>286</v>
      </c>
      <c r="T159" s="670">
        <v>69</v>
      </c>
      <c r="U159" s="93">
        <v>69</v>
      </c>
      <c r="V159" s="59">
        <v>69</v>
      </c>
      <c r="W159" s="457">
        <v>69</v>
      </c>
    </row>
    <row r="160" spans="1:23" ht="27.75" customHeight="1" x14ac:dyDescent="0.2">
      <c r="A160" s="874"/>
      <c r="B160" s="1120"/>
      <c r="C160" s="1077"/>
      <c r="D160" s="1063"/>
      <c r="E160" s="2322"/>
      <c r="F160" s="1091"/>
      <c r="G160" s="2644"/>
      <c r="H160" s="1065"/>
      <c r="I160" s="2545"/>
      <c r="J160" s="124" t="s">
        <v>85</v>
      </c>
      <c r="K160" s="669"/>
      <c r="L160" s="669">
        <v>14.3</v>
      </c>
      <c r="M160" s="171">
        <v>21.4</v>
      </c>
      <c r="N160" s="54">
        <v>21.4</v>
      </c>
      <c r="O160" s="323"/>
      <c r="P160" s="301"/>
      <c r="Q160" s="579">
        <v>21.4</v>
      </c>
      <c r="R160" s="246">
        <v>21.4</v>
      </c>
      <c r="S160" s="182" t="s">
        <v>287</v>
      </c>
      <c r="T160" s="670"/>
      <c r="U160" s="93">
        <v>20</v>
      </c>
      <c r="V160" s="59">
        <v>20</v>
      </c>
      <c r="W160" s="457">
        <v>20</v>
      </c>
    </row>
    <row r="161" spans="1:26" ht="22.5" customHeight="1" x14ac:dyDescent="0.2">
      <c r="A161" s="874"/>
      <c r="B161" s="1120"/>
      <c r="C161" s="1077"/>
      <c r="D161" s="1063"/>
      <c r="E161" s="2322"/>
      <c r="F161" s="1091"/>
      <c r="G161" s="2644"/>
      <c r="H161" s="1065"/>
      <c r="I161" s="2545"/>
      <c r="J161" s="124" t="s">
        <v>29</v>
      </c>
      <c r="K161" s="669"/>
      <c r="L161" s="669"/>
      <c r="M161" s="171">
        <v>31.5</v>
      </c>
      <c r="N161" s="54"/>
      <c r="O161" s="323"/>
      <c r="P161" s="301">
        <v>31.5</v>
      </c>
      <c r="Q161" s="579"/>
      <c r="R161" s="246"/>
      <c r="S161" s="691" t="s">
        <v>308</v>
      </c>
      <c r="T161" s="752"/>
      <c r="U161" s="753">
        <v>1</v>
      </c>
      <c r="V161" s="754"/>
      <c r="W161" s="751"/>
    </row>
    <row r="162" spans="1:26" ht="31.5" customHeight="1" x14ac:dyDescent="0.2">
      <c r="A162" s="1168"/>
      <c r="B162" s="1165"/>
      <c r="C162" s="1170"/>
      <c r="D162" s="1171"/>
      <c r="E162" s="2322"/>
      <c r="F162" s="1173"/>
      <c r="G162" s="2644"/>
      <c r="H162" s="1166"/>
      <c r="I162" s="2545"/>
      <c r="J162" s="124" t="s">
        <v>29</v>
      </c>
      <c r="K162" s="669"/>
      <c r="L162" s="669"/>
      <c r="M162" s="171">
        <v>30</v>
      </c>
      <c r="N162" s="54"/>
      <c r="O162" s="54"/>
      <c r="P162" s="1177">
        <v>30</v>
      </c>
      <c r="Q162" s="579"/>
      <c r="R162" s="246"/>
      <c r="S162" s="691" t="s">
        <v>337</v>
      </c>
      <c r="T162" s="752"/>
      <c r="U162" s="753">
        <v>1</v>
      </c>
      <c r="V162" s="754"/>
      <c r="W162" s="751"/>
    </row>
    <row r="163" spans="1:26" ht="28.5" customHeight="1" x14ac:dyDescent="0.2">
      <c r="A163" s="874"/>
      <c r="B163" s="1120"/>
      <c r="C163" s="1077"/>
      <c r="D163" s="1063"/>
      <c r="E163" s="2322"/>
      <c r="F163" s="1116"/>
      <c r="G163" s="2644"/>
      <c r="H163" s="1065"/>
      <c r="I163" s="2545"/>
      <c r="J163" s="153" t="s">
        <v>78</v>
      </c>
      <c r="K163" s="272">
        <v>97</v>
      </c>
      <c r="L163" s="272">
        <v>97</v>
      </c>
      <c r="M163" s="671"/>
      <c r="N163" s="504"/>
      <c r="O163" s="504"/>
      <c r="P163" s="672"/>
      <c r="Q163" s="673"/>
      <c r="R163" s="153"/>
      <c r="S163" s="691" t="s">
        <v>95</v>
      </c>
      <c r="T163" s="674">
        <v>1</v>
      </c>
      <c r="U163" s="675">
        <v>1.5</v>
      </c>
      <c r="V163" s="675">
        <v>1.8</v>
      </c>
      <c r="W163" s="676">
        <v>1.8</v>
      </c>
    </row>
    <row r="164" spans="1:26" ht="31.5" customHeight="1" x14ac:dyDescent="0.2">
      <c r="A164" s="874"/>
      <c r="B164" s="1120"/>
      <c r="C164" s="1077"/>
      <c r="D164" s="1063"/>
      <c r="E164" s="2322"/>
      <c r="F164" s="1116"/>
      <c r="G164" s="677"/>
      <c r="H164" s="1065"/>
      <c r="I164" s="2545"/>
      <c r="J164" s="153" t="s">
        <v>29</v>
      </c>
      <c r="K164" s="673"/>
      <c r="L164" s="673"/>
      <c r="M164" s="671">
        <v>71.5</v>
      </c>
      <c r="N164" s="504"/>
      <c r="O164" s="325"/>
      <c r="P164" s="470">
        <v>71.5</v>
      </c>
      <c r="Q164" s="272"/>
      <c r="R164" s="119"/>
      <c r="S164" s="746" t="s">
        <v>340</v>
      </c>
      <c r="T164" s="678">
        <v>50</v>
      </c>
      <c r="U164" s="678">
        <v>100</v>
      </c>
      <c r="V164" s="679"/>
      <c r="W164" s="680"/>
    </row>
    <row r="165" spans="1:26" ht="22.5" customHeight="1" x14ac:dyDescent="0.2">
      <c r="A165" s="1168"/>
      <c r="B165" s="1120"/>
      <c r="C165" s="1077"/>
      <c r="D165" s="1075"/>
      <c r="E165" s="2323"/>
      <c r="F165" s="236"/>
      <c r="G165" s="211"/>
      <c r="H165" s="1079"/>
      <c r="I165" s="2545"/>
      <c r="J165" s="127" t="s">
        <v>29</v>
      </c>
      <c r="K165" s="276"/>
      <c r="L165" s="276"/>
      <c r="M165" s="302">
        <f>+N165</f>
        <v>53.7</v>
      </c>
      <c r="N165" s="321">
        <v>53.7</v>
      </c>
      <c r="O165" s="321"/>
      <c r="P165" s="578"/>
      <c r="Q165" s="276"/>
      <c r="R165" s="276"/>
      <c r="S165" s="628" t="s">
        <v>341</v>
      </c>
      <c r="T165" s="757"/>
      <c r="U165" s="758">
        <v>131</v>
      </c>
      <c r="V165" s="758"/>
      <c r="W165" s="681"/>
    </row>
    <row r="166" spans="1:26" ht="23.25" customHeight="1" x14ac:dyDescent="0.2">
      <c r="A166" s="874"/>
      <c r="B166" s="1120"/>
      <c r="C166" s="1077"/>
      <c r="D166" s="1063" t="s">
        <v>9</v>
      </c>
      <c r="E166" s="710" t="s">
        <v>74</v>
      </c>
      <c r="F166" s="283"/>
      <c r="G166" s="2530" t="s">
        <v>204</v>
      </c>
      <c r="H166" s="1065" t="s">
        <v>41</v>
      </c>
      <c r="I166" s="1070"/>
      <c r="J166" s="153" t="s">
        <v>130</v>
      </c>
      <c r="K166" s="273">
        <v>150</v>
      </c>
      <c r="L166" s="273">
        <v>150</v>
      </c>
      <c r="M166" s="297">
        <f t="shared" ref="M166" si="14">+N166</f>
        <v>160.19999999999999</v>
      </c>
      <c r="N166" s="322">
        <v>160.19999999999999</v>
      </c>
      <c r="O166" s="322"/>
      <c r="P166" s="436"/>
      <c r="Q166" s="273">
        <f>+N166</f>
        <v>160.19999999999999</v>
      </c>
      <c r="R166" s="139">
        <f>+N166</f>
        <v>160.19999999999999</v>
      </c>
      <c r="S166" s="746" t="s">
        <v>98</v>
      </c>
      <c r="T166" s="111" t="s">
        <v>141</v>
      </c>
      <c r="U166" s="37" t="s">
        <v>141</v>
      </c>
      <c r="V166" s="37" t="s">
        <v>141</v>
      </c>
      <c r="W166" s="747">
        <v>1</v>
      </c>
    </row>
    <row r="167" spans="1:26" ht="23.25" customHeight="1" x14ac:dyDescent="0.2">
      <c r="A167" s="874"/>
      <c r="B167" s="1120"/>
      <c r="C167" s="1077"/>
      <c r="D167" s="1063"/>
      <c r="E167" s="1069"/>
      <c r="F167" s="283"/>
      <c r="G167" s="2530"/>
      <c r="H167" s="1065"/>
      <c r="I167" s="1070"/>
      <c r="J167" s="124" t="s">
        <v>78</v>
      </c>
      <c r="K167" s="265"/>
      <c r="L167" s="265">
        <v>37.200000000000003</v>
      </c>
      <c r="M167" s="172"/>
      <c r="N167" s="727"/>
      <c r="O167" s="727"/>
      <c r="P167" s="250"/>
      <c r="Q167" s="265"/>
      <c r="R167" s="172"/>
      <c r="S167" s="1073"/>
      <c r="T167" s="593"/>
      <c r="U167" s="1048"/>
      <c r="V167" s="1048"/>
      <c r="W167" s="357"/>
    </row>
    <row r="168" spans="1:26" ht="66.75" customHeight="1" x14ac:dyDescent="0.2">
      <c r="A168" s="874"/>
      <c r="B168" s="1120"/>
      <c r="C168" s="1077"/>
      <c r="D168" s="1063"/>
      <c r="E168" s="1006" t="s">
        <v>288</v>
      </c>
      <c r="F168" s="284"/>
      <c r="G168" s="2576"/>
      <c r="H168" s="1079"/>
      <c r="I168" s="1070"/>
      <c r="J168" s="122" t="s">
        <v>130</v>
      </c>
      <c r="K168" s="266">
        <v>10</v>
      </c>
      <c r="L168" s="266">
        <v>10</v>
      </c>
      <c r="M168" s="175"/>
      <c r="N168" s="82"/>
      <c r="O168" s="82"/>
      <c r="P168" s="251"/>
      <c r="Q168" s="266"/>
      <c r="R168" s="266"/>
      <c r="S168" s="999" t="s">
        <v>184</v>
      </c>
      <c r="T168" s="84" t="s">
        <v>159</v>
      </c>
      <c r="U168" s="31"/>
      <c r="V168" s="31"/>
      <c r="W168" s="355"/>
    </row>
    <row r="169" spans="1:26" ht="15.75" customHeight="1" x14ac:dyDescent="0.2">
      <c r="A169" s="874"/>
      <c r="B169" s="1120"/>
      <c r="C169" s="1077"/>
      <c r="D169" s="703" t="s">
        <v>32</v>
      </c>
      <c r="E169" s="2285" t="s">
        <v>175</v>
      </c>
      <c r="F169" s="285"/>
      <c r="G169" s="2740" t="s">
        <v>205</v>
      </c>
      <c r="H169" s="1065" t="s">
        <v>41</v>
      </c>
      <c r="I169" s="2497"/>
      <c r="J169" s="118" t="s">
        <v>29</v>
      </c>
      <c r="K169" s="264">
        <v>3</v>
      </c>
      <c r="L169" s="264">
        <v>3</v>
      </c>
      <c r="M169" s="176">
        <v>8.6</v>
      </c>
      <c r="N169" s="98">
        <v>8.6</v>
      </c>
      <c r="O169" s="98"/>
      <c r="P169" s="252"/>
      <c r="Q169" s="264"/>
      <c r="R169" s="264"/>
      <c r="S169" s="2287" t="s">
        <v>264</v>
      </c>
      <c r="T169" s="2289" t="s">
        <v>160</v>
      </c>
      <c r="U169" s="2289" t="s">
        <v>160</v>
      </c>
      <c r="V169" s="2291"/>
      <c r="W169" s="2293"/>
    </row>
    <row r="170" spans="1:26" ht="17.25" customHeight="1" x14ac:dyDescent="0.2">
      <c r="A170" s="874"/>
      <c r="B170" s="1120"/>
      <c r="C170" s="1077"/>
      <c r="D170" s="184"/>
      <c r="E170" s="2141"/>
      <c r="F170" s="285"/>
      <c r="G170" s="2558"/>
      <c r="H170" s="1065"/>
      <c r="I170" s="2560"/>
      <c r="J170" s="129" t="s">
        <v>78</v>
      </c>
      <c r="K170" s="265">
        <v>5.0999999999999996</v>
      </c>
      <c r="L170" s="129">
        <v>5.0999999999999996</v>
      </c>
      <c r="M170" s="172"/>
      <c r="N170" s="727"/>
      <c r="O170" s="727"/>
      <c r="P170" s="250"/>
      <c r="Q170" s="265"/>
      <c r="R170" s="129"/>
      <c r="S170" s="2288"/>
      <c r="T170" s="2290"/>
      <c r="U170" s="2290"/>
      <c r="V170" s="2292"/>
      <c r="W170" s="2294"/>
    </row>
    <row r="171" spans="1:26" ht="44.25" customHeight="1" x14ac:dyDescent="0.2">
      <c r="A171" s="874"/>
      <c r="B171" s="1120"/>
      <c r="C171" s="1077"/>
      <c r="D171" s="185"/>
      <c r="E171" s="2286"/>
      <c r="F171" s="286"/>
      <c r="G171" s="2559"/>
      <c r="H171" s="1079"/>
      <c r="I171" s="1062"/>
      <c r="J171" s="127" t="s">
        <v>78</v>
      </c>
      <c r="K171" s="127">
        <v>0.5</v>
      </c>
      <c r="L171" s="127">
        <v>0.5</v>
      </c>
      <c r="M171" s="175"/>
      <c r="N171" s="82"/>
      <c r="O171" s="82"/>
      <c r="P171" s="308"/>
      <c r="Q171" s="175"/>
      <c r="R171" s="175"/>
      <c r="S171" s="293" t="s">
        <v>265</v>
      </c>
      <c r="T171" s="451" t="s">
        <v>155</v>
      </c>
      <c r="U171" s="451" t="s">
        <v>155</v>
      </c>
      <c r="V171" s="465"/>
      <c r="W171" s="458"/>
    </row>
    <row r="172" spans="1:26" ht="81.75" customHeight="1" x14ac:dyDescent="0.2">
      <c r="A172" s="874"/>
      <c r="B172" s="1120"/>
      <c r="C172" s="1077"/>
      <c r="D172" s="704" t="s">
        <v>37</v>
      </c>
      <c r="E172" s="2552" t="s">
        <v>172</v>
      </c>
      <c r="F172" s="1090"/>
      <c r="G172" s="1081" t="s">
        <v>223</v>
      </c>
      <c r="H172" s="1113" t="s">
        <v>41</v>
      </c>
      <c r="I172" s="1066"/>
      <c r="J172" s="125" t="s">
        <v>78</v>
      </c>
      <c r="K172" s="269">
        <v>50</v>
      </c>
      <c r="L172" s="269">
        <v>22.8</v>
      </c>
      <c r="M172" s="274">
        <v>40</v>
      </c>
      <c r="N172" s="380">
        <v>40</v>
      </c>
      <c r="O172" s="380"/>
      <c r="P172" s="471"/>
      <c r="Q172" s="274"/>
      <c r="R172" s="274"/>
      <c r="S172" s="755" t="s">
        <v>358</v>
      </c>
      <c r="T172" s="756">
        <v>100</v>
      </c>
      <c r="U172" s="96">
        <v>100</v>
      </c>
      <c r="V172" s="96"/>
      <c r="W172" s="249"/>
      <c r="Y172" s="101"/>
    </row>
    <row r="173" spans="1:26" ht="21" customHeight="1" x14ac:dyDescent="0.2">
      <c r="A173" s="874"/>
      <c r="B173" s="1120"/>
      <c r="C173" s="1077"/>
      <c r="D173" s="701"/>
      <c r="E173" s="2553"/>
      <c r="F173" s="1104"/>
      <c r="G173" s="1082"/>
      <c r="H173" s="1087"/>
      <c r="I173" s="1066"/>
      <c r="J173" s="129" t="s">
        <v>78</v>
      </c>
      <c r="K173" s="265">
        <v>8</v>
      </c>
      <c r="L173" s="265">
        <v>8</v>
      </c>
      <c r="M173" s="172">
        <v>8</v>
      </c>
      <c r="N173" s="727">
        <v>8</v>
      </c>
      <c r="O173" s="727"/>
      <c r="P173" s="202"/>
      <c r="Q173" s="172"/>
      <c r="R173" s="172"/>
      <c r="S173" s="2268" t="s">
        <v>168</v>
      </c>
      <c r="T173" s="1108"/>
      <c r="U173" s="1111">
        <v>1</v>
      </c>
      <c r="V173" s="1111"/>
      <c r="W173" s="683"/>
      <c r="Y173" s="101"/>
    </row>
    <row r="174" spans="1:26" ht="21.75" customHeight="1" x14ac:dyDescent="0.2">
      <c r="A174" s="874"/>
      <c r="B174" s="1120"/>
      <c r="C174" s="1077"/>
      <c r="D174" s="701"/>
      <c r="E174" s="2742"/>
      <c r="F174" s="1104"/>
      <c r="G174" s="1007"/>
      <c r="H174" s="1087"/>
      <c r="I174" s="1066"/>
      <c r="J174" s="129"/>
      <c r="K174" s="265"/>
      <c r="L174" s="265"/>
      <c r="M174" s="172"/>
      <c r="N174" s="727"/>
      <c r="O174" s="727"/>
      <c r="P174" s="202"/>
      <c r="Q174" s="172"/>
      <c r="R174" s="172"/>
      <c r="S174" s="2427"/>
      <c r="T174" s="1108"/>
      <c r="U174" s="1111"/>
      <c r="V174" s="1111"/>
      <c r="W174" s="682"/>
    </row>
    <row r="175" spans="1:26" ht="44.25" customHeight="1" x14ac:dyDescent="0.2">
      <c r="A175" s="874"/>
      <c r="B175" s="1120"/>
      <c r="C175" s="1077"/>
      <c r="D175" s="701"/>
      <c r="E175" s="696"/>
      <c r="F175" s="764"/>
      <c r="G175" s="1008"/>
      <c r="H175" s="761"/>
      <c r="I175" s="760"/>
      <c r="J175" s="125" t="s">
        <v>78</v>
      </c>
      <c r="K175" s="274">
        <v>122</v>
      </c>
      <c r="L175" s="274">
        <v>102</v>
      </c>
      <c r="M175" s="274"/>
      <c r="N175" s="380"/>
      <c r="O175" s="380"/>
      <c r="P175" s="471"/>
      <c r="Q175" s="274"/>
      <c r="R175" s="274"/>
      <c r="S175" s="174" t="s">
        <v>169</v>
      </c>
      <c r="T175" s="383">
        <v>100</v>
      </c>
      <c r="U175" s="96"/>
      <c r="V175" s="96"/>
      <c r="W175" s="384"/>
      <c r="Y175" s="101"/>
    </row>
    <row r="176" spans="1:26" ht="18" customHeight="1" x14ac:dyDescent="0.2">
      <c r="A176" s="874"/>
      <c r="B176" s="1120"/>
      <c r="C176" s="1077"/>
      <c r="D176" s="701"/>
      <c r="E176" s="2270" t="s">
        <v>351</v>
      </c>
      <c r="F176" s="623" t="s">
        <v>52</v>
      </c>
      <c r="G176" s="1007"/>
      <c r="H176" s="762">
        <v>5</v>
      </c>
      <c r="I176" s="2448" t="s">
        <v>293</v>
      </c>
      <c r="J176" s="129" t="s">
        <v>29</v>
      </c>
      <c r="K176" s="172"/>
      <c r="L176" s="172"/>
      <c r="M176" s="172">
        <v>11.9</v>
      </c>
      <c r="N176" s="727"/>
      <c r="O176" s="727"/>
      <c r="P176" s="202">
        <v>11.9</v>
      </c>
      <c r="Q176" s="172">
        <v>44.8</v>
      </c>
      <c r="R176" s="172">
        <v>17.2</v>
      </c>
      <c r="S176" s="746" t="s">
        <v>261</v>
      </c>
      <c r="T176" s="1238"/>
      <c r="U176" s="1237">
        <v>1</v>
      </c>
      <c r="V176" s="1238"/>
      <c r="W176" s="46"/>
      <c r="X176" s="101"/>
      <c r="Y176" s="101"/>
      <c r="Z176" s="101"/>
    </row>
    <row r="177" spans="1:26" ht="21" customHeight="1" x14ac:dyDescent="0.2">
      <c r="A177" s="874"/>
      <c r="B177" s="1120"/>
      <c r="C177" s="1077"/>
      <c r="D177" s="701"/>
      <c r="E177" s="2271"/>
      <c r="F177" s="1104"/>
      <c r="G177" s="1007"/>
      <c r="H177" s="1087"/>
      <c r="I177" s="2448"/>
      <c r="J177" s="129" t="s">
        <v>78</v>
      </c>
      <c r="K177" s="172"/>
      <c r="L177" s="172">
        <v>10</v>
      </c>
      <c r="M177" s="172"/>
      <c r="N177" s="727"/>
      <c r="O177" s="727"/>
      <c r="P177" s="202"/>
      <c r="Q177" s="172"/>
      <c r="R177" s="172"/>
      <c r="S177" s="691" t="s">
        <v>51</v>
      </c>
      <c r="T177" s="383"/>
      <c r="U177" s="96">
        <v>1</v>
      </c>
      <c r="V177" s="383"/>
      <c r="W177" s="216"/>
      <c r="X177" s="101"/>
      <c r="Y177" s="101"/>
      <c r="Z177" s="101"/>
    </row>
    <row r="178" spans="1:26" ht="32.25" customHeight="1" x14ac:dyDescent="0.2">
      <c r="A178" s="874"/>
      <c r="B178" s="1120"/>
      <c r="C178" s="1077"/>
      <c r="D178" s="705"/>
      <c r="E178" s="2272"/>
      <c r="F178" s="298"/>
      <c r="G178" s="1009"/>
      <c r="H178" s="1088"/>
      <c r="I178" s="2555"/>
      <c r="J178" s="127"/>
      <c r="K178" s="175"/>
      <c r="L178" s="175"/>
      <c r="M178" s="175"/>
      <c r="N178" s="82"/>
      <c r="O178" s="82"/>
      <c r="P178" s="308"/>
      <c r="Q178" s="175"/>
      <c r="R178" s="175"/>
      <c r="S178" s="33" t="s">
        <v>313</v>
      </c>
      <c r="T178" s="333"/>
      <c r="U178" s="88"/>
      <c r="V178" s="333">
        <v>50</v>
      </c>
      <c r="W178" s="49">
        <v>100</v>
      </c>
    </row>
    <row r="179" spans="1:26" ht="15.75" customHeight="1" x14ac:dyDescent="0.2">
      <c r="A179" s="874"/>
      <c r="B179" s="1120"/>
      <c r="C179" s="1077"/>
      <c r="D179" s="1063" t="s">
        <v>38</v>
      </c>
      <c r="E179" s="2158" t="s">
        <v>147</v>
      </c>
      <c r="F179" s="1104"/>
      <c r="G179" s="2562" t="s">
        <v>206</v>
      </c>
      <c r="H179" s="1087" t="s">
        <v>41</v>
      </c>
      <c r="I179" s="2448" t="s">
        <v>227</v>
      </c>
      <c r="J179" s="129" t="s">
        <v>78</v>
      </c>
      <c r="K179" s="172">
        <v>450</v>
      </c>
      <c r="L179" s="172">
        <v>450</v>
      </c>
      <c r="M179" s="171">
        <v>462.1</v>
      </c>
      <c r="N179" s="54">
        <v>462.1</v>
      </c>
      <c r="O179" s="727"/>
      <c r="P179" s="202"/>
      <c r="Q179" s="172">
        <v>493</v>
      </c>
      <c r="R179" s="172">
        <v>518</v>
      </c>
      <c r="S179" s="2178" t="s">
        <v>181</v>
      </c>
      <c r="T179" s="2641">
        <v>165</v>
      </c>
      <c r="U179" s="2423">
        <v>170</v>
      </c>
      <c r="V179" s="2424">
        <v>175</v>
      </c>
      <c r="W179" s="2422">
        <v>175</v>
      </c>
    </row>
    <row r="180" spans="1:26" ht="15.75" customHeight="1" x14ac:dyDescent="0.2">
      <c r="A180" s="874"/>
      <c r="B180" s="1120"/>
      <c r="C180" s="1077"/>
      <c r="D180" s="1063"/>
      <c r="E180" s="2561"/>
      <c r="F180" s="1104"/>
      <c r="G180" s="2563"/>
      <c r="H180" s="1087"/>
      <c r="I180" s="2526"/>
      <c r="J180" s="129" t="s">
        <v>85</v>
      </c>
      <c r="K180" s="172"/>
      <c r="L180" s="172"/>
      <c r="M180" s="172"/>
      <c r="N180" s="727"/>
      <c r="O180" s="727"/>
      <c r="P180" s="202"/>
      <c r="Q180" s="172"/>
      <c r="R180" s="172"/>
      <c r="S180" s="2178"/>
      <c r="T180" s="2642"/>
      <c r="U180" s="2276"/>
      <c r="V180" s="2296"/>
      <c r="W180" s="2643"/>
    </row>
    <row r="181" spans="1:26" ht="49.5" customHeight="1" x14ac:dyDescent="0.2">
      <c r="A181" s="874"/>
      <c r="B181" s="1120"/>
      <c r="C181" s="1077"/>
      <c r="D181" s="1063"/>
      <c r="E181" s="1096"/>
      <c r="F181" s="1116"/>
      <c r="G181" s="2563"/>
      <c r="H181" s="1087"/>
      <c r="I181" s="1117" t="s">
        <v>84</v>
      </c>
      <c r="J181" s="125" t="s">
        <v>78</v>
      </c>
      <c r="K181" s="274">
        <v>50</v>
      </c>
      <c r="L181" s="274">
        <v>50</v>
      </c>
      <c r="M181" s="274">
        <f>+N181</f>
        <v>145</v>
      </c>
      <c r="N181" s="380">
        <f>50+35+60</f>
        <v>145</v>
      </c>
      <c r="O181" s="380"/>
      <c r="P181" s="471"/>
      <c r="Q181" s="274">
        <f>+M181</f>
        <v>145</v>
      </c>
      <c r="R181" s="274">
        <f>+M181</f>
        <v>145</v>
      </c>
      <c r="S181" s="174" t="s">
        <v>266</v>
      </c>
      <c r="T181" s="1010" t="s">
        <v>152</v>
      </c>
      <c r="U181" s="684" t="s">
        <v>290</v>
      </c>
      <c r="V181" s="684" t="s">
        <v>290</v>
      </c>
      <c r="W181" s="685" t="s">
        <v>290</v>
      </c>
      <c r="Y181" s="101"/>
    </row>
    <row r="182" spans="1:26" ht="30" customHeight="1" x14ac:dyDescent="0.2">
      <c r="A182" s="874"/>
      <c r="B182" s="1120"/>
      <c r="C182" s="1077"/>
      <c r="D182" s="1063"/>
      <c r="E182" s="1071"/>
      <c r="F182" s="1116"/>
      <c r="G182" s="2563"/>
      <c r="H182" s="1087"/>
      <c r="I182" s="1070"/>
      <c r="J182" s="129" t="s">
        <v>78</v>
      </c>
      <c r="K182" s="265">
        <v>9</v>
      </c>
      <c r="L182" s="154">
        <f>9</f>
        <v>9</v>
      </c>
      <c r="M182" s="172">
        <v>150</v>
      </c>
      <c r="N182" s="326"/>
      <c r="O182" s="727"/>
      <c r="P182" s="250">
        <v>150</v>
      </c>
      <c r="Q182" s="265"/>
      <c r="R182" s="265"/>
      <c r="S182" s="2307" t="s">
        <v>325</v>
      </c>
      <c r="T182" s="994"/>
      <c r="U182" s="90" t="s">
        <v>155</v>
      </c>
      <c r="V182" s="112"/>
      <c r="W182" s="585"/>
    </row>
    <row r="183" spans="1:26" ht="21.75" customHeight="1" x14ac:dyDescent="0.2">
      <c r="A183" s="874"/>
      <c r="B183" s="1120"/>
      <c r="C183" s="1077"/>
      <c r="D183" s="1063"/>
      <c r="E183" s="1071"/>
      <c r="F183" s="1116"/>
      <c r="G183" s="1011"/>
      <c r="H183" s="1087"/>
      <c r="I183" s="1070"/>
      <c r="J183" s="139" t="s">
        <v>85</v>
      </c>
      <c r="K183" s="273"/>
      <c r="L183" s="273">
        <v>0.5</v>
      </c>
      <c r="M183" s="297"/>
      <c r="N183" s="322"/>
      <c r="O183" s="322"/>
      <c r="P183" s="436"/>
      <c r="Q183" s="273"/>
      <c r="R183" s="273"/>
      <c r="S183" s="2492"/>
      <c r="T183" s="1012"/>
      <c r="U183" s="69"/>
      <c r="V183" s="425"/>
      <c r="W183" s="584"/>
    </row>
    <row r="184" spans="1:26" ht="42" customHeight="1" x14ac:dyDescent="0.2">
      <c r="A184" s="874"/>
      <c r="B184" s="1120"/>
      <c r="C184" s="1077"/>
      <c r="D184" s="1063"/>
      <c r="E184" s="1071"/>
      <c r="F184" s="1116"/>
      <c r="G184" s="1011"/>
      <c r="H184" s="1087"/>
      <c r="I184" s="1070"/>
      <c r="J184" s="125" t="s">
        <v>85</v>
      </c>
      <c r="K184" s="269"/>
      <c r="L184" s="269">
        <v>2.8</v>
      </c>
      <c r="M184" s="274"/>
      <c r="N184" s="380"/>
      <c r="O184" s="380"/>
      <c r="P184" s="437"/>
      <c r="Q184" s="269"/>
      <c r="R184" s="269"/>
      <c r="S184" s="1013" t="s">
        <v>243</v>
      </c>
      <c r="T184" s="1014">
        <v>1</v>
      </c>
      <c r="U184" s="476"/>
      <c r="V184" s="382"/>
      <c r="W184" s="41"/>
    </row>
    <row r="185" spans="1:26" ht="42.75" customHeight="1" x14ac:dyDescent="0.2">
      <c r="A185" s="1168"/>
      <c r="B185" s="1165"/>
      <c r="C185" s="1170"/>
      <c r="D185" s="1172"/>
      <c r="E185" s="1169"/>
      <c r="F185" s="748"/>
      <c r="G185" s="749"/>
      <c r="H185" s="1174"/>
      <c r="I185" s="1167"/>
      <c r="J185" s="127" t="s">
        <v>29</v>
      </c>
      <c r="K185" s="266">
        <v>92.5</v>
      </c>
      <c r="L185" s="266">
        <v>62.5</v>
      </c>
      <c r="M185" s="175">
        <v>50</v>
      </c>
      <c r="N185" s="82"/>
      <c r="O185" s="82"/>
      <c r="P185" s="474">
        <v>50</v>
      </c>
      <c r="Q185" s="686"/>
      <c r="R185" s="686"/>
      <c r="S185" s="794" t="s">
        <v>291</v>
      </c>
      <c r="T185" s="451">
        <v>70</v>
      </c>
      <c r="U185" s="687" t="s">
        <v>155</v>
      </c>
      <c r="V185" s="34"/>
      <c r="W185" s="35"/>
    </row>
    <row r="186" spans="1:26" ht="52.5" customHeight="1" x14ac:dyDescent="0.2">
      <c r="A186" s="901"/>
      <c r="B186" s="1121"/>
      <c r="C186" s="128"/>
      <c r="D186" s="1054" t="s">
        <v>39</v>
      </c>
      <c r="E186" s="2158" t="s">
        <v>173</v>
      </c>
      <c r="F186" s="1101" t="s">
        <v>52</v>
      </c>
      <c r="G186" s="295" t="s">
        <v>207</v>
      </c>
      <c r="H186" s="1065" t="s">
        <v>41</v>
      </c>
      <c r="I186" s="2448" t="s">
        <v>84</v>
      </c>
      <c r="J186" s="129" t="s">
        <v>29</v>
      </c>
      <c r="K186" s="124">
        <v>55</v>
      </c>
      <c r="L186" s="124">
        <v>55</v>
      </c>
      <c r="M186" s="171">
        <f>+P186</f>
        <v>90.1</v>
      </c>
      <c r="N186" s="54"/>
      <c r="O186" s="54"/>
      <c r="P186" s="205">
        <v>90.1</v>
      </c>
      <c r="Q186" s="171">
        <f>+P186</f>
        <v>90.1</v>
      </c>
      <c r="R186" s="171">
        <f>+P186</f>
        <v>90.1</v>
      </c>
      <c r="S186" s="2737" t="s">
        <v>292</v>
      </c>
      <c r="T186" s="1015">
        <v>17</v>
      </c>
      <c r="U186" s="466">
        <v>19</v>
      </c>
      <c r="V186" s="466">
        <v>19</v>
      </c>
      <c r="W186" s="459">
        <v>19</v>
      </c>
    </row>
    <row r="187" spans="1:26" ht="49.5" customHeight="1" x14ac:dyDescent="0.2">
      <c r="A187" s="901"/>
      <c r="B187" s="1121"/>
      <c r="C187" s="128"/>
      <c r="D187" s="1054"/>
      <c r="E187" s="2158"/>
      <c r="F187" s="294"/>
      <c r="G187" s="295"/>
      <c r="H187" s="1065"/>
      <c r="I187" s="2448"/>
      <c r="J187" s="125" t="s">
        <v>85</v>
      </c>
      <c r="K187" s="183"/>
      <c r="L187" s="183">
        <v>41.1</v>
      </c>
      <c r="M187" s="173"/>
      <c r="N187" s="473"/>
      <c r="O187" s="473"/>
      <c r="P187" s="480"/>
      <c r="Q187" s="173"/>
      <c r="R187" s="183"/>
      <c r="S187" s="2737"/>
      <c r="T187" s="453"/>
      <c r="U187" s="466"/>
      <c r="V187" s="466"/>
      <c r="W187" s="459"/>
    </row>
    <row r="188" spans="1:26" ht="56.25" customHeight="1" x14ac:dyDescent="0.2">
      <c r="A188" s="901"/>
      <c r="B188" s="1121"/>
      <c r="C188" s="128"/>
      <c r="D188" s="1057"/>
      <c r="E188" s="2159"/>
      <c r="F188" s="237"/>
      <c r="G188" s="212"/>
      <c r="H188" s="1079"/>
      <c r="I188" s="2577"/>
      <c r="J188" s="129" t="s">
        <v>130</v>
      </c>
      <c r="K188" s="124">
        <v>25</v>
      </c>
      <c r="L188" s="124">
        <v>0</v>
      </c>
      <c r="M188" s="375"/>
      <c r="N188" s="23"/>
      <c r="O188" s="23"/>
      <c r="P188" s="472"/>
      <c r="Q188" s="275"/>
      <c r="R188" s="275"/>
      <c r="S188" s="2738"/>
      <c r="T188" s="454"/>
      <c r="U188" s="467"/>
      <c r="V188" s="467"/>
      <c r="W188" s="460"/>
    </row>
    <row r="189" spans="1:26" ht="18.75" customHeight="1" x14ac:dyDescent="0.2">
      <c r="A189" s="901"/>
      <c r="B189" s="1121"/>
      <c r="C189" s="128"/>
      <c r="D189" s="1054" t="s">
        <v>40</v>
      </c>
      <c r="E189" s="2235" t="s">
        <v>244</v>
      </c>
      <c r="F189" s="478"/>
      <c r="G189" s="2529"/>
      <c r="H189" s="1065" t="s">
        <v>41</v>
      </c>
      <c r="I189" s="2475" t="s">
        <v>99</v>
      </c>
      <c r="J189" s="118" t="s">
        <v>78</v>
      </c>
      <c r="K189" s="118"/>
      <c r="L189" s="264"/>
      <c r="M189" s="176">
        <v>42</v>
      </c>
      <c r="N189" s="98"/>
      <c r="O189" s="98"/>
      <c r="P189" s="252">
        <v>42</v>
      </c>
      <c r="Q189" s="264">
        <v>30</v>
      </c>
      <c r="R189" s="118">
        <v>30</v>
      </c>
      <c r="S189" s="2287" t="s">
        <v>245</v>
      </c>
      <c r="T189" s="477">
        <v>9</v>
      </c>
      <c r="U189" s="27">
        <v>7</v>
      </c>
      <c r="V189" s="27">
        <v>5</v>
      </c>
      <c r="W189" s="688">
        <v>5</v>
      </c>
      <c r="Y189" s="101"/>
    </row>
    <row r="190" spans="1:26" ht="21" customHeight="1" x14ac:dyDescent="0.2">
      <c r="A190" s="901"/>
      <c r="B190" s="1121"/>
      <c r="C190" s="128"/>
      <c r="D190" s="1075"/>
      <c r="E190" s="2159"/>
      <c r="F190" s="236"/>
      <c r="G190" s="2576"/>
      <c r="H190" s="1079"/>
      <c r="I190" s="2577"/>
      <c r="J190" s="127" t="s">
        <v>85</v>
      </c>
      <c r="K190" s="127"/>
      <c r="L190" s="266">
        <v>53.3</v>
      </c>
      <c r="M190" s="175"/>
      <c r="N190" s="82"/>
      <c r="O190" s="82"/>
      <c r="P190" s="251"/>
      <c r="Q190" s="266"/>
      <c r="R190" s="266"/>
      <c r="S190" s="2567"/>
      <c r="T190" s="454"/>
      <c r="U190" s="34"/>
      <c r="V190" s="34"/>
      <c r="W190" s="343"/>
      <c r="Y190" s="101"/>
    </row>
    <row r="191" spans="1:26" ht="15.75" customHeight="1" thickBot="1" x14ac:dyDescent="0.25">
      <c r="A191" s="141"/>
      <c r="B191" s="882"/>
      <c r="C191" s="187"/>
      <c r="D191" s="188"/>
      <c r="E191" s="188"/>
      <c r="F191" s="238"/>
      <c r="G191" s="188"/>
      <c r="H191" s="188"/>
      <c r="I191" s="2489" t="s">
        <v>71</v>
      </c>
      <c r="J191" s="2533"/>
      <c r="K191" s="259">
        <f>SUM(K158:K189)</f>
        <v>1318.1</v>
      </c>
      <c r="L191" s="259">
        <f>SUM(L158:L190)</f>
        <v>1375.1</v>
      </c>
      <c r="M191" s="259">
        <f>SUM(M158:M190)</f>
        <v>1558.2</v>
      </c>
      <c r="N191" s="259">
        <f t="shared" ref="N191:R191" si="15">SUM(N158:N189)</f>
        <v>1081.2</v>
      </c>
      <c r="O191" s="259">
        <f t="shared" si="15"/>
        <v>0</v>
      </c>
      <c r="P191" s="259">
        <f t="shared" si="15"/>
        <v>477</v>
      </c>
      <c r="Q191" s="259">
        <f>SUM(Q158:Q189)</f>
        <v>1166.7</v>
      </c>
      <c r="R191" s="259">
        <f t="shared" si="15"/>
        <v>1164.0999999999999</v>
      </c>
      <c r="S191" s="481"/>
      <c r="T191" s="482"/>
      <c r="U191" s="482"/>
      <c r="V191" s="482"/>
      <c r="W191" s="461"/>
    </row>
    <row r="192" spans="1:26" ht="25.5" customHeight="1" x14ac:dyDescent="0.2">
      <c r="A192" s="2132" t="s">
        <v>7</v>
      </c>
      <c r="B192" s="2133" t="s">
        <v>32</v>
      </c>
      <c r="C192" s="2134" t="s">
        <v>9</v>
      </c>
      <c r="D192" s="894"/>
      <c r="E192" s="2315" t="s">
        <v>294</v>
      </c>
      <c r="F192" s="944" t="s">
        <v>52</v>
      </c>
      <c r="G192" s="2568" t="s">
        <v>208</v>
      </c>
      <c r="H192" s="896" t="s">
        <v>41</v>
      </c>
      <c r="I192" s="2534" t="s">
        <v>100</v>
      </c>
      <c r="J192" s="118" t="s">
        <v>78</v>
      </c>
      <c r="K192" s="444">
        <v>34.6</v>
      </c>
      <c r="L192" s="444">
        <v>31.9</v>
      </c>
      <c r="M192" s="694"/>
      <c r="N192" s="441"/>
      <c r="O192" s="441"/>
      <c r="P192" s="695"/>
      <c r="Q192" s="444">
        <v>70</v>
      </c>
      <c r="R192" s="444"/>
      <c r="S192" s="475" t="s">
        <v>102</v>
      </c>
      <c r="T192" s="455"/>
      <c r="U192" s="115">
        <v>1</v>
      </c>
      <c r="V192" s="115"/>
      <c r="W192" s="462"/>
    </row>
    <row r="193" spans="1:23" ht="14.25" customHeight="1" x14ac:dyDescent="0.2">
      <c r="A193" s="2132"/>
      <c r="B193" s="2133"/>
      <c r="C193" s="2134"/>
      <c r="D193" s="869"/>
      <c r="E193" s="2158"/>
      <c r="F193" s="870"/>
      <c r="G193" s="2569"/>
      <c r="H193" s="871"/>
      <c r="I193" s="2448"/>
      <c r="J193" s="126" t="s">
        <v>85</v>
      </c>
      <c r="K193" s="129"/>
      <c r="L193" s="129"/>
      <c r="M193" s="172">
        <v>24.2</v>
      </c>
      <c r="N193" s="727"/>
      <c r="O193" s="727"/>
      <c r="P193" s="126">
        <v>24.2</v>
      </c>
      <c r="Q193" s="129"/>
      <c r="R193" s="129"/>
      <c r="S193" s="855" t="s">
        <v>378</v>
      </c>
      <c r="T193" s="854"/>
      <c r="U193" s="854"/>
      <c r="V193" s="852">
        <v>1</v>
      </c>
      <c r="W193" s="357"/>
    </row>
    <row r="194" spans="1:23" ht="18" customHeight="1" x14ac:dyDescent="0.2">
      <c r="A194" s="2132"/>
      <c r="B194" s="2133"/>
      <c r="C194" s="2134"/>
      <c r="D194" s="869"/>
      <c r="E194" s="2300"/>
      <c r="F194" s="2430" t="s">
        <v>176</v>
      </c>
      <c r="G194" s="2569"/>
      <c r="H194" s="871"/>
      <c r="I194" s="2448"/>
      <c r="J194" s="189" t="s">
        <v>29</v>
      </c>
      <c r="K194" s="120">
        <v>14.5</v>
      </c>
      <c r="L194" s="120">
        <v>12</v>
      </c>
      <c r="M194" s="302"/>
      <c r="N194" s="321"/>
      <c r="O194" s="321"/>
      <c r="P194" s="255"/>
      <c r="Q194" s="120"/>
      <c r="R194" s="120"/>
      <c r="S194" s="691" t="s">
        <v>171</v>
      </c>
      <c r="T194" s="580"/>
      <c r="U194" s="52"/>
      <c r="V194" s="52">
        <v>1</v>
      </c>
      <c r="W194" s="665"/>
    </row>
    <row r="195" spans="1:23" ht="27.75" customHeight="1" thickBot="1" x14ac:dyDescent="0.25">
      <c r="A195" s="141"/>
      <c r="B195" s="882"/>
      <c r="C195" s="191"/>
      <c r="D195" s="895"/>
      <c r="E195" s="234"/>
      <c r="F195" s="2332"/>
      <c r="G195" s="213"/>
      <c r="H195" s="897"/>
      <c r="I195" s="245"/>
      <c r="J195" s="178" t="s">
        <v>8</v>
      </c>
      <c r="K195" s="282">
        <f>K194+K193+K192</f>
        <v>49.1</v>
      </c>
      <c r="L195" s="282">
        <f>L194+L193+L192</f>
        <v>43.9</v>
      </c>
      <c r="M195" s="586">
        <f t="shared" ref="M195:R195" si="16">M194+M193+M192</f>
        <v>24.2</v>
      </c>
      <c r="N195" s="693">
        <f t="shared" si="16"/>
        <v>0</v>
      </c>
      <c r="O195" s="693">
        <f t="shared" si="16"/>
        <v>0</v>
      </c>
      <c r="P195" s="692">
        <f t="shared" si="16"/>
        <v>24.2</v>
      </c>
      <c r="Q195" s="282">
        <f>Q194+Q193+Q192</f>
        <v>70</v>
      </c>
      <c r="R195" s="282">
        <f t="shared" si="16"/>
        <v>0</v>
      </c>
      <c r="S195" s="1229" t="s">
        <v>170</v>
      </c>
      <c r="T195" s="979">
        <v>3</v>
      </c>
      <c r="U195" s="854"/>
      <c r="V195" s="468"/>
      <c r="W195" s="463"/>
    </row>
    <row r="196" spans="1:23" ht="18" customHeight="1" x14ac:dyDescent="0.2">
      <c r="A196" s="2309" t="s">
        <v>7</v>
      </c>
      <c r="B196" s="2311" t="s">
        <v>32</v>
      </c>
      <c r="C196" s="2313" t="s">
        <v>32</v>
      </c>
      <c r="D196" s="2570"/>
      <c r="E196" s="2315" t="s">
        <v>54</v>
      </c>
      <c r="F196" s="2250" t="s">
        <v>86</v>
      </c>
      <c r="G196" s="2573" t="s">
        <v>224</v>
      </c>
      <c r="H196" s="2264" t="s">
        <v>62</v>
      </c>
      <c r="I196" s="2534" t="s">
        <v>72</v>
      </c>
      <c r="J196" s="192" t="s">
        <v>29</v>
      </c>
      <c r="K196" s="265">
        <v>148.19999999999999</v>
      </c>
      <c r="L196" s="265">
        <v>148.19999999999999</v>
      </c>
      <c r="M196" s="172">
        <v>150</v>
      </c>
      <c r="N196" s="727">
        <v>150</v>
      </c>
      <c r="O196" s="727"/>
      <c r="P196" s="202"/>
      <c r="Q196" s="129">
        <v>148.19999999999999</v>
      </c>
      <c r="R196" s="172">
        <v>148.19999999999999</v>
      </c>
      <c r="S196" s="587" t="s">
        <v>77</v>
      </c>
      <c r="T196" s="445">
        <v>18</v>
      </c>
      <c r="U196" s="912">
        <v>18</v>
      </c>
      <c r="V196" s="912">
        <v>18</v>
      </c>
      <c r="W196" s="447">
        <v>18</v>
      </c>
    </row>
    <row r="197" spans="1:23" ht="14.25" customHeight="1" x14ac:dyDescent="0.2">
      <c r="A197" s="2132"/>
      <c r="B197" s="2133"/>
      <c r="C197" s="2134"/>
      <c r="D197" s="2571"/>
      <c r="E197" s="2158"/>
      <c r="F197" s="2251"/>
      <c r="G197" s="2520"/>
      <c r="H197" s="2177"/>
      <c r="I197" s="2448"/>
      <c r="J197" s="149" t="s">
        <v>68</v>
      </c>
      <c r="K197" s="276"/>
      <c r="L197" s="276"/>
      <c r="M197" s="302"/>
      <c r="N197" s="321"/>
      <c r="O197" s="321"/>
      <c r="P197" s="255"/>
      <c r="Q197" s="120"/>
      <c r="R197" s="302"/>
      <c r="S197" s="2237" t="s">
        <v>101</v>
      </c>
      <c r="T197" s="331">
        <v>2</v>
      </c>
      <c r="U197" s="854">
        <v>2</v>
      </c>
      <c r="V197" s="854">
        <v>2</v>
      </c>
      <c r="W197" s="344">
        <v>2</v>
      </c>
    </row>
    <row r="198" spans="1:23" ht="14.25" customHeight="1" thickBot="1" x14ac:dyDescent="0.25">
      <c r="A198" s="2310"/>
      <c r="B198" s="2312"/>
      <c r="C198" s="2314"/>
      <c r="D198" s="2572"/>
      <c r="E198" s="2316"/>
      <c r="F198" s="2252"/>
      <c r="G198" s="2574"/>
      <c r="H198" s="2317"/>
      <c r="I198" s="2575"/>
      <c r="J198" s="178" t="s">
        <v>8</v>
      </c>
      <c r="K198" s="306">
        <f>SUM(K196:K197)</f>
        <v>148.19999999999999</v>
      </c>
      <c r="L198" s="306">
        <f>SUM(L196:L197)</f>
        <v>148.19999999999999</v>
      </c>
      <c r="M198" s="306">
        <f t="shared" ref="M198:R198" si="17">SUM(M196:M197)</f>
        <v>150</v>
      </c>
      <c r="N198" s="306">
        <f t="shared" si="17"/>
        <v>150</v>
      </c>
      <c r="O198" s="306">
        <f t="shared" si="17"/>
        <v>0</v>
      </c>
      <c r="P198" s="306">
        <f t="shared" si="17"/>
        <v>0</v>
      </c>
      <c r="Q198" s="306">
        <f>SUM(Q196:Q197)</f>
        <v>148.19999999999999</v>
      </c>
      <c r="R198" s="586">
        <f t="shared" si="17"/>
        <v>148.19999999999999</v>
      </c>
      <c r="S198" s="2301"/>
      <c r="T198" s="446"/>
      <c r="U198" s="449"/>
      <c r="V198" s="449"/>
      <c r="W198" s="448"/>
    </row>
    <row r="199" spans="1:23" ht="16.5" customHeight="1" x14ac:dyDescent="0.2">
      <c r="A199" s="2241" t="s">
        <v>7</v>
      </c>
      <c r="B199" s="2244" t="s">
        <v>32</v>
      </c>
      <c r="C199" s="2247" t="s">
        <v>37</v>
      </c>
      <c r="D199" s="894"/>
      <c r="E199" s="2302" t="s">
        <v>382</v>
      </c>
      <c r="F199" s="2305" t="s">
        <v>115</v>
      </c>
      <c r="G199" s="2568"/>
      <c r="H199" s="862">
        <v>5</v>
      </c>
      <c r="I199" s="2534" t="s">
        <v>165</v>
      </c>
      <c r="J199" s="479" t="s">
        <v>130</v>
      </c>
      <c r="K199" s="633"/>
      <c r="L199" s="633"/>
      <c r="M199" s="634"/>
      <c r="N199" s="635"/>
      <c r="O199" s="635"/>
      <c r="P199" s="636"/>
      <c r="Q199" s="444"/>
      <c r="R199" s="444">
        <v>36.5</v>
      </c>
      <c r="S199" s="117" t="s">
        <v>138</v>
      </c>
      <c r="T199" s="51"/>
      <c r="U199" s="854">
        <v>1</v>
      </c>
      <c r="V199" s="331"/>
      <c r="W199" s="913"/>
    </row>
    <row r="200" spans="1:23" ht="15.75" customHeight="1" x14ac:dyDescent="0.2">
      <c r="A200" s="2241"/>
      <c r="B200" s="2244"/>
      <c r="C200" s="2247"/>
      <c r="D200" s="869"/>
      <c r="E200" s="2303"/>
      <c r="F200" s="2306"/>
      <c r="G200" s="2569"/>
      <c r="H200" s="858"/>
      <c r="I200" s="2448"/>
      <c r="J200" s="129" t="s">
        <v>29</v>
      </c>
      <c r="K200" s="129"/>
      <c r="L200" s="129"/>
      <c r="M200" s="202"/>
      <c r="N200" s="727"/>
      <c r="O200" s="727"/>
      <c r="P200" s="202"/>
      <c r="Q200" s="129">
        <v>2.9</v>
      </c>
      <c r="R200" s="129">
        <v>15.7</v>
      </c>
      <c r="S200" s="484" t="s">
        <v>51</v>
      </c>
      <c r="T200" s="96"/>
      <c r="U200" s="40"/>
      <c r="V200" s="382">
        <v>1</v>
      </c>
      <c r="W200" s="53"/>
    </row>
    <row r="201" spans="1:23" ht="27.75" customHeight="1" x14ac:dyDescent="0.2">
      <c r="A201" s="2241"/>
      <c r="B201" s="2244"/>
      <c r="C201" s="2247"/>
      <c r="D201" s="869"/>
      <c r="E201" s="2303"/>
      <c r="F201" s="2306"/>
      <c r="G201" s="2569"/>
      <c r="H201" s="858"/>
      <c r="I201" s="2448"/>
      <c r="J201" s="189" t="s">
        <v>49</v>
      </c>
      <c r="K201" s="120"/>
      <c r="L201" s="120"/>
      <c r="M201" s="302"/>
      <c r="N201" s="321"/>
      <c r="O201" s="321"/>
      <c r="P201" s="255"/>
      <c r="Q201" s="127"/>
      <c r="R201" s="127">
        <v>295.5</v>
      </c>
      <c r="S201" s="2307" t="s">
        <v>278</v>
      </c>
      <c r="T201" s="854"/>
      <c r="U201" s="854"/>
      <c r="V201" s="331"/>
      <c r="W201" s="860">
        <v>20</v>
      </c>
    </row>
    <row r="202" spans="1:23" ht="15.75" customHeight="1" thickBot="1" x14ac:dyDescent="0.25">
      <c r="A202" s="72"/>
      <c r="B202" s="861"/>
      <c r="C202" s="108"/>
      <c r="D202" s="895"/>
      <c r="E202" s="2304"/>
      <c r="F202" s="483"/>
      <c r="G202" s="213"/>
      <c r="H202" s="116"/>
      <c r="I202" s="245"/>
      <c r="J202" s="178" t="s">
        <v>8</v>
      </c>
      <c r="K202" s="282">
        <f t="shared" ref="K202:R202" si="18">K201+K200+K199</f>
        <v>0</v>
      </c>
      <c r="L202" s="282">
        <f t="shared" si="18"/>
        <v>0</v>
      </c>
      <c r="M202" s="282">
        <f t="shared" si="18"/>
        <v>0</v>
      </c>
      <c r="N202" s="282">
        <f t="shared" si="18"/>
        <v>0</v>
      </c>
      <c r="O202" s="282">
        <f t="shared" si="18"/>
        <v>0</v>
      </c>
      <c r="P202" s="282">
        <f t="shared" si="18"/>
        <v>0</v>
      </c>
      <c r="Q202" s="282">
        <f t="shared" si="18"/>
        <v>2.9</v>
      </c>
      <c r="R202" s="282">
        <f t="shared" si="18"/>
        <v>347.7</v>
      </c>
      <c r="S202" s="2308"/>
      <c r="T202" s="854"/>
      <c r="U202" s="854"/>
      <c r="V202" s="477"/>
      <c r="W202" s="589"/>
    </row>
    <row r="203" spans="1:23" ht="24" customHeight="1" x14ac:dyDescent="0.2">
      <c r="A203" s="2241" t="s">
        <v>7</v>
      </c>
      <c r="B203" s="2244" t="s">
        <v>32</v>
      </c>
      <c r="C203" s="2247" t="s">
        <v>38</v>
      </c>
      <c r="D203" s="894"/>
      <c r="E203" s="2329" t="s">
        <v>246</v>
      </c>
      <c r="F203" s="640" t="s">
        <v>52</v>
      </c>
      <c r="G203" s="2568"/>
      <c r="H203" s="862">
        <v>5</v>
      </c>
      <c r="I203" s="2534" t="s">
        <v>165</v>
      </c>
      <c r="J203" s="479" t="s">
        <v>49</v>
      </c>
      <c r="K203" s="633"/>
      <c r="L203" s="633">
        <v>5</v>
      </c>
      <c r="M203" s="634">
        <v>361</v>
      </c>
      <c r="N203" s="635">
        <v>87</v>
      </c>
      <c r="O203" s="635">
        <v>57</v>
      </c>
      <c r="P203" s="636">
        <v>274</v>
      </c>
      <c r="Q203" s="633">
        <v>102.3</v>
      </c>
      <c r="R203" s="633">
        <v>320</v>
      </c>
      <c r="S203" s="4" t="s">
        <v>379</v>
      </c>
      <c r="T203" s="912">
        <v>1</v>
      </c>
      <c r="U203" s="912">
        <v>1</v>
      </c>
      <c r="V203" s="445"/>
      <c r="W203" s="588"/>
    </row>
    <row r="204" spans="1:23" ht="26.25" customHeight="1" x14ac:dyDescent="0.2">
      <c r="A204" s="2241"/>
      <c r="B204" s="2244"/>
      <c r="C204" s="2247"/>
      <c r="D204" s="869"/>
      <c r="E204" s="2303"/>
      <c r="F204" s="2074" t="s">
        <v>255</v>
      </c>
      <c r="G204" s="2569"/>
      <c r="H204" s="871"/>
      <c r="I204" s="2448"/>
      <c r="J204" s="129" t="s">
        <v>29</v>
      </c>
      <c r="K204" s="129"/>
      <c r="L204" s="129"/>
      <c r="M204" s="202">
        <v>150</v>
      </c>
      <c r="N204" s="727"/>
      <c r="O204" s="727"/>
      <c r="P204" s="202">
        <v>150</v>
      </c>
      <c r="Q204" s="129"/>
      <c r="R204" s="129"/>
      <c r="S204" s="484" t="s">
        <v>417</v>
      </c>
      <c r="T204" s="40"/>
      <c r="U204" s="40">
        <v>1</v>
      </c>
      <c r="V204" s="382"/>
      <c r="W204" s="38"/>
    </row>
    <row r="205" spans="1:23" ht="26.25" customHeight="1" x14ac:dyDescent="0.2">
      <c r="A205" s="2241"/>
      <c r="B205" s="2244"/>
      <c r="C205" s="2247"/>
      <c r="D205" s="869"/>
      <c r="E205" s="2303"/>
      <c r="F205" s="2331"/>
      <c r="G205" s="2569"/>
      <c r="H205" s="871"/>
      <c r="I205" s="2448"/>
      <c r="J205" s="129"/>
      <c r="K205" s="129"/>
      <c r="L205" s="129"/>
      <c r="M205" s="202"/>
      <c r="N205" s="727"/>
      <c r="O205" s="727"/>
      <c r="P205" s="202"/>
      <c r="Q205" s="129"/>
      <c r="R205" s="129"/>
      <c r="S205" s="58" t="s">
        <v>299</v>
      </c>
      <c r="T205" s="52"/>
      <c r="U205" s="52"/>
      <c r="V205" s="485" t="s">
        <v>300</v>
      </c>
      <c r="W205" s="53">
        <v>100</v>
      </c>
    </row>
    <row r="206" spans="1:23" ht="15.75" customHeight="1" x14ac:dyDescent="0.2">
      <c r="A206" s="2241"/>
      <c r="B206" s="2244"/>
      <c r="C206" s="2247"/>
      <c r="D206" s="869"/>
      <c r="E206" s="2303"/>
      <c r="F206" s="2319"/>
      <c r="G206" s="2569"/>
      <c r="H206" s="871"/>
      <c r="I206" s="2448"/>
      <c r="J206" s="189"/>
      <c r="K206" s="120"/>
      <c r="L206" s="120"/>
      <c r="M206" s="302"/>
      <c r="N206" s="321"/>
      <c r="O206" s="321"/>
      <c r="P206" s="255"/>
      <c r="Q206" s="120"/>
      <c r="R206" s="120"/>
      <c r="S206" s="2324" t="s">
        <v>247</v>
      </c>
      <c r="T206" s="909"/>
      <c r="U206" s="909">
        <v>2</v>
      </c>
      <c r="V206" s="112">
        <v>2</v>
      </c>
      <c r="W206" s="585"/>
    </row>
    <row r="207" spans="1:23" ht="15.75" customHeight="1" thickBot="1" x14ac:dyDescent="0.25">
      <c r="A207" s="141"/>
      <c r="B207" s="882"/>
      <c r="C207" s="191"/>
      <c r="D207" s="895"/>
      <c r="E207" s="234"/>
      <c r="F207" s="2332"/>
      <c r="G207" s="213"/>
      <c r="H207" s="897"/>
      <c r="I207" s="245"/>
      <c r="J207" s="178" t="s">
        <v>8</v>
      </c>
      <c r="K207" s="282">
        <f>K206+K204+K203</f>
        <v>0</v>
      </c>
      <c r="L207" s="282">
        <f>L206+L204+L203</f>
        <v>5</v>
      </c>
      <c r="M207" s="282">
        <f t="shared" ref="M207" si="19">M206+M204+M203</f>
        <v>511</v>
      </c>
      <c r="N207" s="282">
        <f t="shared" ref="N207" si="20">N206+N204+N203</f>
        <v>87</v>
      </c>
      <c r="O207" s="282">
        <f t="shared" ref="O207" si="21">O206+O204+O203</f>
        <v>57</v>
      </c>
      <c r="P207" s="282">
        <f t="shared" ref="P207" si="22">P206+P204+P203</f>
        <v>424</v>
      </c>
      <c r="Q207" s="282">
        <f>Q206+Q204+Q203</f>
        <v>102.3</v>
      </c>
      <c r="R207" s="282">
        <f t="shared" ref="R207" si="23">R206+R204+R203</f>
        <v>320</v>
      </c>
      <c r="S207" s="2239"/>
      <c r="T207" s="26"/>
      <c r="U207" s="26"/>
      <c r="V207" s="638"/>
      <c r="W207" s="218"/>
    </row>
    <row r="208" spans="1:23" ht="19.5" customHeight="1" x14ac:dyDescent="0.2">
      <c r="A208" s="2241" t="s">
        <v>7</v>
      </c>
      <c r="B208" s="2244" t="s">
        <v>32</v>
      </c>
      <c r="C208" s="2247" t="s">
        <v>39</v>
      </c>
      <c r="D208" s="894"/>
      <c r="E208" s="2260" t="s">
        <v>310</v>
      </c>
      <c r="F208" s="640" t="s">
        <v>52</v>
      </c>
      <c r="G208" s="2568"/>
      <c r="H208" s="862">
        <v>5</v>
      </c>
      <c r="I208" s="2534" t="s">
        <v>165</v>
      </c>
      <c r="J208" s="479" t="s">
        <v>29</v>
      </c>
      <c r="K208" s="633"/>
      <c r="L208" s="633">
        <v>5</v>
      </c>
      <c r="M208" s="634"/>
      <c r="N208" s="635"/>
      <c r="O208" s="635"/>
      <c r="P208" s="636"/>
      <c r="Q208" s="633"/>
      <c r="R208" s="633"/>
      <c r="S208" s="2327" t="s">
        <v>309</v>
      </c>
      <c r="T208" s="853">
        <v>1</v>
      </c>
      <c r="U208" s="853"/>
      <c r="V208" s="853"/>
      <c r="W208" s="863"/>
    </row>
    <row r="209" spans="1:23" ht="24" customHeight="1" x14ac:dyDescent="0.2">
      <c r="A209" s="2241"/>
      <c r="B209" s="2244"/>
      <c r="C209" s="2247"/>
      <c r="D209" s="869"/>
      <c r="E209" s="2271"/>
      <c r="F209" s="2074" t="s">
        <v>255</v>
      </c>
      <c r="G209" s="2569"/>
      <c r="H209" s="871"/>
      <c r="I209" s="2448"/>
      <c r="J209" s="127"/>
      <c r="K209" s="127"/>
      <c r="L209" s="127"/>
      <c r="M209" s="308"/>
      <c r="N209" s="82"/>
      <c r="O209" s="82"/>
      <c r="P209" s="308"/>
      <c r="Q209" s="127"/>
      <c r="R209" s="127"/>
      <c r="S209" s="2647"/>
      <c r="T209" s="854"/>
      <c r="U209" s="854"/>
      <c r="V209" s="331"/>
      <c r="W209" s="860"/>
    </row>
    <row r="210" spans="1:23" ht="15.75" customHeight="1" thickBot="1" x14ac:dyDescent="0.25">
      <c r="A210" s="141"/>
      <c r="B210" s="882"/>
      <c r="C210" s="191"/>
      <c r="D210" s="895"/>
      <c r="E210" s="2580"/>
      <c r="F210" s="2583"/>
      <c r="G210" s="213"/>
      <c r="H210" s="897"/>
      <c r="I210" s="245"/>
      <c r="J210" s="282" t="s">
        <v>8</v>
      </c>
      <c r="K210" s="282">
        <f t="shared" ref="K210:R210" si="24">SUM(K208:K209)</f>
        <v>0</v>
      </c>
      <c r="L210" s="642">
        <f t="shared" si="24"/>
        <v>5</v>
      </c>
      <c r="M210" s="642">
        <f t="shared" si="24"/>
        <v>0</v>
      </c>
      <c r="N210" s="642">
        <f t="shared" si="24"/>
        <v>0</v>
      </c>
      <c r="O210" s="642">
        <f t="shared" si="24"/>
        <v>0</v>
      </c>
      <c r="P210" s="642">
        <f t="shared" si="24"/>
        <v>0</v>
      </c>
      <c r="Q210" s="642">
        <f t="shared" si="24"/>
        <v>0</v>
      </c>
      <c r="R210" s="642">
        <f t="shared" si="24"/>
        <v>0</v>
      </c>
      <c r="S210" s="45"/>
      <c r="T210" s="431"/>
      <c r="U210" s="431"/>
      <c r="V210" s="425"/>
      <c r="W210" s="218"/>
    </row>
    <row r="211" spans="1:23" ht="14.25" customHeight="1" thickBot="1" x14ac:dyDescent="0.25">
      <c r="A211" s="179" t="s">
        <v>7</v>
      </c>
      <c r="B211" s="164" t="s">
        <v>32</v>
      </c>
      <c r="C211" s="2216" t="s">
        <v>10</v>
      </c>
      <c r="D211" s="2216"/>
      <c r="E211" s="2216"/>
      <c r="F211" s="2216"/>
      <c r="G211" s="2216"/>
      <c r="H211" s="2216"/>
      <c r="I211" s="2216"/>
      <c r="J211" s="2217"/>
      <c r="K211" s="641">
        <f>K198+K195+K191+K202+K207</f>
        <v>1515.4</v>
      </c>
      <c r="L211" s="277">
        <f t="shared" ref="L211:R211" si="25">L198+L195+L191+L202+L207+L210</f>
        <v>1577.2</v>
      </c>
      <c r="M211" s="277">
        <f t="shared" si="25"/>
        <v>2243.4</v>
      </c>
      <c r="N211" s="277">
        <f t="shared" si="25"/>
        <v>1318.2</v>
      </c>
      <c r="O211" s="277">
        <f t="shared" si="25"/>
        <v>57</v>
      </c>
      <c r="P211" s="277">
        <f t="shared" si="25"/>
        <v>925.2</v>
      </c>
      <c r="Q211" s="277">
        <f t="shared" si="25"/>
        <v>1490.1</v>
      </c>
      <c r="R211" s="277">
        <f t="shared" si="25"/>
        <v>1980</v>
      </c>
      <c r="S211" s="2277"/>
      <c r="T211" s="2277"/>
      <c r="U211" s="2277"/>
      <c r="V211" s="2277"/>
      <c r="W211" s="2278"/>
    </row>
    <row r="212" spans="1:23" ht="14.25" customHeight="1" thickBot="1" x14ac:dyDescent="0.25">
      <c r="A212" s="163" t="s">
        <v>7</v>
      </c>
      <c r="B212" s="164" t="s">
        <v>37</v>
      </c>
      <c r="C212" s="2220" t="s">
        <v>166</v>
      </c>
      <c r="D212" s="2279"/>
      <c r="E212" s="2279"/>
      <c r="F212" s="2279"/>
      <c r="G212" s="2279"/>
      <c r="H212" s="2279"/>
      <c r="I212" s="2279"/>
      <c r="J212" s="2279"/>
      <c r="K212" s="2279"/>
      <c r="L212" s="2279"/>
      <c r="M212" s="2279"/>
      <c r="N212" s="2279"/>
      <c r="O212" s="2279"/>
      <c r="P212" s="2279"/>
      <c r="Q212" s="2279"/>
      <c r="R212" s="2279"/>
      <c r="S212" s="2279"/>
      <c r="T212" s="2279"/>
      <c r="U212" s="2279"/>
      <c r="V212" s="2279"/>
      <c r="W212" s="2280"/>
    </row>
    <row r="213" spans="1:23" ht="31.5" customHeight="1" x14ac:dyDescent="0.2">
      <c r="A213" s="879" t="s">
        <v>7</v>
      </c>
      <c r="B213" s="881" t="s">
        <v>37</v>
      </c>
      <c r="C213" s="193" t="s">
        <v>7</v>
      </c>
      <c r="D213" s="194"/>
      <c r="E213" s="239" t="s">
        <v>145</v>
      </c>
      <c r="F213" s="262"/>
      <c r="G213" s="209"/>
      <c r="H213" s="896" t="s">
        <v>41</v>
      </c>
      <c r="I213" s="877" t="s">
        <v>134</v>
      </c>
      <c r="J213" s="180"/>
      <c r="K213" s="159"/>
      <c r="L213" s="159"/>
      <c r="M213" s="488"/>
      <c r="N213" s="486"/>
      <c r="O213" s="486"/>
      <c r="P213" s="103"/>
      <c r="Q213" s="307"/>
      <c r="R213" s="102"/>
      <c r="S213" s="195"/>
      <c r="T213" s="493"/>
      <c r="U213" s="9"/>
      <c r="V213" s="9"/>
      <c r="W213" s="497"/>
    </row>
    <row r="214" spans="1:23" ht="15.75" customHeight="1" x14ac:dyDescent="0.2">
      <c r="A214" s="874"/>
      <c r="B214" s="876"/>
      <c r="C214" s="128"/>
      <c r="D214" s="869" t="s">
        <v>7</v>
      </c>
      <c r="E214" s="884" t="s">
        <v>135</v>
      </c>
      <c r="F214" s="905"/>
      <c r="G214" s="2529" t="s">
        <v>226</v>
      </c>
      <c r="H214" s="871"/>
      <c r="I214" s="883"/>
      <c r="J214" s="118" t="s">
        <v>29</v>
      </c>
      <c r="K214" s="287"/>
      <c r="L214" s="287"/>
      <c r="M214" s="489">
        <f>+N214</f>
        <v>900</v>
      </c>
      <c r="N214" s="327">
        <v>900</v>
      </c>
      <c r="O214" s="98"/>
      <c r="P214" s="492"/>
      <c r="Q214" s="253">
        <v>500</v>
      </c>
      <c r="R214" s="118">
        <v>500</v>
      </c>
      <c r="S214" s="2150" t="s">
        <v>76</v>
      </c>
      <c r="T214" s="97">
        <v>2.9</v>
      </c>
      <c r="U214" s="98">
        <v>4.7</v>
      </c>
      <c r="V214" s="98">
        <v>2</v>
      </c>
      <c r="W214" s="492">
        <v>2</v>
      </c>
    </row>
    <row r="215" spans="1:23" ht="16.5" customHeight="1" x14ac:dyDescent="0.2">
      <c r="A215" s="874"/>
      <c r="B215" s="876"/>
      <c r="C215" s="128"/>
      <c r="D215" s="869"/>
      <c r="E215" s="765" t="s">
        <v>316</v>
      </c>
      <c r="F215" s="905"/>
      <c r="G215" s="2530"/>
      <c r="H215" s="871"/>
      <c r="I215" s="883"/>
      <c r="J215" s="129"/>
      <c r="K215" s="129"/>
      <c r="L215" s="129"/>
      <c r="M215" s="172"/>
      <c r="N215" s="727"/>
      <c r="O215" s="727"/>
      <c r="P215" s="126"/>
      <c r="Q215" s="202"/>
      <c r="R215" s="129"/>
      <c r="S215" s="2523"/>
      <c r="T215" s="79"/>
      <c r="U215" s="727"/>
      <c r="V215" s="727"/>
      <c r="W215" s="126"/>
    </row>
    <row r="216" spans="1:23" ht="14.25" customHeight="1" x14ac:dyDescent="0.2">
      <c r="A216" s="874"/>
      <c r="B216" s="876"/>
      <c r="C216" s="128"/>
      <c r="D216" s="869"/>
      <c r="E216" s="765" t="s">
        <v>317</v>
      </c>
      <c r="F216" s="905"/>
      <c r="G216" s="2530"/>
      <c r="H216" s="871"/>
      <c r="I216" s="883"/>
      <c r="J216" s="129"/>
      <c r="K216" s="129"/>
      <c r="L216" s="129"/>
      <c r="M216" s="172"/>
      <c r="N216" s="727"/>
      <c r="O216" s="727"/>
      <c r="P216" s="126"/>
      <c r="Q216" s="202"/>
      <c r="R216" s="129"/>
      <c r="S216" s="2523"/>
      <c r="T216" s="79"/>
      <c r="U216" s="727"/>
      <c r="V216" s="727"/>
      <c r="W216" s="126"/>
    </row>
    <row r="217" spans="1:23" ht="14.25" customHeight="1" x14ac:dyDescent="0.2">
      <c r="A217" s="874"/>
      <c r="B217" s="876"/>
      <c r="C217" s="128"/>
      <c r="D217" s="869"/>
      <c r="E217" s="765" t="s">
        <v>296</v>
      </c>
      <c r="F217" s="905"/>
      <c r="G217" s="2530"/>
      <c r="H217" s="871"/>
      <c r="I217" s="883"/>
      <c r="J217" s="129"/>
      <c r="K217" s="129"/>
      <c r="L217" s="129"/>
      <c r="M217" s="172"/>
      <c r="N217" s="727"/>
      <c r="O217" s="727"/>
      <c r="P217" s="126"/>
      <c r="Q217" s="202"/>
      <c r="R217" s="129"/>
      <c r="S217" s="904"/>
      <c r="T217" s="79"/>
      <c r="U217" s="727"/>
      <c r="V217" s="727"/>
      <c r="W217" s="126"/>
    </row>
    <row r="218" spans="1:23" ht="27.75" customHeight="1" x14ac:dyDescent="0.2">
      <c r="A218" s="874"/>
      <c r="B218" s="876"/>
      <c r="C218" s="128"/>
      <c r="D218" s="869"/>
      <c r="E218" s="765" t="s">
        <v>315</v>
      </c>
      <c r="F218" s="905"/>
      <c r="G218" s="2530"/>
      <c r="H218" s="871"/>
      <c r="I218" s="883"/>
      <c r="J218" s="129"/>
      <c r="K218" s="129"/>
      <c r="L218" s="129"/>
      <c r="M218" s="172"/>
      <c r="N218" s="727"/>
      <c r="O218" s="727"/>
      <c r="P218" s="126"/>
      <c r="Q218" s="202"/>
      <c r="R218" s="129"/>
      <c r="S218" s="904"/>
      <c r="T218" s="79"/>
      <c r="U218" s="727"/>
      <c r="V218" s="727"/>
      <c r="W218" s="126"/>
    </row>
    <row r="219" spans="1:23" ht="30" customHeight="1" x14ac:dyDescent="0.2">
      <c r="A219" s="874"/>
      <c r="B219" s="876"/>
      <c r="C219" s="128"/>
      <c r="D219" s="869"/>
      <c r="E219" s="765" t="s">
        <v>383</v>
      </c>
      <c r="F219" s="905"/>
      <c r="G219" s="2530"/>
      <c r="H219" s="871"/>
      <c r="I219" s="883"/>
      <c r="J219" s="129"/>
      <c r="K219" s="129"/>
      <c r="L219" s="129"/>
      <c r="M219" s="172"/>
      <c r="N219" s="727"/>
      <c r="O219" s="727"/>
      <c r="P219" s="126"/>
      <c r="Q219" s="202"/>
      <c r="R219" s="129"/>
      <c r="S219" s="868"/>
      <c r="T219" s="79"/>
      <c r="U219" s="727"/>
      <c r="V219" s="727"/>
      <c r="W219" s="126"/>
    </row>
    <row r="220" spans="1:23" ht="18" customHeight="1" x14ac:dyDescent="0.2">
      <c r="A220" s="874"/>
      <c r="B220" s="876"/>
      <c r="C220" s="128"/>
      <c r="D220" s="869"/>
      <c r="E220" s="696" t="s">
        <v>295</v>
      </c>
      <c r="F220" s="905"/>
      <c r="G220" s="2530"/>
      <c r="H220" s="871"/>
      <c r="I220" s="883"/>
      <c r="J220" s="1016"/>
      <c r="K220" s="1016"/>
      <c r="L220" s="1016"/>
      <c r="M220" s="172"/>
      <c r="N220" s="727"/>
      <c r="O220" s="727"/>
      <c r="P220" s="126"/>
      <c r="Q220" s="202"/>
      <c r="R220" s="129"/>
      <c r="S220" s="766"/>
      <c r="T220" s="79"/>
      <c r="U220" s="727"/>
      <c r="V220" s="727"/>
      <c r="W220" s="126"/>
    </row>
    <row r="221" spans="1:23" ht="18" customHeight="1" x14ac:dyDescent="0.2">
      <c r="A221" s="874"/>
      <c r="B221" s="876"/>
      <c r="C221" s="128"/>
      <c r="D221" s="869"/>
      <c r="E221" s="696" t="s">
        <v>331</v>
      </c>
      <c r="F221" s="905"/>
      <c r="G221" s="2530"/>
      <c r="H221" s="871"/>
      <c r="I221" s="883"/>
      <c r="J221" s="139" t="s">
        <v>29</v>
      </c>
      <c r="K221" s="1017"/>
      <c r="L221" s="1017"/>
      <c r="M221" s="671">
        <v>195</v>
      </c>
      <c r="N221" s="504">
        <v>195</v>
      </c>
      <c r="O221" s="322"/>
      <c r="P221" s="186"/>
      <c r="Q221" s="254"/>
      <c r="R221" s="139"/>
      <c r="S221" s="698"/>
      <c r="T221" s="328"/>
      <c r="U221" s="322"/>
      <c r="V221" s="322"/>
      <c r="W221" s="186"/>
    </row>
    <row r="222" spans="1:23" ht="28.5" customHeight="1" x14ac:dyDescent="0.2">
      <c r="A222" s="874"/>
      <c r="B222" s="876"/>
      <c r="C222" s="128"/>
      <c r="D222" s="869"/>
      <c r="E222" s="1018" t="s">
        <v>148</v>
      </c>
      <c r="F222" s="905"/>
      <c r="G222" s="2530"/>
      <c r="H222" s="871"/>
      <c r="I222" s="883"/>
      <c r="J222" s="1016" t="s">
        <v>130</v>
      </c>
      <c r="K222" s="1016">
        <v>290</v>
      </c>
      <c r="L222" s="1016">
        <v>383.1</v>
      </c>
      <c r="M222" s="172"/>
      <c r="N222" s="727"/>
      <c r="O222" s="727"/>
      <c r="P222" s="126"/>
      <c r="Q222" s="202"/>
      <c r="R222" s="129"/>
      <c r="S222" s="664"/>
      <c r="T222" s="79"/>
      <c r="U222" s="727"/>
      <c r="V222" s="727"/>
      <c r="W222" s="126"/>
    </row>
    <row r="223" spans="1:23" ht="26.25" customHeight="1" x14ac:dyDescent="0.2">
      <c r="A223" s="874"/>
      <c r="B223" s="876"/>
      <c r="C223" s="128"/>
      <c r="D223" s="869"/>
      <c r="E223" s="1018" t="s">
        <v>149</v>
      </c>
      <c r="F223" s="905"/>
      <c r="G223" s="2530"/>
      <c r="H223" s="871"/>
      <c r="I223" s="883"/>
      <c r="J223" s="1016"/>
      <c r="K223" s="1016"/>
      <c r="L223" s="1016"/>
      <c r="M223" s="172"/>
      <c r="N223" s="727"/>
      <c r="O223" s="727"/>
      <c r="P223" s="126"/>
      <c r="Q223" s="202"/>
      <c r="R223" s="129"/>
      <c r="S223" s="196"/>
      <c r="T223" s="79"/>
      <c r="U223" s="727"/>
      <c r="V223" s="727"/>
      <c r="W223" s="126"/>
    </row>
    <row r="224" spans="1:23" ht="40.5" customHeight="1" x14ac:dyDescent="0.2">
      <c r="A224" s="874"/>
      <c r="B224" s="876"/>
      <c r="C224" s="128"/>
      <c r="D224" s="184"/>
      <c r="E224" s="1019" t="s">
        <v>254</v>
      </c>
      <c r="F224" s="905"/>
      <c r="G224" s="2530"/>
      <c r="H224" s="858"/>
      <c r="I224" s="883"/>
      <c r="J224" s="1020" t="s">
        <v>29</v>
      </c>
      <c r="K224" s="1021"/>
      <c r="L224" s="1016">
        <v>40</v>
      </c>
      <c r="M224" s="250"/>
      <c r="N224" s="250"/>
      <c r="O224" s="250"/>
      <c r="P224" s="202"/>
      <c r="Q224" s="129"/>
      <c r="R224" s="126"/>
      <c r="S224" s="1022" t="s">
        <v>253</v>
      </c>
      <c r="T224" s="1023">
        <v>100</v>
      </c>
      <c r="U224" s="1024"/>
      <c r="V224" s="1024"/>
      <c r="W224" s="1025"/>
    </row>
    <row r="225" spans="1:23" ht="15" customHeight="1" x14ac:dyDescent="0.2">
      <c r="A225" s="874"/>
      <c r="B225" s="876"/>
      <c r="C225" s="128"/>
      <c r="D225" s="869"/>
      <c r="E225" s="2749" t="s">
        <v>150</v>
      </c>
      <c r="F225" s="905"/>
      <c r="G225" s="2530"/>
      <c r="H225" s="871"/>
      <c r="I225" s="883"/>
      <c r="J225" s="1016" t="s">
        <v>29</v>
      </c>
      <c r="K225" s="1016">
        <v>75.2</v>
      </c>
      <c r="L225" s="1016">
        <v>44.1</v>
      </c>
      <c r="M225" s="172"/>
      <c r="N225" s="727"/>
      <c r="O225" s="727"/>
      <c r="P225" s="126"/>
      <c r="Q225" s="202"/>
      <c r="R225" s="129"/>
      <c r="S225" s="1026" t="s">
        <v>51</v>
      </c>
      <c r="T225" s="1027">
        <v>1</v>
      </c>
      <c r="U225" s="1028"/>
      <c r="V225" s="1028"/>
      <c r="W225" s="1029"/>
    </row>
    <row r="226" spans="1:23" ht="28.5" customHeight="1" x14ac:dyDescent="0.2">
      <c r="A226" s="874"/>
      <c r="B226" s="876"/>
      <c r="C226" s="128"/>
      <c r="D226" s="886"/>
      <c r="E226" s="2750"/>
      <c r="F226" s="298"/>
      <c r="G226" s="2522"/>
      <c r="H226" s="871"/>
      <c r="I226" s="883"/>
      <c r="J226" s="127"/>
      <c r="K226" s="127"/>
      <c r="L226" s="127"/>
      <c r="M226" s="175"/>
      <c r="N226" s="82"/>
      <c r="O226" s="82"/>
      <c r="P226" s="415"/>
      <c r="Q226" s="308"/>
      <c r="R226" s="127"/>
      <c r="S226" s="1030" t="s">
        <v>248</v>
      </c>
      <c r="T226" s="1031">
        <v>100</v>
      </c>
      <c r="U226" s="1032"/>
      <c r="V226" s="1032"/>
      <c r="W226" s="1033"/>
    </row>
    <row r="227" spans="1:23" ht="29.25" customHeight="1" x14ac:dyDescent="0.2">
      <c r="A227" s="2132"/>
      <c r="B227" s="2133"/>
      <c r="C227" s="2443"/>
      <c r="D227" s="184" t="s">
        <v>9</v>
      </c>
      <c r="E227" s="2136" t="s">
        <v>144</v>
      </c>
      <c r="F227" s="905"/>
      <c r="G227" s="2529" t="s">
        <v>209</v>
      </c>
      <c r="H227" s="871"/>
      <c r="I227" s="2497"/>
      <c r="J227" s="129" t="s">
        <v>130</v>
      </c>
      <c r="K227" s="129">
        <v>600</v>
      </c>
      <c r="L227" s="129">
        <v>792.1</v>
      </c>
      <c r="M227" s="172">
        <v>894.7</v>
      </c>
      <c r="N227" s="727">
        <v>894.7</v>
      </c>
      <c r="O227" s="727"/>
      <c r="P227" s="126"/>
      <c r="Q227" s="202">
        <f>+N227</f>
        <v>894.7</v>
      </c>
      <c r="R227" s="129">
        <f>+N227</f>
        <v>894.7</v>
      </c>
      <c r="S227" s="1456" t="s">
        <v>442</v>
      </c>
      <c r="T227" s="76" t="s">
        <v>143</v>
      </c>
      <c r="U227" s="54">
        <v>1.4</v>
      </c>
      <c r="V227" s="54">
        <v>1.4</v>
      </c>
      <c r="W227" s="498">
        <v>1.4</v>
      </c>
    </row>
    <row r="228" spans="1:23" ht="27" customHeight="1" x14ac:dyDescent="0.2">
      <c r="A228" s="2132"/>
      <c r="B228" s="2133"/>
      <c r="C228" s="2443"/>
      <c r="D228" s="184"/>
      <c r="E228" s="2136"/>
      <c r="F228" s="905"/>
      <c r="G228" s="2644"/>
      <c r="H228" s="871"/>
      <c r="I228" s="2497"/>
      <c r="J228" s="129"/>
      <c r="K228" s="246"/>
      <c r="L228" s="246"/>
      <c r="M228" s="305"/>
      <c r="N228" s="323"/>
      <c r="O228" s="323"/>
      <c r="P228" s="189"/>
      <c r="Q228" s="309"/>
      <c r="R228" s="246"/>
      <c r="S228" s="839" t="s">
        <v>330</v>
      </c>
      <c r="T228" s="840"/>
      <c r="U228" s="840">
        <v>130</v>
      </c>
      <c r="V228" s="840"/>
      <c r="W228" s="767"/>
    </row>
    <row r="229" spans="1:23" ht="26.25" customHeight="1" x14ac:dyDescent="0.2">
      <c r="A229" s="2132"/>
      <c r="B229" s="2133"/>
      <c r="C229" s="2443"/>
      <c r="D229" s="184"/>
      <c r="E229" s="2136"/>
      <c r="F229" s="905"/>
      <c r="G229" s="2644"/>
      <c r="H229" s="871"/>
      <c r="I229" s="2497"/>
      <c r="J229" s="129"/>
      <c r="K229" s="246"/>
      <c r="L229" s="246"/>
      <c r="M229" s="305"/>
      <c r="N229" s="323"/>
      <c r="O229" s="323"/>
      <c r="P229" s="189"/>
      <c r="Q229" s="309"/>
      <c r="R229" s="246"/>
      <c r="S229" s="190" t="s">
        <v>45</v>
      </c>
      <c r="T229" s="494" t="s">
        <v>142</v>
      </c>
      <c r="U229" s="473">
        <v>4</v>
      </c>
      <c r="V229" s="473">
        <v>4</v>
      </c>
      <c r="W229" s="499">
        <v>4</v>
      </c>
    </row>
    <row r="230" spans="1:23" ht="17.25" customHeight="1" x14ac:dyDescent="0.2">
      <c r="A230" s="2132"/>
      <c r="B230" s="2133"/>
      <c r="C230" s="2443"/>
      <c r="D230" s="184"/>
      <c r="E230" s="2751"/>
      <c r="F230" s="905"/>
      <c r="G230" s="2644"/>
      <c r="H230" s="871"/>
      <c r="I230" s="2498"/>
      <c r="J230" s="197"/>
      <c r="K230" s="197"/>
      <c r="L230" s="197"/>
      <c r="M230" s="490"/>
      <c r="N230" s="487"/>
      <c r="O230" s="487"/>
      <c r="P230" s="491"/>
      <c r="Q230" s="310"/>
      <c r="R230" s="197"/>
      <c r="S230" s="1423" t="s">
        <v>75</v>
      </c>
      <c r="T230" s="473" t="s">
        <v>103</v>
      </c>
      <c r="U230" s="504">
        <v>13.3</v>
      </c>
      <c r="V230" s="504">
        <v>13.3</v>
      </c>
      <c r="W230" s="500">
        <v>13.3</v>
      </c>
    </row>
    <row r="231" spans="1:23" ht="22.5" customHeight="1" x14ac:dyDescent="0.2">
      <c r="A231" s="2132"/>
      <c r="B231" s="2133"/>
      <c r="C231" s="2443"/>
      <c r="D231" s="184"/>
      <c r="E231" s="2136" t="s">
        <v>59</v>
      </c>
      <c r="F231" s="905"/>
      <c r="G231" s="2645" t="s">
        <v>209</v>
      </c>
      <c r="H231" s="871"/>
      <c r="I231" s="2498"/>
      <c r="J231" s="129" t="s">
        <v>29</v>
      </c>
      <c r="K231" s="129">
        <v>144.80000000000001</v>
      </c>
      <c r="L231" s="129">
        <v>199.8</v>
      </c>
      <c r="M231" s="172">
        <v>500</v>
      </c>
      <c r="N231" s="727">
        <v>500</v>
      </c>
      <c r="O231" s="727"/>
      <c r="P231" s="126"/>
      <c r="Q231" s="202">
        <v>500</v>
      </c>
      <c r="R231" s="129">
        <v>500</v>
      </c>
      <c r="S231" s="2435" t="s">
        <v>418</v>
      </c>
      <c r="T231" s="495"/>
      <c r="U231" s="66">
        <v>117</v>
      </c>
      <c r="V231" s="66" t="s">
        <v>297</v>
      </c>
      <c r="W231" s="502" t="s">
        <v>298</v>
      </c>
    </row>
    <row r="232" spans="1:23" ht="21.75" customHeight="1" x14ac:dyDescent="0.2">
      <c r="A232" s="2132"/>
      <c r="B232" s="2133"/>
      <c r="C232" s="2590"/>
      <c r="D232" s="185"/>
      <c r="E232" s="2137"/>
      <c r="F232" s="298"/>
      <c r="G232" s="2646"/>
      <c r="H232" s="871"/>
      <c r="I232" s="2498"/>
      <c r="J232" s="127"/>
      <c r="K232" s="127"/>
      <c r="L232" s="127"/>
      <c r="M232" s="175"/>
      <c r="N232" s="82"/>
      <c r="O232" s="82"/>
      <c r="P232" s="415"/>
      <c r="Q232" s="308"/>
      <c r="R232" s="127"/>
      <c r="S232" s="2170"/>
      <c r="T232" s="81"/>
      <c r="U232" s="82"/>
      <c r="V232" s="82"/>
      <c r="W232" s="415"/>
    </row>
    <row r="233" spans="1:23" ht="15.75" customHeight="1" x14ac:dyDescent="0.2">
      <c r="A233" s="2132"/>
      <c r="B233" s="2133"/>
      <c r="C233" s="2443"/>
      <c r="D233" s="2494" t="s">
        <v>32</v>
      </c>
      <c r="E233" s="2640" t="s">
        <v>137</v>
      </c>
      <c r="F233" s="2282"/>
      <c r="G233" s="2529" t="s">
        <v>210</v>
      </c>
      <c r="H233" s="2177"/>
      <c r="I233" s="2741"/>
      <c r="J233" s="118" t="s">
        <v>78</v>
      </c>
      <c r="K233" s="118">
        <v>336.8</v>
      </c>
      <c r="L233" s="118">
        <v>336.8</v>
      </c>
      <c r="M233" s="176">
        <v>92.6</v>
      </c>
      <c r="N233" s="98">
        <v>92.6</v>
      </c>
      <c r="O233" s="98"/>
      <c r="P233" s="492"/>
      <c r="Q233" s="253"/>
      <c r="R233" s="118"/>
      <c r="S233" s="1226" t="s">
        <v>44</v>
      </c>
      <c r="T233" s="97">
        <v>1.7</v>
      </c>
      <c r="U233" s="98">
        <v>1.5</v>
      </c>
      <c r="V233" s="98">
        <v>1.5</v>
      </c>
      <c r="W233" s="98">
        <v>1.5</v>
      </c>
    </row>
    <row r="234" spans="1:23" ht="15" customHeight="1" x14ac:dyDescent="0.2">
      <c r="A234" s="2132"/>
      <c r="B234" s="2133"/>
      <c r="C234" s="2443"/>
      <c r="D234" s="2134"/>
      <c r="E234" s="2589"/>
      <c r="F234" s="2283"/>
      <c r="G234" s="2530"/>
      <c r="H234" s="2177"/>
      <c r="I234" s="2741"/>
      <c r="J234" s="129" t="s">
        <v>29</v>
      </c>
      <c r="K234" s="129">
        <v>121.7</v>
      </c>
      <c r="L234" s="129">
        <v>121.7</v>
      </c>
      <c r="M234" s="172">
        <v>144.30000000000001</v>
      </c>
      <c r="N234" s="727">
        <v>144.30000000000001</v>
      </c>
      <c r="O234" s="727"/>
      <c r="P234" s="126"/>
      <c r="Q234" s="202"/>
      <c r="R234" s="129"/>
      <c r="S234" s="2178"/>
      <c r="T234" s="79"/>
      <c r="U234" s="1136"/>
      <c r="V234" s="727"/>
      <c r="W234" s="126"/>
    </row>
    <row r="235" spans="1:23" ht="15" customHeight="1" x14ac:dyDescent="0.2">
      <c r="A235" s="2132"/>
      <c r="B235" s="2133"/>
      <c r="C235" s="2443"/>
      <c r="D235" s="2134"/>
      <c r="E235" s="2589"/>
      <c r="F235" s="2283"/>
      <c r="G235" s="2530"/>
      <c r="H235" s="2177"/>
      <c r="I235" s="2741"/>
      <c r="J235" s="129" t="s">
        <v>85</v>
      </c>
      <c r="K235" s="129"/>
      <c r="L235" s="129"/>
      <c r="M235" s="172">
        <v>100</v>
      </c>
      <c r="N235" s="727">
        <v>100</v>
      </c>
      <c r="O235" s="727"/>
      <c r="P235" s="126"/>
      <c r="Q235" s="202"/>
      <c r="R235" s="129"/>
      <c r="S235" s="2178"/>
      <c r="T235" s="79"/>
      <c r="U235" s="1136"/>
      <c r="V235" s="727"/>
      <c r="W235" s="126"/>
    </row>
    <row r="236" spans="1:23" ht="15.75" customHeight="1" x14ac:dyDescent="0.2">
      <c r="A236" s="2132"/>
      <c r="B236" s="2133"/>
      <c r="C236" s="2443"/>
      <c r="D236" s="2134"/>
      <c r="E236" s="2589"/>
      <c r="F236" s="2283"/>
      <c r="G236" s="2530"/>
      <c r="H236" s="2177"/>
      <c r="I236" s="2741"/>
      <c r="J236" s="139" t="s">
        <v>130</v>
      </c>
      <c r="K236" s="139">
        <v>120</v>
      </c>
      <c r="L236" s="139">
        <v>59.2</v>
      </c>
      <c r="M236" s="297">
        <v>120</v>
      </c>
      <c r="N236" s="322">
        <v>120</v>
      </c>
      <c r="O236" s="322"/>
      <c r="P236" s="186"/>
      <c r="Q236" s="254">
        <f>+N236</f>
        <v>120</v>
      </c>
      <c r="R236" s="139">
        <f>+N236</f>
        <v>120</v>
      </c>
      <c r="S236" s="2274"/>
      <c r="T236" s="328"/>
      <c r="U236" s="322"/>
      <c r="V236" s="322"/>
      <c r="W236" s="186"/>
    </row>
    <row r="237" spans="1:23" ht="42" customHeight="1" x14ac:dyDescent="0.2">
      <c r="A237" s="874"/>
      <c r="B237" s="876"/>
      <c r="C237" s="878"/>
      <c r="D237" s="1449"/>
      <c r="E237" s="903"/>
      <c r="F237" s="905"/>
      <c r="G237" s="2530"/>
      <c r="H237" s="871"/>
      <c r="I237" s="900"/>
      <c r="J237" s="125" t="s">
        <v>29</v>
      </c>
      <c r="K237" s="125"/>
      <c r="L237" s="125"/>
      <c r="M237" s="274">
        <f>+P237</f>
        <v>76.2</v>
      </c>
      <c r="N237" s="380"/>
      <c r="O237" s="380"/>
      <c r="P237" s="381">
        <v>76.2</v>
      </c>
      <c r="Q237" s="471"/>
      <c r="R237" s="125"/>
      <c r="S237" s="1223" t="s">
        <v>419</v>
      </c>
      <c r="T237" s="328"/>
      <c r="U237" s="1234">
        <v>100</v>
      </c>
      <c r="V237" s="1234"/>
      <c r="W237" s="1235"/>
    </row>
    <row r="238" spans="1:23" ht="30" customHeight="1" x14ac:dyDescent="0.2">
      <c r="A238" s="874"/>
      <c r="B238" s="876"/>
      <c r="C238" s="878"/>
      <c r="D238" s="1449"/>
      <c r="E238" s="903"/>
      <c r="F238" s="905"/>
      <c r="G238" s="2530"/>
      <c r="H238" s="871"/>
      <c r="I238" s="900"/>
      <c r="J238" s="129" t="s">
        <v>29</v>
      </c>
      <c r="K238" s="129"/>
      <c r="L238" s="129"/>
      <c r="M238" s="172">
        <v>694.3</v>
      </c>
      <c r="N238" s="727"/>
      <c r="O238" s="727"/>
      <c r="P238" s="126">
        <v>694.3</v>
      </c>
      <c r="Q238" s="202"/>
      <c r="R238" s="129"/>
      <c r="S238" s="1423" t="s">
        <v>420</v>
      </c>
      <c r="T238" s="328"/>
      <c r="U238" s="1234">
        <v>100</v>
      </c>
      <c r="V238" s="1234"/>
      <c r="W238" s="1235"/>
    </row>
    <row r="239" spans="1:23" ht="51" customHeight="1" x14ac:dyDescent="0.2">
      <c r="A239" s="874"/>
      <c r="B239" s="876"/>
      <c r="C239" s="878"/>
      <c r="D239" s="1449"/>
      <c r="E239" s="903"/>
      <c r="F239" s="905"/>
      <c r="G239" s="2748"/>
      <c r="H239" s="871"/>
      <c r="I239" s="900"/>
      <c r="J239" s="1034" t="s">
        <v>85</v>
      </c>
      <c r="K239" s="1034"/>
      <c r="L239" s="1034">
        <v>81</v>
      </c>
      <c r="M239" s="1035"/>
      <c r="N239" s="1036"/>
      <c r="O239" s="1036"/>
      <c r="P239" s="1037"/>
      <c r="Q239" s="1038"/>
      <c r="R239" s="1034"/>
      <c r="S239" s="1462" t="s">
        <v>249</v>
      </c>
      <c r="T239" s="1014">
        <v>100</v>
      </c>
      <c r="U239" s="1039"/>
      <c r="V239" s="380"/>
      <c r="W239" s="381"/>
    </row>
    <row r="240" spans="1:23" ht="30.75" customHeight="1" x14ac:dyDescent="0.2">
      <c r="A240" s="1447"/>
      <c r="B240" s="1448"/>
      <c r="C240" s="1458"/>
      <c r="D240" s="1460"/>
      <c r="E240" s="299"/>
      <c r="F240" s="298"/>
      <c r="G240" s="887"/>
      <c r="H240" s="886"/>
      <c r="I240" s="750"/>
      <c r="J240" s="1040" t="s">
        <v>85</v>
      </c>
      <c r="K240" s="1040"/>
      <c r="L240" s="1040">
        <v>68.8</v>
      </c>
      <c r="M240" s="1041"/>
      <c r="N240" s="1042"/>
      <c r="O240" s="1042"/>
      <c r="P240" s="1043"/>
      <c r="Q240" s="1044"/>
      <c r="R240" s="1040"/>
      <c r="S240" s="1045" t="s">
        <v>250</v>
      </c>
      <c r="T240" s="1046" t="s">
        <v>251</v>
      </c>
      <c r="U240" s="1042"/>
      <c r="V240" s="82"/>
      <c r="W240" s="415"/>
    </row>
    <row r="241" spans="1:30" ht="17.25" customHeight="1" x14ac:dyDescent="0.2">
      <c r="A241" s="874"/>
      <c r="B241" s="876"/>
      <c r="C241" s="878"/>
      <c r="D241" s="869" t="s">
        <v>37</v>
      </c>
      <c r="E241" s="2158" t="s">
        <v>136</v>
      </c>
      <c r="F241" s="905"/>
      <c r="G241" s="2586" t="s">
        <v>211</v>
      </c>
      <c r="H241" s="871"/>
      <c r="I241" s="872"/>
      <c r="J241" s="129" t="s">
        <v>29</v>
      </c>
      <c r="K241" s="129">
        <v>109.6</v>
      </c>
      <c r="L241" s="129">
        <v>109.6</v>
      </c>
      <c r="M241" s="172">
        <v>1000</v>
      </c>
      <c r="N241" s="727">
        <v>1000</v>
      </c>
      <c r="O241" s="727"/>
      <c r="P241" s="126"/>
      <c r="Q241" s="202">
        <v>1000</v>
      </c>
      <c r="R241" s="129">
        <v>849.9</v>
      </c>
      <c r="S241" s="2256" t="s">
        <v>380</v>
      </c>
      <c r="T241" s="331">
        <v>18</v>
      </c>
      <c r="U241" s="854">
        <v>26</v>
      </c>
      <c r="V241" s="854">
        <v>26</v>
      </c>
      <c r="W241" s="344">
        <v>22</v>
      </c>
    </row>
    <row r="242" spans="1:30" ht="15.75" customHeight="1" x14ac:dyDescent="0.2">
      <c r="A242" s="874"/>
      <c r="B242" s="876"/>
      <c r="C242" s="878"/>
      <c r="D242" s="886"/>
      <c r="E242" s="2334"/>
      <c r="F242" s="298"/>
      <c r="G242" s="2585"/>
      <c r="H242" s="871"/>
      <c r="I242" s="872"/>
      <c r="J242" s="127"/>
      <c r="K242" s="127"/>
      <c r="L242" s="127"/>
      <c r="M242" s="175"/>
      <c r="N242" s="82"/>
      <c r="O242" s="82"/>
      <c r="P242" s="415"/>
      <c r="Q242" s="308"/>
      <c r="R242" s="127"/>
      <c r="S242" s="2335"/>
      <c r="T242" s="95"/>
      <c r="U242" s="34"/>
      <c r="V242" s="34"/>
      <c r="W242" s="343"/>
    </row>
    <row r="243" spans="1:30" ht="19.5" customHeight="1" x14ac:dyDescent="0.2">
      <c r="A243" s="901"/>
      <c r="B243" s="876"/>
      <c r="C243" s="899"/>
      <c r="D243" s="700" t="s">
        <v>38</v>
      </c>
      <c r="E243" s="2184" t="s">
        <v>43</v>
      </c>
      <c r="F243" s="905"/>
      <c r="G243" s="2584" t="s">
        <v>225</v>
      </c>
      <c r="H243" s="871"/>
      <c r="I243" s="873"/>
      <c r="J243" s="118" t="s">
        <v>29</v>
      </c>
      <c r="K243" s="118">
        <v>0</v>
      </c>
      <c r="L243" s="118">
        <v>31.1</v>
      </c>
      <c r="M243" s="176"/>
      <c r="N243" s="98"/>
      <c r="O243" s="98"/>
      <c r="P243" s="492"/>
      <c r="Q243" s="253"/>
      <c r="R243" s="118"/>
      <c r="S243" s="902" t="s">
        <v>61</v>
      </c>
      <c r="T243" s="907">
        <v>14</v>
      </c>
      <c r="U243" s="875">
        <v>15</v>
      </c>
      <c r="V243" s="875">
        <v>15</v>
      </c>
      <c r="W243" s="906">
        <v>15</v>
      </c>
      <c r="X243" s="101"/>
      <c r="Y243" s="101"/>
    </row>
    <row r="244" spans="1:30" ht="23.25" customHeight="1" x14ac:dyDescent="0.2">
      <c r="A244" s="901"/>
      <c r="B244" s="876"/>
      <c r="C244" s="899"/>
      <c r="D244" s="185"/>
      <c r="E244" s="2323"/>
      <c r="F244" s="298"/>
      <c r="G244" s="2587"/>
      <c r="H244" s="890"/>
      <c r="I244" s="892"/>
      <c r="J244" s="122" t="s">
        <v>130</v>
      </c>
      <c r="K244" s="127">
        <v>92.1</v>
      </c>
      <c r="L244" s="127">
        <v>92.1</v>
      </c>
      <c r="M244" s="175">
        <v>148</v>
      </c>
      <c r="N244" s="82">
        <v>148</v>
      </c>
      <c r="O244" s="82"/>
      <c r="P244" s="415"/>
      <c r="Q244" s="308">
        <v>148</v>
      </c>
      <c r="R244" s="127">
        <v>148</v>
      </c>
      <c r="S244" s="699"/>
      <c r="T244" s="95"/>
      <c r="U244" s="34"/>
      <c r="V244" s="34"/>
      <c r="W244" s="343"/>
      <c r="X244" s="101"/>
    </row>
    <row r="245" spans="1:30" ht="14.25" customHeight="1" thickBot="1" x14ac:dyDescent="0.25">
      <c r="A245" s="141"/>
      <c r="B245" s="882"/>
      <c r="C245" s="134"/>
      <c r="D245" s="187"/>
      <c r="E245" s="199"/>
      <c r="F245" s="200"/>
      <c r="G245" s="200"/>
      <c r="H245" s="187"/>
      <c r="I245" s="2489" t="s">
        <v>71</v>
      </c>
      <c r="J245" s="2533"/>
      <c r="K245" s="259">
        <f>SUM(K214:K244)</f>
        <v>1890.2</v>
      </c>
      <c r="L245" s="259">
        <f>SUM(L214:L244)</f>
        <v>2359.4</v>
      </c>
      <c r="M245" s="259">
        <f>SUM(M214:M244)</f>
        <v>4865.1000000000004</v>
      </c>
      <c r="N245" s="259">
        <f>SUM(N214:N244)</f>
        <v>4094.6</v>
      </c>
      <c r="O245" s="259">
        <f>SUM(O214:O242)</f>
        <v>0</v>
      </c>
      <c r="P245" s="259">
        <f>SUM(P214:P244)</f>
        <v>770.5</v>
      </c>
      <c r="Q245" s="259">
        <f>SUM(Q214:Q244)</f>
        <v>3162.7</v>
      </c>
      <c r="R245" s="259">
        <f>SUM(R214:R244)</f>
        <v>3012.6</v>
      </c>
      <c r="S245" s="201"/>
      <c r="T245" s="150"/>
      <c r="U245" s="505"/>
      <c r="V245" s="505"/>
      <c r="W245" s="501"/>
    </row>
    <row r="246" spans="1:30" ht="30" customHeight="1" x14ac:dyDescent="0.2">
      <c r="A246" s="901" t="s">
        <v>7</v>
      </c>
      <c r="B246" s="876" t="s">
        <v>37</v>
      </c>
      <c r="C246" s="701" t="s">
        <v>9</v>
      </c>
      <c r="D246" s="2134"/>
      <c r="E246" s="2600" t="s">
        <v>333</v>
      </c>
      <c r="F246" s="2336"/>
      <c r="G246" s="2602" t="s">
        <v>212</v>
      </c>
      <c r="H246" s="2200" t="s">
        <v>48</v>
      </c>
      <c r="I246" s="2605" t="s">
        <v>213</v>
      </c>
      <c r="J246" s="129" t="s">
        <v>29</v>
      </c>
      <c r="K246" s="129">
        <v>30</v>
      </c>
      <c r="L246" s="129">
        <v>30</v>
      </c>
      <c r="M246" s="172">
        <v>64</v>
      </c>
      <c r="N246" s="727"/>
      <c r="O246" s="727"/>
      <c r="P246" s="126">
        <v>64</v>
      </c>
      <c r="Q246" s="202">
        <v>144.1</v>
      </c>
      <c r="R246" s="129"/>
      <c r="S246" s="507" t="s">
        <v>352</v>
      </c>
      <c r="T246" s="508"/>
      <c r="U246" s="509">
        <v>1</v>
      </c>
      <c r="V246" s="509"/>
      <c r="W246" s="510"/>
    </row>
    <row r="247" spans="1:30" ht="15.75" customHeight="1" x14ac:dyDescent="0.2">
      <c r="A247" s="901"/>
      <c r="B247" s="876"/>
      <c r="C247" s="701"/>
      <c r="D247" s="2134"/>
      <c r="E247" s="2322"/>
      <c r="F247" s="2336"/>
      <c r="G247" s="2603"/>
      <c r="H247" s="2338"/>
      <c r="I247" s="2545"/>
      <c r="J247" s="127" t="s">
        <v>130</v>
      </c>
      <c r="K247" s="127"/>
      <c r="L247" s="127"/>
      <c r="M247" s="175"/>
      <c r="N247" s="82"/>
      <c r="O247" s="82"/>
      <c r="P247" s="415"/>
      <c r="Q247" s="308"/>
      <c r="R247" s="127"/>
      <c r="S247" s="2340" t="s">
        <v>344</v>
      </c>
      <c r="T247" s="495"/>
      <c r="U247" s="66" t="s">
        <v>280</v>
      </c>
      <c r="V247" s="66" t="s">
        <v>155</v>
      </c>
      <c r="W247" s="502"/>
    </row>
    <row r="248" spans="1:30" ht="17.25" customHeight="1" thickBot="1" x14ac:dyDescent="0.25">
      <c r="A248" s="141"/>
      <c r="B248" s="882"/>
      <c r="C248" s="191"/>
      <c r="D248" s="203"/>
      <c r="E248" s="2601"/>
      <c r="F248" s="2337"/>
      <c r="G248" s="2604"/>
      <c r="H248" s="2339"/>
      <c r="I248" s="2575"/>
      <c r="J248" s="282" t="s">
        <v>8</v>
      </c>
      <c r="K248" s="282">
        <f>SUM(K246:K247)</f>
        <v>30</v>
      </c>
      <c r="L248" s="282">
        <f>SUM(L246:L247)</f>
        <v>30</v>
      </c>
      <c r="M248" s="282">
        <f t="shared" ref="M248:R248" si="26">SUM(M246:M247)</f>
        <v>64</v>
      </c>
      <c r="N248" s="282">
        <f t="shared" si="26"/>
        <v>0</v>
      </c>
      <c r="O248" s="282">
        <f t="shared" si="26"/>
        <v>0</v>
      </c>
      <c r="P248" s="282">
        <f t="shared" si="26"/>
        <v>64</v>
      </c>
      <c r="Q248" s="282">
        <f>SUM(Q246:Q247)</f>
        <v>144.1</v>
      </c>
      <c r="R248" s="282">
        <f t="shared" si="26"/>
        <v>0</v>
      </c>
      <c r="S248" s="2341"/>
      <c r="T248" s="496"/>
      <c r="U248" s="506"/>
      <c r="V248" s="506"/>
      <c r="W248" s="503"/>
    </row>
    <row r="249" spans="1:30" ht="14.25" customHeight="1" thickBot="1" x14ac:dyDescent="0.25">
      <c r="A249" s="141" t="s">
        <v>7</v>
      </c>
      <c r="B249" s="882" t="s">
        <v>37</v>
      </c>
      <c r="C249" s="2360" t="s">
        <v>10</v>
      </c>
      <c r="D249" s="2360"/>
      <c r="E249" s="2360"/>
      <c r="F249" s="2360"/>
      <c r="G249" s="2360"/>
      <c r="H249" s="2360"/>
      <c r="I249" s="2216"/>
      <c r="J249" s="2217"/>
      <c r="K249" s="288">
        <f>K248+K245</f>
        <v>1920.2</v>
      </c>
      <c r="L249" s="288">
        <f>L248+L245</f>
        <v>2389.4</v>
      </c>
      <c r="M249" s="288">
        <f>M248+M245</f>
        <v>4929.1000000000004</v>
      </c>
      <c r="N249" s="288">
        <f t="shared" ref="N249" si="27">N248+N245</f>
        <v>4094.6</v>
      </c>
      <c r="O249" s="288">
        <f t="shared" ref="O249" si="28">O248+O245</f>
        <v>0</v>
      </c>
      <c r="P249" s="288">
        <f t="shared" ref="P249" si="29">P248+P245</f>
        <v>834.5</v>
      </c>
      <c r="Q249" s="288">
        <f>Q248+Q245</f>
        <v>3306.8</v>
      </c>
      <c r="R249" s="288">
        <f t="shared" ref="R249" si="30">R248+R245</f>
        <v>3012.6</v>
      </c>
      <c r="S249" s="2277"/>
      <c r="T249" s="2277"/>
      <c r="U249" s="2277"/>
      <c r="V249" s="2277"/>
      <c r="W249" s="2278"/>
    </row>
    <row r="250" spans="1:30" ht="14.25" customHeight="1" thickBot="1" x14ac:dyDescent="0.25">
      <c r="A250" s="179" t="s">
        <v>7</v>
      </c>
      <c r="B250" s="2361" t="s">
        <v>11</v>
      </c>
      <c r="C250" s="2362"/>
      <c r="D250" s="2362"/>
      <c r="E250" s="2362"/>
      <c r="F250" s="2362"/>
      <c r="G250" s="2362"/>
      <c r="H250" s="2362"/>
      <c r="I250" s="2362"/>
      <c r="J250" s="2363"/>
      <c r="K250" s="289">
        <f t="shared" ref="K250:R250" si="31">K249+K211+K155+K126</f>
        <v>14581.7</v>
      </c>
      <c r="L250" s="289">
        <f t="shared" si="31"/>
        <v>13672</v>
      </c>
      <c r="M250" s="289">
        <f t="shared" si="31"/>
        <v>19668.5</v>
      </c>
      <c r="N250" s="289">
        <f t="shared" si="31"/>
        <v>10887.7</v>
      </c>
      <c r="O250" s="289">
        <f t="shared" si="31"/>
        <v>57</v>
      </c>
      <c r="P250" s="289">
        <f t="shared" si="31"/>
        <v>8780.7999999999993</v>
      </c>
      <c r="Q250" s="289">
        <f t="shared" si="31"/>
        <v>25345.8</v>
      </c>
      <c r="R250" s="289">
        <f t="shared" si="31"/>
        <v>37043.699999999997</v>
      </c>
      <c r="S250" s="2364"/>
      <c r="T250" s="2364"/>
      <c r="U250" s="2364"/>
      <c r="V250" s="2364"/>
      <c r="W250" s="2365"/>
    </row>
    <row r="251" spans="1:30" ht="14.25" customHeight="1" thickBot="1" x14ac:dyDescent="0.25">
      <c r="A251" s="204" t="s">
        <v>39</v>
      </c>
      <c r="B251" s="2366" t="s">
        <v>64</v>
      </c>
      <c r="C251" s="2367"/>
      <c r="D251" s="2367"/>
      <c r="E251" s="2367"/>
      <c r="F251" s="2367"/>
      <c r="G251" s="2367"/>
      <c r="H251" s="2367"/>
      <c r="I251" s="2367"/>
      <c r="J251" s="2368"/>
      <c r="K251" s="290">
        <f t="shared" ref="K251" si="32">SUM(K250)</f>
        <v>14581.7</v>
      </c>
      <c r="L251" s="290">
        <f t="shared" ref="L251:R251" si="33">SUM(L250)</f>
        <v>13672</v>
      </c>
      <c r="M251" s="290">
        <f t="shared" si="33"/>
        <v>19668.5</v>
      </c>
      <c r="N251" s="290">
        <f t="shared" si="33"/>
        <v>10887.7</v>
      </c>
      <c r="O251" s="290">
        <f t="shared" si="33"/>
        <v>57</v>
      </c>
      <c r="P251" s="290">
        <f t="shared" si="33"/>
        <v>8780.7999999999993</v>
      </c>
      <c r="Q251" s="290">
        <f>SUM(Q250)</f>
        <v>25345.8</v>
      </c>
      <c r="R251" s="290">
        <f t="shared" si="33"/>
        <v>37043.699999999997</v>
      </c>
      <c r="S251" s="2369"/>
      <c r="T251" s="2369"/>
      <c r="U251" s="2369"/>
      <c r="V251" s="2369"/>
      <c r="W251" s="2370"/>
    </row>
    <row r="252" spans="1:30" s="5" customFormat="1" ht="17.25" customHeight="1" x14ac:dyDescent="0.2">
      <c r="A252" s="2595" t="s">
        <v>334</v>
      </c>
      <c r="B252" s="2595"/>
      <c r="C252" s="2595"/>
      <c r="D252" s="2595"/>
      <c r="E252" s="2595"/>
      <c r="F252" s="2595"/>
      <c r="G252" s="2595"/>
      <c r="H252" s="2595"/>
      <c r="I252" s="2595"/>
      <c r="J252" s="2595"/>
      <c r="K252" s="2595"/>
      <c r="L252" s="2595"/>
      <c r="M252" s="2595"/>
      <c r="N252" s="2595"/>
      <c r="O252" s="2595"/>
      <c r="P252" s="2595"/>
      <c r="Q252" s="2595"/>
      <c r="R252" s="2595"/>
      <c r="S252" s="2595"/>
      <c r="T252" s="2595"/>
      <c r="U252" s="2595"/>
      <c r="V252" s="2595"/>
      <c r="W252" s="2595"/>
      <c r="X252" s="2595"/>
      <c r="Y252" s="2595"/>
      <c r="Z252" s="2595"/>
      <c r="AA252" s="2595"/>
      <c r="AB252" s="2595"/>
      <c r="AC252" s="2595"/>
      <c r="AD252" s="2595"/>
    </row>
    <row r="253" spans="1:30" s="5" customFormat="1" ht="17.25" customHeight="1" x14ac:dyDescent="0.2">
      <c r="A253" s="2595" t="s">
        <v>353</v>
      </c>
      <c r="B253" s="2595"/>
      <c r="C253" s="2595"/>
      <c r="D253" s="2595"/>
      <c r="E253" s="2595"/>
      <c r="F253" s="2595"/>
      <c r="G253" s="2595"/>
      <c r="H253" s="2595"/>
      <c r="I253" s="2595"/>
      <c r="J253" s="2595"/>
      <c r="K253" s="2595"/>
      <c r="L253" s="2595"/>
      <c r="M253" s="2595"/>
      <c r="N253" s="2595"/>
      <c r="O253" s="2595"/>
      <c r="P253" s="2595"/>
      <c r="Q253" s="2595"/>
      <c r="R253" s="2595"/>
      <c r="S253" s="2595"/>
      <c r="T253" s="2595"/>
      <c r="U253" s="2595"/>
      <c r="V253" s="2595"/>
      <c r="W253" s="2595"/>
      <c r="X253" s="2595"/>
      <c r="Y253" s="2595"/>
      <c r="Z253" s="2595"/>
      <c r="AA253" s="2595"/>
      <c r="AB253" s="2595"/>
      <c r="AC253" s="2595"/>
      <c r="AD253" s="2595"/>
    </row>
    <row r="254" spans="1:30" s="6" customFormat="1" ht="15" customHeight="1" thickBot="1" x14ac:dyDescent="0.25">
      <c r="A254" s="2344" t="s">
        <v>16</v>
      </c>
      <c r="B254" s="2344"/>
      <c r="C254" s="2344"/>
      <c r="D254" s="2344"/>
      <c r="E254" s="2344"/>
      <c r="F254" s="2344"/>
      <c r="G254" s="2344"/>
      <c r="H254" s="2344"/>
      <c r="I254" s="2344"/>
      <c r="J254" s="2344"/>
      <c r="K254" s="2344"/>
      <c r="L254" s="311"/>
      <c r="M254" s="311"/>
      <c r="N254" s="311"/>
      <c r="O254" s="311"/>
      <c r="P254" s="311"/>
      <c r="Q254" s="311"/>
      <c r="R254" s="311"/>
      <c r="S254" s="205"/>
      <c r="T254" s="205"/>
      <c r="U254" s="205"/>
      <c r="V254" s="205"/>
      <c r="W254" s="205"/>
    </row>
    <row r="255" spans="1:30" ht="54" customHeight="1" thickBot="1" x14ac:dyDescent="0.25">
      <c r="A255" s="2345" t="s">
        <v>12</v>
      </c>
      <c r="B255" s="2346"/>
      <c r="C255" s="2346"/>
      <c r="D255" s="2346"/>
      <c r="E255" s="2346"/>
      <c r="F255" s="2346"/>
      <c r="G255" s="2346"/>
      <c r="H255" s="2346"/>
      <c r="I255" s="2346"/>
      <c r="J255" s="2347"/>
      <c r="K255" s="74" t="s">
        <v>164</v>
      </c>
      <c r="L255" s="74" t="s">
        <v>230</v>
      </c>
      <c r="M255" s="2699" t="s">
        <v>231</v>
      </c>
      <c r="N255" s="2700"/>
      <c r="O255" s="2700"/>
      <c r="P255" s="2701"/>
      <c r="Q255" s="7" t="s">
        <v>133</v>
      </c>
      <c r="R255" s="7" t="s">
        <v>252</v>
      </c>
      <c r="S255" s="25"/>
      <c r="T255" s="25"/>
      <c r="U255" s="25"/>
      <c r="V255" s="25"/>
      <c r="W255" s="25"/>
    </row>
    <row r="256" spans="1:30" ht="14.25" customHeight="1" x14ac:dyDescent="0.2">
      <c r="A256" s="2348" t="s">
        <v>17</v>
      </c>
      <c r="B256" s="2349"/>
      <c r="C256" s="2349"/>
      <c r="D256" s="2349"/>
      <c r="E256" s="2349"/>
      <c r="F256" s="2349"/>
      <c r="G256" s="2349"/>
      <c r="H256" s="2349"/>
      <c r="I256" s="2349"/>
      <c r="J256" s="2350"/>
      <c r="K256" s="278">
        <f>K257+K264+K265+K266+K262</f>
        <v>13708.9</v>
      </c>
      <c r="L256" s="278">
        <f>L257+L263+L264+L265+L266</f>
        <v>13264.7</v>
      </c>
      <c r="M256" s="2702">
        <f>M257+M264+M265+M266</f>
        <v>18603.5</v>
      </c>
      <c r="N256" s="2703"/>
      <c r="O256" s="2703"/>
      <c r="P256" s="2704"/>
      <c r="Q256" s="1230">
        <f>Q257+Q265+Q266+Q264</f>
        <v>24116.400000000001</v>
      </c>
      <c r="R256" s="1230">
        <f>R257+R265+R266+R264</f>
        <v>35201.599999999999</v>
      </c>
      <c r="S256" s="25"/>
      <c r="T256" s="25"/>
      <c r="U256" s="25"/>
      <c r="V256" s="25"/>
      <c r="W256" s="25"/>
    </row>
    <row r="257" spans="1:23" ht="14.25" customHeight="1" x14ac:dyDescent="0.2">
      <c r="A257" s="2351" t="s">
        <v>116</v>
      </c>
      <c r="B257" s="2352"/>
      <c r="C257" s="2352"/>
      <c r="D257" s="2352"/>
      <c r="E257" s="2352"/>
      <c r="F257" s="2352"/>
      <c r="G257" s="2352"/>
      <c r="H257" s="2352"/>
      <c r="I257" s="2352"/>
      <c r="J257" s="2353"/>
      <c r="K257" s="279">
        <f>SUM(K258:K261)</f>
        <v>9493.9</v>
      </c>
      <c r="L257" s="279">
        <f>SUM(L258:L262)</f>
        <v>12990</v>
      </c>
      <c r="M257" s="2705">
        <f>SUM(M258:P263)</f>
        <v>18457.900000000001</v>
      </c>
      <c r="N257" s="2706"/>
      <c r="O257" s="2706"/>
      <c r="P257" s="2707"/>
      <c r="Q257" s="642">
        <f>SUM(Q258:Q263)</f>
        <v>24095</v>
      </c>
      <c r="R257" s="642">
        <f>SUM(R258:R263)</f>
        <v>35180.199999999997</v>
      </c>
      <c r="S257" s="25"/>
      <c r="T257" s="25"/>
      <c r="U257" s="25"/>
      <c r="V257" s="25"/>
      <c r="W257" s="25"/>
    </row>
    <row r="258" spans="1:23" ht="14.25" customHeight="1" x14ac:dyDescent="0.2">
      <c r="A258" s="2354" t="s">
        <v>23</v>
      </c>
      <c r="B258" s="2355"/>
      <c r="C258" s="2355"/>
      <c r="D258" s="2355"/>
      <c r="E258" s="2355"/>
      <c r="F258" s="2355"/>
      <c r="G258" s="2355"/>
      <c r="H258" s="2355"/>
      <c r="I258" s="2355"/>
      <c r="J258" s="2356"/>
      <c r="K258" s="248">
        <f>SUMIF(J13:J251,"SB",K13:K251)</f>
        <v>8184.6</v>
      </c>
      <c r="L258" s="248">
        <f>SUMIF(J13:J251,"SB",L13:L251)</f>
        <v>8090.9</v>
      </c>
      <c r="M258" s="2708">
        <f>SUMIF(J14:J251,"SB",M14:M251)</f>
        <v>11999</v>
      </c>
      <c r="N258" s="2709"/>
      <c r="O258" s="2709"/>
      <c r="P258" s="2710"/>
      <c r="Q258" s="127">
        <f>SUMIF(J14:J251,"SB",Q14:Q251)</f>
        <v>14975.7</v>
      </c>
      <c r="R258" s="127">
        <f>SUMIF(J14:J251,"SB",R14:R251)</f>
        <v>16906.099999999999</v>
      </c>
      <c r="S258" s="25"/>
      <c r="T258" s="25"/>
      <c r="U258" s="25"/>
      <c r="V258" s="25"/>
      <c r="W258" s="25"/>
    </row>
    <row r="259" spans="1:23" ht="14.25" customHeight="1" x14ac:dyDescent="0.2">
      <c r="A259" s="2382" t="s">
        <v>24</v>
      </c>
      <c r="B259" s="2383"/>
      <c r="C259" s="2383"/>
      <c r="D259" s="2383"/>
      <c r="E259" s="2383"/>
      <c r="F259" s="2383"/>
      <c r="G259" s="2383"/>
      <c r="H259" s="2383"/>
      <c r="I259" s="2383"/>
      <c r="J259" s="2384"/>
      <c r="K259" s="155">
        <f>SUMIF(J13:J251,"SB(P)",K13:K251)</f>
        <v>0</v>
      </c>
      <c r="L259" s="155">
        <f>SUMIF(J13:J251,"SB(P)",L13:L251)</f>
        <v>0</v>
      </c>
      <c r="M259" s="2711">
        <f>SUMIF(J14:J251,"SB(P)",M14:M251)</f>
        <v>0</v>
      </c>
      <c r="N259" s="2712"/>
      <c r="O259" s="2712"/>
      <c r="P259" s="2713"/>
      <c r="Q259" s="120">
        <f>SUMIF(J14:J251,"SB(P)",Q14:Q251)</f>
        <v>0</v>
      </c>
      <c r="R259" s="120">
        <f>SUMIF(J14:J251,"SB(P)",R14:R251)</f>
        <v>0</v>
      </c>
      <c r="S259" s="25"/>
      <c r="T259" s="25"/>
      <c r="U259" s="25"/>
      <c r="V259" s="25"/>
      <c r="W259" s="25"/>
    </row>
    <row r="260" spans="1:23" ht="14.25" customHeight="1" x14ac:dyDescent="0.2">
      <c r="A260" s="2382" t="s">
        <v>79</v>
      </c>
      <c r="B260" s="2383"/>
      <c r="C260" s="2383"/>
      <c r="D260" s="2383"/>
      <c r="E260" s="2383"/>
      <c r="F260" s="2383"/>
      <c r="G260" s="2383"/>
      <c r="H260" s="2383"/>
      <c r="I260" s="2383"/>
      <c r="J260" s="2384"/>
      <c r="K260" s="248">
        <f>SUMIF(J13:J251,"SB(VR)",K13:K251)</f>
        <v>1309.3</v>
      </c>
      <c r="L260" s="248">
        <f>SUMIF(J13:J251,"SB(VR)",L13:L251)</f>
        <v>1306.5999999999999</v>
      </c>
      <c r="M260" s="2708">
        <f>SUMIF(J14:J251,"SB(VR)",M14:M251)</f>
        <v>1264.5999999999999</v>
      </c>
      <c r="N260" s="2709"/>
      <c r="O260" s="2709"/>
      <c r="P260" s="2710"/>
      <c r="Q260" s="127">
        <f>SUMIF(J14:J251,"SB(VR)",Q14:Q251)</f>
        <v>905.4</v>
      </c>
      <c r="R260" s="127">
        <f>SUMIF(J14:J251,"SB(VR)",R14:R251)</f>
        <v>1297.4000000000001</v>
      </c>
      <c r="S260" s="25"/>
      <c r="T260" s="25"/>
      <c r="U260" s="25"/>
      <c r="V260" s="25"/>
      <c r="W260" s="25"/>
    </row>
    <row r="261" spans="1:23" ht="14.25" customHeight="1" x14ac:dyDescent="0.2">
      <c r="A261" s="2379" t="s">
        <v>91</v>
      </c>
      <c r="B261" s="2380"/>
      <c r="C261" s="2380"/>
      <c r="D261" s="2380"/>
      <c r="E261" s="2380"/>
      <c r="F261" s="2380"/>
      <c r="G261" s="2380"/>
      <c r="H261" s="2380"/>
      <c r="I261" s="2380"/>
      <c r="J261" s="2381"/>
      <c r="K261" s="155">
        <f>SUMIF(J11:J249,"SB(L)",K11:K249)</f>
        <v>0</v>
      </c>
      <c r="L261" s="155">
        <f>SUMIF(J11:J249,"SB(L)",L11:L249)</f>
        <v>0</v>
      </c>
      <c r="M261" s="2711">
        <f>SUMIF(J14:J249,"SB(L)",M14:M249)</f>
        <v>0</v>
      </c>
      <c r="N261" s="2712"/>
      <c r="O261" s="2712"/>
      <c r="P261" s="2713"/>
      <c r="Q261" s="120">
        <f>SUMIF(J14:J249,"SB(L)",Q14:Q249)</f>
        <v>0</v>
      </c>
      <c r="R261" s="120">
        <f>SUMIF(J14:J249,"SB(L)",R14:R249)</f>
        <v>0</v>
      </c>
      <c r="S261" s="25"/>
      <c r="T261" s="25"/>
      <c r="U261" s="25"/>
      <c r="V261" s="25"/>
      <c r="W261" s="25"/>
    </row>
    <row r="262" spans="1:23" ht="14.25" customHeight="1" x14ac:dyDescent="0.2">
      <c r="A262" s="2716" t="s">
        <v>128</v>
      </c>
      <c r="B262" s="2717"/>
      <c r="C262" s="2717"/>
      <c r="D262" s="2717"/>
      <c r="E262" s="2717"/>
      <c r="F262" s="2717"/>
      <c r="G262" s="2717"/>
      <c r="H262" s="2717"/>
      <c r="I262" s="2717"/>
      <c r="J262" s="2718"/>
      <c r="K262" s="248">
        <f>SUMIF(J12:J250,"SB(KPP)",K12:K250)</f>
        <v>4207.1000000000004</v>
      </c>
      <c r="L262" s="248">
        <f>SUMIF(J12:J250,"SB(KPP)",L12:L250)</f>
        <v>3592.5</v>
      </c>
      <c r="M262" s="2708">
        <f>SUMIF(J14:J250,"SB(KPP)",M14:M250)</f>
        <v>4148.8999999999996</v>
      </c>
      <c r="N262" s="2709"/>
      <c r="O262" s="2709"/>
      <c r="P262" s="2710"/>
      <c r="Q262" s="120">
        <f>SUMIF(J14:J250,"SB(KPP)",Q14:Q250)</f>
        <v>6199.9</v>
      </c>
      <c r="R262" s="120">
        <f>SUMIF(J14:J250,"SB(KPP)",R14:R250)</f>
        <v>8767.7000000000007</v>
      </c>
      <c r="S262" s="25"/>
      <c r="T262" s="25"/>
      <c r="U262" s="25"/>
      <c r="V262" s="25"/>
      <c r="W262" s="25"/>
    </row>
    <row r="263" spans="1:23" ht="14.25" customHeight="1" x14ac:dyDescent="0.2">
      <c r="A263" s="2388" t="s">
        <v>25</v>
      </c>
      <c r="B263" s="2389"/>
      <c r="C263" s="2389"/>
      <c r="D263" s="2389"/>
      <c r="E263" s="2389"/>
      <c r="F263" s="2389"/>
      <c r="G263" s="2389"/>
      <c r="H263" s="2389"/>
      <c r="I263" s="2389"/>
      <c r="J263" s="2390"/>
      <c r="K263" s="155">
        <f>SUMIF(J13:J246,"ES",K13:K246)</f>
        <v>0</v>
      </c>
      <c r="L263" s="155">
        <f>SUMIF(J13:J246,"ES",L13:L246)</f>
        <v>5</v>
      </c>
      <c r="M263" s="2711">
        <f>SUMIF(J13:J246,"ES",M13:M246)</f>
        <v>1045.4000000000001</v>
      </c>
      <c r="N263" s="2712"/>
      <c r="O263" s="2712"/>
      <c r="P263" s="2713"/>
      <c r="Q263" s="120">
        <f>SUMIF(J13:J246,"ES",Q13:Q246)</f>
        <v>2014</v>
      </c>
      <c r="R263" s="120">
        <f>SUMIF(J13:J246,"ES",R13:R246)</f>
        <v>8209</v>
      </c>
      <c r="S263" s="25"/>
      <c r="T263" s="25"/>
      <c r="U263" s="25"/>
      <c r="V263" s="25"/>
      <c r="W263" s="25"/>
    </row>
    <row r="264" spans="1:23" ht="14.25" customHeight="1" x14ac:dyDescent="0.2">
      <c r="A264" s="2391" t="s">
        <v>126</v>
      </c>
      <c r="B264" s="2374"/>
      <c r="C264" s="2374"/>
      <c r="D264" s="2374"/>
      <c r="E264" s="2374"/>
      <c r="F264" s="2374"/>
      <c r="G264" s="2374"/>
      <c r="H264" s="2374"/>
      <c r="I264" s="2374"/>
      <c r="J264" s="2375"/>
      <c r="K264" s="247">
        <f>SUMIF(J12:J250,"SB(VRL)",K12:K250)</f>
        <v>0</v>
      </c>
      <c r="L264" s="247">
        <f>SUMIF(J12:J250,"SB(VRL)",L12:L250)</f>
        <v>261.8</v>
      </c>
      <c r="M264" s="2691">
        <f>SUMIF(J14:J250,"SB(VRL)",M14:M250)</f>
        <v>145.6</v>
      </c>
      <c r="N264" s="2692"/>
      <c r="O264" s="2692"/>
      <c r="P264" s="2693"/>
      <c r="Q264" s="1231">
        <f>SUMIF(J18:J250,"SB(VRL)",Q18:Q250)</f>
        <v>21.4</v>
      </c>
      <c r="R264" s="1231">
        <f>SUMIF(J14:J250,"SB(VRL)",R14:R250)</f>
        <v>21.4</v>
      </c>
      <c r="S264" s="25"/>
      <c r="T264" s="25"/>
      <c r="U264" s="25"/>
      <c r="V264" s="25"/>
      <c r="W264" s="25"/>
    </row>
    <row r="265" spans="1:23" ht="14.25" customHeight="1" x14ac:dyDescent="0.2">
      <c r="A265" s="2357" t="s">
        <v>127</v>
      </c>
      <c r="B265" s="2374"/>
      <c r="C265" s="2374"/>
      <c r="D265" s="2374"/>
      <c r="E265" s="2374"/>
      <c r="F265" s="2374"/>
      <c r="G265" s="2374"/>
      <c r="H265" s="2374"/>
      <c r="I265" s="2374"/>
      <c r="J265" s="2375"/>
      <c r="K265" s="247">
        <f>SUMIF(J13:J251,"SB(ŽPL)",K13:K251)</f>
        <v>7.9</v>
      </c>
      <c r="L265" s="247">
        <f>SUMIF(J13:J251,"SB(ŽPL)",L13:L251)</f>
        <v>7.9</v>
      </c>
      <c r="M265" s="2691">
        <f>SUMIF(J14:J251,"SB(ŽPL)",M14:M251)</f>
        <v>0</v>
      </c>
      <c r="N265" s="2692"/>
      <c r="O265" s="2692"/>
      <c r="P265" s="2693"/>
      <c r="Q265" s="1231">
        <f>SUMIF(J18:J251,"SB(ŽPL)",Q18:Q251)</f>
        <v>0</v>
      </c>
      <c r="R265" s="1231">
        <f>SUMIF(J14:J251,"SB(ŽPL)",R14:R251)</f>
        <v>0</v>
      </c>
      <c r="S265" s="25"/>
      <c r="T265" s="25"/>
      <c r="U265" s="25"/>
      <c r="V265" s="25"/>
      <c r="W265" s="25"/>
    </row>
    <row r="266" spans="1:23" ht="14.25" customHeight="1" x14ac:dyDescent="0.2">
      <c r="A266" s="2357" t="s">
        <v>88</v>
      </c>
      <c r="B266" s="2714"/>
      <c r="C266" s="2714"/>
      <c r="D266" s="2714"/>
      <c r="E266" s="2714"/>
      <c r="F266" s="2714"/>
      <c r="G266" s="2714"/>
      <c r="H266" s="2714"/>
      <c r="I266" s="2714"/>
      <c r="J266" s="2715"/>
      <c r="K266" s="247">
        <f>SUMIF(J14:J251,"PF",K14:K251)</f>
        <v>0</v>
      </c>
      <c r="L266" s="247">
        <f>SUMIF(J14:J251,"PF",L14:L251)</f>
        <v>0</v>
      </c>
      <c r="M266" s="2691">
        <f>SUMIF(J14:J251,"PF",M14:M251)</f>
        <v>0</v>
      </c>
      <c r="N266" s="2692"/>
      <c r="O266" s="2692"/>
      <c r="P266" s="2693"/>
      <c r="Q266" s="1231">
        <f>SUMIF(J18:J251,"PF",Q18:Q251)</f>
        <v>0</v>
      </c>
      <c r="R266" s="1231">
        <f>SUMIF(J14:J249,"PF",R14:R251)</f>
        <v>0</v>
      </c>
      <c r="S266" s="25"/>
      <c r="T266" s="25"/>
      <c r="U266" s="25"/>
      <c r="V266" s="25"/>
      <c r="W266" s="25"/>
    </row>
    <row r="267" spans="1:23" ht="14.25" customHeight="1" x14ac:dyDescent="0.2">
      <c r="A267" s="2376" t="s">
        <v>18</v>
      </c>
      <c r="B267" s="2377"/>
      <c r="C267" s="2377"/>
      <c r="D267" s="2377"/>
      <c r="E267" s="2377"/>
      <c r="F267" s="2377"/>
      <c r="G267" s="2377"/>
      <c r="H267" s="2377"/>
      <c r="I267" s="2377"/>
      <c r="J267" s="2378"/>
      <c r="K267" s="280">
        <f>SUM(K268:K270)</f>
        <v>872.8</v>
      </c>
      <c r="L267" s="280">
        <f>SUM(L268:L270)</f>
        <v>407.3</v>
      </c>
      <c r="M267" s="2745">
        <f>SUM(M268:P270)</f>
        <v>1065</v>
      </c>
      <c r="N267" s="2746"/>
      <c r="O267" s="2746"/>
      <c r="P267" s="2747"/>
      <c r="Q267" s="1232">
        <f>Q268+Q269+Q270</f>
        <v>1229.4000000000001</v>
      </c>
      <c r="R267" s="1232">
        <f>R268+R269+R270</f>
        <v>1842.1</v>
      </c>
      <c r="S267" s="25"/>
      <c r="T267" s="25"/>
      <c r="U267" s="25"/>
      <c r="V267" s="25"/>
      <c r="W267" s="25"/>
    </row>
    <row r="268" spans="1:23" ht="14.25" customHeight="1" x14ac:dyDescent="0.2">
      <c r="A268" s="2379" t="s">
        <v>26</v>
      </c>
      <c r="B268" s="2380"/>
      <c r="C268" s="2380"/>
      <c r="D268" s="2380"/>
      <c r="E268" s="2380"/>
      <c r="F268" s="2380"/>
      <c r="G268" s="2380"/>
      <c r="H268" s="2380"/>
      <c r="I268" s="2380"/>
      <c r="J268" s="2381"/>
      <c r="K268" s="155">
        <f>SUMIF(J13:J251,"KVJUD",K13:K251)</f>
        <v>818.8</v>
      </c>
      <c r="L268" s="155">
        <f>SUMIF(J13:J251,"KVJUD",L13:L251)</f>
        <v>353.3</v>
      </c>
      <c r="M268" s="2711">
        <f>SUMIF(J14:J251,"KVJUD",M14:M251)</f>
        <v>1000</v>
      </c>
      <c r="N268" s="2712"/>
      <c r="O268" s="2712"/>
      <c r="P268" s="2713"/>
      <c r="Q268" s="120">
        <f>SUMIF(J14:J251,"KVJUD",Q14:Q251)</f>
        <v>1000</v>
      </c>
      <c r="R268" s="120">
        <f>SUMIF(J14:J251,"KVJUD",R14:R251)</f>
        <v>1000</v>
      </c>
      <c r="S268" s="101"/>
      <c r="T268" s="101"/>
      <c r="U268" s="101"/>
      <c r="V268" s="101"/>
      <c r="W268" s="101"/>
    </row>
    <row r="269" spans="1:23" ht="14.25" customHeight="1" x14ac:dyDescent="0.2">
      <c r="A269" s="2382" t="s">
        <v>27</v>
      </c>
      <c r="B269" s="2383"/>
      <c r="C269" s="2383"/>
      <c r="D269" s="2383"/>
      <c r="E269" s="2383"/>
      <c r="F269" s="2383"/>
      <c r="G269" s="2383"/>
      <c r="H269" s="2383"/>
      <c r="I269" s="2383"/>
      <c r="J269" s="2384"/>
      <c r="K269" s="155">
        <f>SUMIF(J13:J251,"LRVB",K13:K251)</f>
        <v>0</v>
      </c>
      <c r="L269" s="155">
        <f>SUMIF(J13:J251,"LRVB",L13:L251)</f>
        <v>0</v>
      </c>
      <c r="M269" s="2711">
        <f>SUMIF(J14:J251,"LRVB",M14:M251)</f>
        <v>0</v>
      </c>
      <c r="N269" s="2712"/>
      <c r="O269" s="2712"/>
      <c r="P269" s="2713"/>
      <c r="Q269" s="120">
        <f>SUMIF(J14:J251,"LRVB",Q14:Q251)</f>
        <v>64.900000000000006</v>
      </c>
      <c r="R269" s="120">
        <f>SUMIF(J14:J251,"LRVB",R14:R251)</f>
        <v>194.6</v>
      </c>
      <c r="S269" s="101"/>
      <c r="T269" s="101"/>
      <c r="U269" s="101"/>
      <c r="V269" s="101"/>
      <c r="W269" s="101"/>
    </row>
    <row r="270" spans="1:23" ht="14.25" customHeight="1" x14ac:dyDescent="0.2">
      <c r="A270" s="2385" t="s">
        <v>28</v>
      </c>
      <c r="B270" s="2386"/>
      <c r="C270" s="2386"/>
      <c r="D270" s="2386"/>
      <c r="E270" s="2386"/>
      <c r="F270" s="2386"/>
      <c r="G270" s="2386"/>
      <c r="H270" s="2386"/>
      <c r="I270" s="2386"/>
      <c r="J270" s="2387"/>
      <c r="K270" s="155">
        <f>SUMIF(J13:J251,"Kt",K13:K251)</f>
        <v>54</v>
      </c>
      <c r="L270" s="155">
        <f>SUMIF(J13:J251,"Kt",L13:L251)</f>
        <v>54</v>
      </c>
      <c r="M270" s="2711">
        <f>SUMIF(J14:J251,"Kt",M14:M251)</f>
        <v>65</v>
      </c>
      <c r="N270" s="2712"/>
      <c r="O270" s="2712"/>
      <c r="P270" s="2713"/>
      <c r="Q270" s="120">
        <f>SUMIF(J14:J251,"Kt",Q14:Q251)</f>
        <v>164.5</v>
      </c>
      <c r="R270" s="120">
        <f>SUMIF(J14:J251,"Kt",R14:R251)</f>
        <v>647.5</v>
      </c>
      <c r="S270" s="101"/>
      <c r="T270" s="101"/>
      <c r="U270" s="101"/>
      <c r="V270" s="101"/>
      <c r="W270" s="101"/>
    </row>
    <row r="271" spans="1:23" ht="14.25" customHeight="1" thickBot="1" x14ac:dyDescent="0.25">
      <c r="A271" s="2371" t="s">
        <v>19</v>
      </c>
      <c r="B271" s="2372"/>
      <c r="C271" s="2372"/>
      <c r="D271" s="2372"/>
      <c r="E271" s="2372"/>
      <c r="F271" s="2372"/>
      <c r="G271" s="2372"/>
      <c r="H271" s="2372"/>
      <c r="I271" s="2372"/>
      <c r="J271" s="2373"/>
      <c r="K271" s="281">
        <f>SUM(K256,K267)</f>
        <v>14581.7</v>
      </c>
      <c r="L271" s="281">
        <f>SUM(L256,L267)</f>
        <v>13672</v>
      </c>
      <c r="M271" s="2696">
        <f>SUM(M256,M267)</f>
        <v>19668.5</v>
      </c>
      <c r="N271" s="2697"/>
      <c r="O271" s="2697"/>
      <c r="P271" s="2698"/>
      <c r="Q271" s="1233">
        <f>SUM(Q256,Q267)</f>
        <v>25345.8</v>
      </c>
      <c r="R271" s="1233">
        <f>SUM(R256,R267)</f>
        <v>37043.699999999997</v>
      </c>
      <c r="S271" s="101"/>
      <c r="T271" s="101"/>
      <c r="U271" s="101"/>
      <c r="V271" s="101"/>
      <c r="W271" s="101"/>
    </row>
    <row r="272" spans="1:23" x14ac:dyDescent="0.2">
      <c r="K272" s="910"/>
      <c r="L272" s="910"/>
      <c r="M272" s="910"/>
      <c r="N272" s="910"/>
      <c r="O272" s="910"/>
      <c r="P272" s="910"/>
      <c r="Q272" s="910"/>
      <c r="R272" s="910"/>
    </row>
    <row r="274" spans="1:23" x14ac:dyDescent="0.2">
      <c r="L274" s="25"/>
      <c r="N274" s="25"/>
      <c r="Q274" s="25"/>
    </row>
    <row r="275" spans="1:23" x14ac:dyDescent="0.2">
      <c r="A275" s="1"/>
      <c r="B275" s="1"/>
      <c r="C275" s="1"/>
      <c r="D275" s="1"/>
      <c r="E275" s="1"/>
      <c r="F275" s="1"/>
      <c r="G275" s="1"/>
      <c r="H275" s="1"/>
      <c r="I275" s="1"/>
      <c r="J275" s="1"/>
      <c r="K275" s="101"/>
      <c r="L275" s="101"/>
      <c r="M275" s="101"/>
      <c r="N275" s="101"/>
      <c r="O275" s="101"/>
      <c r="P275" s="101"/>
      <c r="Q275" s="101"/>
      <c r="R275" s="101"/>
      <c r="S275" s="1"/>
      <c r="T275" s="1"/>
      <c r="U275" s="1"/>
      <c r="V275" s="1"/>
      <c r="W275" s="1"/>
    </row>
    <row r="276" spans="1:23" x14ac:dyDescent="0.2">
      <c r="A276" s="1"/>
      <c r="B276" s="1"/>
      <c r="C276" s="1"/>
      <c r="D276" s="1"/>
      <c r="E276" s="1"/>
      <c r="F276" s="1"/>
      <c r="G276" s="1"/>
      <c r="H276" s="1"/>
      <c r="I276" s="1"/>
      <c r="J276" s="1"/>
      <c r="K276" s="1"/>
      <c r="L276" s="101"/>
      <c r="M276" s="1"/>
      <c r="N276" s="101"/>
      <c r="O276" s="1"/>
      <c r="P276" s="1"/>
      <c r="Q276" s="1"/>
      <c r="R276" s="1"/>
      <c r="S276" s="1"/>
      <c r="T276" s="1"/>
      <c r="U276" s="1"/>
      <c r="V276" s="1"/>
      <c r="W276" s="1"/>
    </row>
    <row r="277" spans="1:23" x14ac:dyDescent="0.2">
      <c r="L277" s="25"/>
    </row>
  </sheetData>
  <mergeCells count="468">
    <mergeCell ref="B203:B206"/>
    <mergeCell ref="C203:C206"/>
    <mergeCell ref="A227:A232"/>
    <mergeCell ref="A152:A154"/>
    <mergeCell ref="H233:H236"/>
    <mergeCell ref="B152:B154"/>
    <mergeCell ref="C211:J211"/>
    <mergeCell ref="M267:P267"/>
    <mergeCell ref="B233:B236"/>
    <mergeCell ref="G233:G239"/>
    <mergeCell ref="E225:E226"/>
    <mergeCell ref="E227:E230"/>
    <mergeCell ref="E231:E232"/>
    <mergeCell ref="I245:J245"/>
    <mergeCell ref="C249:J249"/>
    <mergeCell ref="B251:J251"/>
    <mergeCell ref="I246:I248"/>
    <mergeCell ref="E246:E248"/>
    <mergeCell ref="G241:G242"/>
    <mergeCell ref="M260:P260"/>
    <mergeCell ref="M261:P261"/>
    <mergeCell ref="M262:P262"/>
    <mergeCell ref="M264:P264"/>
    <mergeCell ref="A265:J265"/>
    <mergeCell ref="G214:G226"/>
    <mergeCell ref="I227:I236"/>
    <mergeCell ref="F246:F248"/>
    <mergeCell ref="A263:J263"/>
    <mergeCell ref="M263:P263"/>
    <mergeCell ref="A196:A198"/>
    <mergeCell ref="B196:B198"/>
    <mergeCell ref="E172:E174"/>
    <mergeCell ref="A192:A194"/>
    <mergeCell ref="B192:B194"/>
    <mergeCell ref="I191:J191"/>
    <mergeCell ref="G189:G190"/>
    <mergeCell ref="I179:I180"/>
    <mergeCell ref="I192:I194"/>
    <mergeCell ref="C192:C194"/>
    <mergeCell ref="E192:E194"/>
    <mergeCell ref="I186:I188"/>
    <mergeCell ref="I176:I178"/>
    <mergeCell ref="F194:F195"/>
    <mergeCell ref="H246:H248"/>
    <mergeCell ref="C199:C201"/>
    <mergeCell ref="G203:G206"/>
    <mergeCell ref="I203:I206"/>
    <mergeCell ref="C212:W212"/>
    <mergeCell ref="S211:W211"/>
    <mergeCell ref="S247:S248"/>
    <mergeCell ref="E189:E190"/>
    <mergeCell ref="S144:S145"/>
    <mergeCell ref="C144:C145"/>
    <mergeCell ref="D144:D145"/>
    <mergeCell ref="A138:A143"/>
    <mergeCell ref="C138:C143"/>
    <mergeCell ref="B138:B143"/>
    <mergeCell ref="A144:A145"/>
    <mergeCell ref="B227:B232"/>
    <mergeCell ref="E138:E143"/>
    <mergeCell ref="D138:D143"/>
    <mergeCell ref="F138:F143"/>
    <mergeCell ref="G138:G143"/>
    <mergeCell ref="D196:D198"/>
    <mergeCell ref="H196:H198"/>
    <mergeCell ref="F196:F198"/>
    <mergeCell ref="E179:E180"/>
    <mergeCell ref="G169:G171"/>
    <mergeCell ref="G179:G182"/>
    <mergeCell ref="G196:G198"/>
    <mergeCell ref="E169:E171"/>
    <mergeCell ref="E243:E244"/>
    <mergeCell ref="A256:J256"/>
    <mergeCell ref="A148:A150"/>
    <mergeCell ref="B148:B150"/>
    <mergeCell ref="C148:C150"/>
    <mergeCell ref="C156:W156"/>
    <mergeCell ref="I169:I170"/>
    <mergeCell ref="D148:D150"/>
    <mergeCell ref="E148:E151"/>
    <mergeCell ref="F148:F150"/>
    <mergeCell ref="G148:G151"/>
    <mergeCell ref="H148:H150"/>
    <mergeCell ref="I148:I150"/>
    <mergeCell ref="G158:G163"/>
    <mergeCell ref="I158:I165"/>
    <mergeCell ref="S173:S174"/>
    <mergeCell ref="A203:A206"/>
    <mergeCell ref="E196:E198"/>
    <mergeCell ref="S197:S198"/>
    <mergeCell ref="I196:I198"/>
    <mergeCell ref="G192:G194"/>
    <mergeCell ref="S186:S188"/>
    <mergeCell ref="S189:S190"/>
    <mergeCell ref="F158:F159"/>
    <mergeCell ref="C196:C198"/>
    <mergeCell ref="B144:B145"/>
    <mergeCell ref="E144:E145"/>
    <mergeCell ref="F144:F145"/>
    <mergeCell ref="G144:G145"/>
    <mergeCell ref="H144:H145"/>
    <mergeCell ref="D113:D115"/>
    <mergeCell ref="I122:I123"/>
    <mergeCell ref="E113:E115"/>
    <mergeCell ref="I113:I115"/>
    <mergeCell ref="G113:G115"/>
    <mergeCell ref="H116:H117"/>
    <mergeCell ref="D119:D120"/>
    <mergeCell ref="A136:A137"/>
    <mergeCell ref="B136:B137"/>
    <mergeCell ref="G129:G131"/>
    <mergeCell ref="E136:E137"/>
    <mergeCell ref="I128:I133"/>
    <mergeCell ref="S86:S87"/>
    <mergeCell ref="S82:S83"/>
    <mergeCell ref="F85:F87"/>
    <mergeCell ref="I71:I72"/>
    <mergeCell ref="A78:A79"/>
    <mergeCell ref="B78:B79"/>
    <mergeCell ref="A82:A84"/>
    <mergeCell ref="B82:B84"/>
    <mergeCell ref="B80:B81"/>
    <mergeCell ref="A85:A87"/>
    <mergeCell ref="B85:B87"/>
    <mergeCell ref="A80:A81"/>
    <mergeCell ref="S94:S95"/>
    <mergeCell ref="S88:S90"/>
    <mergeCell ref="F136:F137"/>
    <mergeCell ref="I67:I68"/>
    <mergeCell ref="I69:I70"/>
    <mergeCell ref="D136:D137"/>
    <mergeCell ref="G136:G137"/>
    <mergeCell ref="S123:S124"/>
    <mergeCell ref="D116:D118"/>
    <mergeCell ref="I121:J121"/>
    <mergeCell ref="H113:H115"/>
    <mergeCell ref="E119:E120"/>
    <mergeCell ref="G119:G120"/>
    <mergeCell ref="H119:H120"/>
    <mergeCell ref="J119:J120"/>
    <mergeCell ref="E116:E118"/>
    <mergeCell ref="F116:F117"/>
    <mergeCell ref="G116:G118"/>
    <mergeCell ref="S116:S117"/>
    <mergeCell ref="I119:I120"/>
    <mergeCell ref="I136:I143"/>
    <mergeCell ref="C126:J126"/>
    <mergeCell ref="H69:H70"/>
    <mergeCell ref="F71:F72"/>
    <mergeCell ref="I125:J125"/>
    <mergeCell ref="E121:H121"/>
    <mergeCell ref="H138:H143"/>
    <mergeCell ref="I29:I32"/>
    <mergeCell ref="G42:G46"/>
    <mergeCell ref="S34:S35"/>
    <mergeCell ref="E69:E70"/>
    <mergeCell ref="E71:E72"/>
    <mergeCell ref="H71:H72"/>
    <mergeCell ref="G75:G77"/>
    <mergeCell ref="H58:H64"/>
    <mergeCell ref="I82:I84"/>
    <mergeCell ref="G71:G72"/>
    <mergeCell ref="H75:H77"/>
    <mergeCell ref="S78:S79"/>
    <mergeCell ref="G50:G51"/>
    <mergeCell ref="F78:F79"/>
    <mergeCell ref="H82:H84"/>
    <mergeCell ref="S76:S77"/>
    <mergeCell ref="I56:J56"/>
    <mergeCell ref="G52:G54"/>
    <mergeCell ref="G58:G64"/>
    <mergeCell ref="G65:G66"/>
    <mergeCell ref="H65:H66"/>
    <mergeCell ref="E42:E46"/>
    <mergeCell ref="I40:J40"/>
    <mergeCell ref="I42:I46"/>
    <mergeCell ref="M271:P271"/>
    <mergeCell ref="M255:P255"/>
    <mergeCell ref="M256:P256"/>
    <mergeCell ref="M257:P257"/>
    <mergeCell ref="M258:P258"/>
    <mergeCell ref="M259:P259"/>
    <mergeCell ref="A255:J255"/>
    <mergeCell ref="A271:J271"/>
    <mergeCell ref="A270:J270"/>
    <mergeCell ref="A259:J259"/>
    <mergeCell ref="A269:J269"/>
    <mergeCell ref="A266:J266"/>
    <mergeCell ref="A261:J261"/>
    <mergeCell ref="A264:J264"/>
    <mergeCell ref="A262:J262"/>
    <mergeCell ref="A268:J268"/>
    <mergeCell ref="A267:J267"/>
    <mergeCell ref="M269:P269"/>
    <mergeCell ref="A260:J260"/>
    <mergeCell ref="M270:P270"/>
    <mergeCell ref="A258:J258"/>
    <mergeCell ref="M268:P268"/>
    <mergeCell ref="A257:J257"/>
    <mergeCell ref="M265:P265"/>
    <mergeCell ref="G243:G244"/>
    <mergeCell ref="E241:E242"/>
    <mergeCell ref="B250:J250"/>
    <mergeCell ref="D246:D247"/>
    <mergeCell ref="A254:K254"/>
    <mergeCell ref="A252:AD252"/>
    <mergeCell ref="A253:AD253"/>
    <mergeCell ref="S251:W251"/>
    <mergeCell ref="S249:W249"/>
    <mergeCell ref="S250:W250"/>
    <mergeCell ref="G246:G248"/>
    <mergeCell ref="S241:S242"/>
    <mergeCell ref="M266:P266"/>
    <mergeCell ref="A42:A46"/>
    <mergeCell ref="A233:A236"/>
    <mergeCell ref="C233:C236"/>
    <mergeCell ref="D69:D70"/>
    <mergeCell ref="D71:D72"/>
    <mergeCell ref="B208:B209"/>
    <mergeCell ref="C208:C209"/>
    <mergeCell ref="C42:C46"/>
    <mergeCell ref="C127:W127"/>
    <mergeCell ref="T136:T137"/>
    <mergeCell ref="U136:U137"/>
    <mergeCell ref="W136:W137"/>
    <mergeCell ref="C136:C137"/>
    <mergeCell ref="E111:E112"/>
    <mergeCell ref="I91:J91"/>
    <mergeCell ref="F94:F95"/>
    <mergeCell ref="A208:A209"/>
    <mergeCell ref="B47:B49"/>
    <mergeCell ref="S47:S48"/>
    <mergeCell ref="H50:H51"/>
    <mergeCell ref="I50:I51"/>
    <mergeCell ref="H47:H49"/>
    <mergeCell ref="S52:S53"/>
    <mergeCell ref="A47:A49"/>
    <mergeCell ref="B58:B64"/>
    <mergeCell ref="A58:A64"/>
    <mergeCell ref="D65:D66"/>
    <mergeCell ref="E65:E66"/>
    <mergeCell ref="F65:F66"/>
    <mergeCell ref="D50:D51"/>
    <mergeCell ref="E50:E51"/>
    <mergeCell ref="F50:F51"/>
    <mergeCell ref="E47:E49"/>
    <mergeCell ref="E58:E60"/>
    <mergeCell ref="D47:D49"/>
    <mergeCell ref="F58:F64"/>
    <mergeCell ref="M7:M8"/>
    <mergeCell ref="N7:O7"/>
    <mergeCell ref="S24:S25"/>
    <mergeCell ref="S15:S16"/>
    <mergeCell ref="S58:S60"/>
    <mergeCell ref="I58:I60"/>
    <mergeCell ref="G47:G49"/>
    <mergeCell ref="E40:H40"/>
    <mergeCell ref="E36:E37"/>
    <mergeCell ref="G36:G37"/>
    <mergeCell ref="H36:H37"/>
    <mergeCell ref="F22:F23"/>
    <mergeCell ref="E24:E28"/>
    <mergeCell ref="A10:W10"/>
    <mergeCell ref="D29:D30"/>
    <mergeCell ref="C21:C23"/>
    <mergeCell ref="D21:D23"/>
    <mergeCell ref="A9:W9"/>
    <mergeCell ref="D36:D37"/>
    <mergeCell ref="E38:E39"/>
    <mergeCell ref="F38:F39"/>
    <mergeCell ref="G38:G39"/>
    <mergeCell ref="H38:H39"/>
    <mergeCell ref="D38:D39"/>
    <mergeCell ref="A29:A30"/>
    <mergeCell ref="B29:B30"/>
    <mergeCell ref="A21:A23"/>
    <mergeCell ref="B14:B20"/>
    <mergeCell ref="E14:E15"/>
    <mergeCell ref="E16:E17"/>
    <mergeCell ref="A14:A20"/>
    <mergeCell ref="G14:G17"/>
    <mergeCell ref="C29:C30"/>
    <mergeCell ref="B11:W11"/>
    <mergeCell ref="S17:S18"/>
    <mergeCell ref="F15:F17"/>
    <mergeCell ref="I21:I24"/>
    <mergeCell ref="A38:A39"/>
    <mergeCell ref="B38:B39"/>
    <mergeCell ref="D14:D20"/>
    <mergeCell ref="C12:W12"/>
    <mergeCell ref="C14:C20"/>
    <mergeCell ref="B21:B23"/>
    <mergeCell ref="G24:G28"/>
    <mergeCell ref="F25:F28"/>
    <mergeCell ref="E33:E35"/>
    <mergeCell ref="G33:G35"/>
    <mergeCell ref="C38:C39"/>
    <mergeCell ref="E18:E19"/>
    <mergeCell ref="F31:F32"/>
    <mergeCell ref="E29:E30"/>
    <mergeCell ref="S29:S30"/>
    <mergeCell ref="H21:H23"/>
    <mergeCell ref="E21:E23"/>
    <mergeCell ref="H29:H30"/>
    <mergeCell ref="G31:G32"/>
    <mergeCell ref="I14:I20"/>
    <mergeCell ref="H14:H20"/>
    <mergeCell ref="G21:G23"/>
    <mergeCell ref="G29:G30"/>
    <mergeCell ref="E31:E32"/>
    <mergeCell ref="S1:W1"/>
    <mergeCell ref="A2:W2"/>
    <mergeCell ref="A6:A8"/>
    <mergeCell ref="B6:B8"/>
    <mergeCell ref="C6:C8"/>
    <mergeCell ref="D6:D8"/>
    <mergeCell ref="E6:E8"/>
    <mergeCell ref="F6:F8"/>
    <mergeCell ref="G6:G8"/>
    <mergeCell ref="H6:H8"/>
    <mergeCell ref="I6:I8"/>
    <mergeCell ref="J6:J8"/>
    <mergeCell ref="M6:P6"/>
    <mergeCell ref="Q6:Q8"/>
    <mergeCell ref="R6:R8"/>
    <mergeCell ref="S6:W6"/>
    <mergeCell ref="A3:W3"/>
    <mergeCell ref="S5:W5"/>
    <mergeCell ref="A4:W4"/>
    <mergeCell ref="P7:P8"/>
    <mergeCell ref="K6:K8"/>
    <mergeCell ref="L6:L8"/>
    <mergeCell ref="S7:S8"/>
    <mergeCell ref="T7:W7"/>
    <mergeCell ref="B42:B46"/>
    <mergeCell ref="D58:D64"/>
    <mergeCell ref="C58:C64"/>
    <mergeCell ref="H78:H79"/>
    <mergeCell ref="I65:I66"/>
    <mergeCell ref="I75:I77"/>
    <mergeCell ref="I78:I80"/>
    <mergeCell ref="F69:F70"/>
    <mergeCell ref="I73:J73"/>
    <mergeCell ref="C80:C81"/>
    <mergeCell ref="E80:E81"/>
    <mergeCell ref="G80:G81"/>
    <mergeCell ref="D80:D81"/>
    <mergeCell ref="D67:D68"/>
    <mergeCell ref="E67:E68"/>
    <mergeCell ref="F67:F68"/>
    <mergeCell ref="G78:G79"/>
    <mergeCell ref="G67:G68"/>
    <mergeCell ref="G69:G70"/>
    <mergeCell ref="C47:C49"/>
    <mergeCell ref="H42:H46"/>
    <mergeCell ref="D75:D77"/>
    <mergeCell ref="C88:C90"/>
    <mergeCell ref="D88:D90"/>
    <mergeCell ref="E88:E90"/>
    <mergeCell ref="F88:F90"/>
    <mergeCell ref="G88:G90"/>
    <mergeCell ref="G82:G84"/>
    <mergeCell ref="C85:C87"/>
    <mergeCell ref="D85:D87"/>
    <mergeCell ref="E85:E87"/>
    <mergeCell ref="G85:G87"/>
    <mergeCell ref="H85:H87"/>
    <mergeCell ref="E56:H56"/>
    <mergeCell ref="C78:C79"/>
    <mergeCell ref="D78:D79"/>
    <mergeCell ref="E78:E79"/>
    <mergeCell ref="F80:F81"/>
    <mergeCell ref="E82:E84"/>
    <mergeCell ref="C82:C84"/>
    <mergeCell ref="F82:F84"/>
    <mergeCell ref="D82:D84"/>
    <mergeCell ref="H67:H68"/>
    <mergeCell ref="F233:F236"/>
    <mergeCell ref="I189:I190"/>
    <mergeCell ref="W169:W170"/>
    <mergeCell ref="G166:G168"/>
    <mergeCell ref="E186:E188"/>
    <mergeCell ref="T169:T170"/>
    <mergeCell ref="U169:U170"/>
    <mergeCell ref="T179:T180"/>
    <mergeCell ref="W179:W180"/>
    <mergeCell ref="V179:V180"/>
    <mergeCell ref="S214:S216"/>
    <mergeCell ref="E203:E206"/>
    <mergeCell ref="F206:F207"/>
    <mergeCell ref="F204:F205"/>
    <mergeCell ref="S234:S236"/>
    <mergeCell ref="G208:G209"/>
    <mergeCell ref="F209:F210"/>
    <mergeCell ref="E208:E210"/>
    <mergeCell ref="S231:S232"/>
    <mergeCell ref="G227:G230"/>
    <mergeCell ref="G231:G232"/>
    <mergeCell ref="S208:S209"/>
    <mergeCell ref="I208:I209"/>
    <mergeCell ref="S179:S180"/>
    <mergeCell ref="U144:U145"/>
    <mergeCell ref="V144:V145"/>
    <mergeCell ref="W144:W145"/>
    <mergeCell ref="E158:E165"/>
    <mergeCell ref="E233:E236"/>
    <mergeCell ref="A88:A90"/>
    <mergeCell ref="A199:A201"/>
    <mergeCell ref="C227:C232"/>
    <mergeCell ref="D233:D236"/>
    <mergeCell ref="B199:B201"/>
    <mergeCell ref="S201:S202"/>
    <mergeCell ref="G199:G201"/>
    <mergeCell ref="I199:I201"/>
    <mergeCell ref="E199:E202"/>
    <mergeCell ref="F199:F201"/>
    <mergeCell ref="D152:D154"/>
    <mergeCell ref="C152:C154"/>
    <mergeCell ref="S169:S170"/>
    <mergeCell ref="H152:H154"/>
    <mergeCell ref="C155:J155"/>
    <mergeCell ref="S149:S150"/>
    <mergeCell ref="B88:B90"/>
    <mergeCell ref="E176:E178"/>
    <mergeCell ref="S155:W155"/>
    <mergeCell ref="V169:V170"/>
    <mergeCell ref="U179:U180"/>
    <mergeCell ref="E73:H73"/>
    <mergeCell ref="S99:S100"/>
    <mergeCell ref="I85:I87"/>
    <mergeCell ref="S97:S98"/>
    <mergeCell ref="E108:E110"/>
    <mergeCell ref="E130:E131"/>
    <mergeCell ref="H136:H137"/>
    <mergeCell ref="E152:E153"/>
    <mergeCell ref="E101:E103"/>
    <mergeCell ref="G101:G103"/>
    <mergeCell ref="I101:I103"/>
    <mergeCell ref="F75:F77"/>
    <mergeCell ref="H88:H90"/>
    <mergeCell ref="E75:E77"/>
    <mergeCell ref="H80:H81"/>
    <mergeCell ref="F102:F103"/>
    <mergeCell ref="I116:I118"/>
    <mergeCell ref="V136:V137"/>
    <mergeCell ref="S80:S81"/>
    <mergeCell ref="S102:S103"/>
    <mergeCell ref="E106:E107"/>
    <mergeCell ref="I88:I90"/>
    <mergeCell ref="S182:S183"/>
    <mergeCell ref="S206:S207"/>
    <mergeCell ref="T144:T145"/>
    <mergeCell ref="I152:I154"/>
    <mergeCell ref="G152:G154"/>
    <mergeCell ref="F152:F154"/>
    <mergeCell ref="E91:H91"/>
    <mergeCell ref="I93:I95"/>
    <mergeCell ref="I96:I99"/>
    <mergeCell ref="E93:E95"/>
    <mergeCell ref="E99:E100"/>
    <mergeCell ref="G96:G100"/>
    <mergeCell ref="E96:E98"/>
    <mergeCell ref="G93:G95"/>
    <mergeCell ref="I106:I107"/>
    <mergeCell ref="I104:J104"/>
    <mergeCell ref="E104:H104"/>
    <mergeCell ref="S130:S131"/>
    <mergeCell ref="S136:S137"/>
  </mergeCells>
  <phoneticPr fontId="14" type="noConversion"/>
  <printOptions horizontalCentered="1"/>
  <pageMargins left="0" right="0" top="0.59055118110236227" bottom="0.19685039370078741" header="0" footer="0"/>
  <pageSetup paperSize="9" scale="69" orientation="landscape" r:id="rId1"/>
  <headerFooter alignWithMargins="0"/>
  <rowBreaks count="8" manualBreakCount="8">
    <brk id="30" max="22" man="1"/>
    <brk id="77" max="22" man="1"/>
    <brk id="107" max="22" man="1"/>
    <brk id="134" max="22" man="1"/>
    <brk id="181" max="22" man="1"/>
    <brk id="207" max="22" man="1"/>
    <brk id="232" max="22" man="1"/>
    <brk id="253" max="22"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22" sqref="E22"/>
    </sheetView>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6</vt:i4>
      </vt:variant>
      <vt:variant>
        <vt:lpstr>Įvardinti diapazonai</vt:lpstr>
      </vt:variant>
      <vt:variant>
        <vt:i4>10</vt:i4>
      </vt:variant>
    </vt:vector>
  </HeadingPairs>
  <TitlesOfParts>
    <vt:vector size="16" baseType="lpstr">
      <vt:lpstr>6 programa</vt:lpstr>
      <vt:lpstr>Lyginamasis variantas</vt:lpstr>
      <vt:lpstr>2017 MVP</vt:lpstr>
      <vt:lpstr>Lyginamasis</vt:lpstr>
      <vt:lpstr>aiškinamoji lentelė</vt:lpstr>
      <vt:lpstr>Lapas1</vt:lpstr>
      <vt:lpstr>'2017 MVP'!Print_Area</vt:lpstr>
      <vt:lpstr>'6 programa'!Print_Area</vt:lpstr>
      <vt:lpstr>'aiškinamoji lentelė'!Print_Area</vt:lpstr>
      <vt:lpstr>Lyginamasis!Print_Area</vt:lpstr>
      <vt:lpstr>'Lyginamasis variantas'!Print_Area</vt:lpstr>
      <vt:lpstr>'2017 MVP'!Print_Titles</vt:lpstr>
      <vt:lpstr>'6 programa'!Print_Titles</vt:lpstr>
      <vt:lpstr>'aiškinamoji lentelė'!Print_Titles</vt:lpstr>
      <vt:lpstr>Lyginamasis!Print_Titles</vt:lpstr>
      <vt:lpstr>'Lyginamasis variantas'!Print_Titles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2017-03-09T12:20:19Z</cp:lastPrinted>
  <dcterms:created xsi:type="dcterms:W3CDTF">2007-07-27T10:32:34Z</dcterms:created>
  <dcterms:modified xsi:type="dcterms:W3CDTF">2017-03-31T12:07:57Z</dcterms:modified>
</cp:coreProperties>
</file>