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V.Palaimiene\Desktop\T2-56\"/>
    </mc:Choice>
  </mc:AlternateContent>
  <bookViews>
    <workbookView xWindow="0" yWindow="0" windowWidth="28800" windowHeight="12300" tabRatio="723"/>
  </bookViews>
  <sheets>
    <sheet name="10 programa" sheetId="40" r:id="rId1"/>
    <sheet name="Lyginamasis variantas" sheetId="43" state="hidden" r:id="rId2"/>
  </sheets>
  <definedNames>
    <definedName name="_xlnm.Print_Area" localSheetId="0">'10 programa'!$A$1:$N$220</definedName>
    <definedName name="_xlnm.Print_Area" localSheetId="1">'Lyginamasis variantas'!$A$1:$Q$220</definedName>
    <definedName name="_xlnm.Print_Titles" localSheetId="0">'10 programa'!$6:$9</definedName>
    <definedName name="_xlnm.Print_Titles" localSheetId="1">'Lyginamasis variantas'!$6:$9</definedName>
  </definedNames>
  <calcPr calcId="162913"/>
</workbook>
</file>

<file path=xl/calcChain.xml><?xml version="1.0" encoding="utf-8"?>
<calcChain xmlns="http://schemas.openxmlformats.org/spreadsheetml/2006/main">
  <c r="H15" i="40" l="1"/>
  <c r="I15" i="43"/>
  <c r="H172" i="40" l="1"/>
  <c r="I172" i="43"/>
  <c r="H14" i="40" l="1"/>
  <c r="I14" i="43"/>
  <c r="L216" i="43" l="1"/>
  <c r="K216" i="43"/>
  <c r="I216" i="43"/>
  <c r="H216" i="43"/>
  <c r="I216" i="40"/>
  <c r="H216" i="40"/>
  <c r="H88" i="40" l="1"/>
  <c r="H218" i="40"/>
  <c r="I78" i="40" l="1"/>
  <c r="H78" i="40"/>
  <c r="I96" i="43"/>
  <c r="J196" i="43" l="1"/>
  <c r="J15" i="43"/>
  <c r="I79" i="43"/>
  <c r="I89" i="43" l="1"/>
  <c r="J17" i="43"/>
  <c r="J214" i="43" s="1"/>
  <c r="J14" i="43"/>
  <c r="I162" i="43"/>
  <c r="J78" i="43" l="1"/>
  <c r="J216" i="43" s="1"/>
  <c r="J77" i="43"/>
  <c r="K71" i="43"/>
  <c r="L71" i="43" s="1"/>
  <c r="J71" i="43"/>
  <c r="J79" i="43" l="1"/>
  <c r="J87" i="43"/>
  <c r="J86" i="43"/>
  <c r="J218" i="43" l="1"/>
  <c r="J217" i="43" s="1"/>
  <c r="J68" i="43"/>
  <c r="J89" i="43"/>
  <c r="J90" i="43" l="1"/>
  <c r="J91" i="43" s="1"/>
  <c r="J95" i="43"/>
  <c r="J94" i="43"/>
  <c r="J127" i="43" l="1"/>
  <c r="H195" i="40"/>
  <c r="I195" i="43"/>
  <c r="I204" i="43" l="1"/>
  <c r="J195" i="43"/>
  <c r="J173" i="43"/>
  <c r="H204" i="40"/>
  <c r="J129" i="43" l="1"/>
  <c r="H212" i="40"/>
  <c r="I212" i="43"/>
  <c r="J215" i="43" l="1"/>
  <c r="J212" i="43"/>
  <c r="H214" i="40" l="1"/>
  <c r="L214" i="43"/>
  <c r="K214" i="43"/>
  <c r="I214" i="43"/>
  <c r="H214" i="43"/>
  <c r="I219" i="43"/>
  <c r="I218" i="43"/>
  <c r="I215" i="43"/>
  <c r="I213" i="43"/>
  <c r="I217" i="43" l="1"/>
  <c r="P44" i="43"/>
  <c r="I194" i="43"/>
  <c r="I191" i="43"/>
  <c r="I189" i="43"/>
  <c r="I169" i="43"/>
  <c r="I167" i="43"/>
  <c r="I161" i="43"/>
  <c r="I158" i="43"/>
  <c r="I155" i="43"/>
  <c r="I150" i="43"/>
  <c r="I127" i="43"/>
  <c r="I85" i="43"/>
  <c r="I83" i="43"/>
  <c r="I68" i="43"/>
  <c r="L219" i="43"/>
  <c r="K219" i="43"/>
  <c r="H219" i="43"/>
  <c r="L218" i="43"/>
  <c r="K218" i="43"/>
  <c r="H218" i="43"/>
  <c r="L215" i="43"/>
  <c r="K215" i="43"/>
  <c r="H215" i="43"/>
  <c r="L213" i="43"/>
  <c r="K213" i="43"/>
  <c r="H213" i="43"/>
  <c r="L211" i="43"/>
  <c r="L204" i="43"/>
  <c r="K204" i="43"/>
  <c r="H204" i="43"/>
  <c r="N199" i="43"/>
  <c r="L194" i="43"/>
  <c r="K194" i="43"/>
  <c r="H194" i="43"/>
  <c r="L191" i="43"/>
  <c r="K191" i="43"/>
  <c r="H191" i="43"/>
  <c r="L189" i="43"/>
  <c r="K172" i="43"/>
  <c r="K189" i="43" s="1"/>
  <c r="H172" i="43"/>
  <c r="H169" i="43"/>
  <c r="K162" i="43"/>
  <c r="K167" i="43" s="1"/>
  <c r="H162" i="43"/>
  <c r="K161" i="43"/>
  <c r="H161" i="43"/>
  <c r="N159" i="43"/>
  <c r="H158" i="43"/>
  <c r="H155" i="43"/>
  <c r="L150" i="43"/>
  <c r="K150" i="43"/>
  <c r="H150" i="43"/>
  <c r="L139" i="43"/>
  <c r="K139" i="43"/>
  <c r="H128" i="43"/>
  <c r="L127" i="43"/>
  <c r="K127" i="43"/>
  <c r="H127" i="43"/>
  <c r="L89" i="43"/>
  <c r="K89" i="43"/>
  <c r="H89" i="43"/>
  <c r="L85" i="43"/>
  <c r="K85" i="43"/>
  <c r="H85" i="43"/>
  <c r="L83" i="43"/>
  <c r="K83" i="43"/>
  <c r="H83" i="43"/>
  <c r="L79" i="43"/>
  <c r="K79" i="43"/>
  <c r="H79" i="43"/>
  <c r="N77" i="43"/>
  <c r="L68" i="43"/>
  <c r="K68" i="43"/>
  <c r="H68" i="43"/>
  <c r="N67" i="43"/>
  <c r="N45" i="43"/>
  <c r="N44" i="43" s="1"/>
  <c r="O44" i="43"/>
  <c r="N30" i="43"/>
  <c r="I90" i="43" l="1"/>
  <c r="L217" i="43"/>
  <c r="L210" i="43"/>
  <c r="L220" i="43" s="1"/>
  <c r="K217" i="43"/>
  <c r="H217" i="43"/>
  <c r="I159" i="43"/>
  <c r="H189" i="43"/>
  <c r="J172" i="43"/>
  <c r="J189" i="43" s="1"/>
  <c r="J205" i="43" s="1"/>
  <c r="H167" i="43"/>
  <c r="J162" i="43"/>
  <c r="J167" i="43" s="1"/>
  <c r="J170" i="43" s="1"/>
  <c r="H139" i="43"/>
  <c r="J128" i="43"/>
  <c r="I205" i="43"/>
  <c r="I139" i="43"/>
  <c r="I211" i="43"/>
  <c r="I210" i="43" s="1"/>
  <c r="K156" i="43"/>
  <c r="K170" i="43"/>
  <c r="I156" i="43"/>
  <c r="L156" i="43"/>
  <c r="K205" i="43"/>
  <c r="K206" i="43" s="1"/>
  <c r="H211" i="43"/>
  <c r="K211" i="43"/>
  <c r="I91" i="43"/>
  <c r="I170" i="43"/>
  <c r="H156" i="43"/>
  <c r="H205" i="43"/>
  <c r="L90" i="43"/>
  <c r="L91" i="43" s="1"/>
  <c r="H90" i="43"/>
  <c r="H91" i="43" s="1"/>
  <c r="K90" i="43"/>
  <c r="K91" i="43" s="1"/>
  <c r="L205" i="43"/>
  <c r="H159" i="43"/>
  <c r="H170" i="43" s="1"/>
  <c r="H210" i="43" l="1"/>
  <c r="H220" i="43" s="1"/>
  <c r="K210" i="43"/>
  <c r="K220" i="43" s="1"/>
  <c r="J139" i="43"/>
  <c r="J156" i="43" s="1"/>
  <c r="J206" i="43" s="1"/>
  <c r="J207" i="43" s="1"/>
  <c r="J211" i="43"/>
  <c r="J210" i="43" s="1"/>
  <c r="K207" i="43"/>
  <c r="I206" i="43"/>
  <c r="I207" i="43" s="1"/>
  <c r="L206" i="43"/>
  <c r="L207" i="43" s="1"/>
  <c r="H206" i="43"/>
  <c r="H207" i="43" s="1"/>
  <c r="L159" i="40"/>
  <c r="H158" i="40"/>
  <c r="I220" i="43" l="1"/>
  <c r="J220" i="43" s="1"/>
  <c r="I172" i="40"/>
  <c r="H155" i="40" l="1"/>
  <c r="H169" i="40" l="1"/>
  <c r="I162" i="40"/>
  <c r="H139" i="40" l="1"/>
  <c r="H67" i="40" l="1"/>
  <c r="I126" i="40" l="1"/>
  <c r="J204" i="40"/>
  <c r="I204" i="40"/>
  <c r="H189" i="40"/>
  <c r="I150" i="40"/>
  <c r="J150" i="40"/>
  <c r="H150" i="40"/>
  <c r="H126" i="40"/>
  <c r="I167" i="40" l="1"/>
  <c r="H167" i="40"/>
  <c r="I139" i="40" l="1"/>
  <c r="J139" i="40"/>
  <c r="H156" i="40"/>
  <c r="J126" i="40"/>
  <c r="J156" i="40" l="1"/>
  <c r="I156" i="40"/>
  <c r="I67" i="40" l="1"/>
  <c r="J67" i="40"/>
  <c r="J219" i="40" l="1"/>
  <c r="I219" i="40"/>
  <c r="J218" i="40"/>
  <c r="I218" i="40"/>
  <c r="H219" i="40"/>
  <c r="H217" i="40" s="1"/>
  <c r="L199" i="40"/>
  <c r="J191" i="40"/>
  <c r="I191" i="40"/>
  <c r="H191" i="40"/>
  <c r="I161" i="40"/>
  <c r="H161" i="40"/>
  <c r="H159" i="40"/>
  <c r="J194" i="40"/>
  <c r="I194" i="40"/>
  <c r="H194" i="40"/>
  <c r="J88" i="40"/>
  <c r="I88" i="40"/>
  <c r="J84" i="40"/>
  <c r="I84" i="40"/>
  <c r="H84" i="40"/>
  <c r="J82" i="40"/>
  <c r="I82" i="40"/>
  <c r="H82" i="40"/>
  <c r="J78" i="40"/>
  <c r="L76" i="40"/>
  <c r="L66" i="40"/>
  <c r="L44" i="40"/>
  <c r="L43" i="40" s="1"/>
  <c r="N43" i="40"/>
  <c r="M43" i="40"/>
  <c r="L29" i="40"/>
  <c r="J217" i="40" l="1"/>
  <c r="I217" i="40"/>
  <c r="H170" i="40"/>
  <c r="I170" i="40"/>
  <c r="H205" i="40"/>
  <c r="H215" i="40"/>
  <c r="H211" i="40"/>
  <c r="J215" i="40"/>
  <c r="J189" i="40"/>
  <c r="J205" i="40" s="1"/>
  <c r="H213" i="40"/>
  <c r="H210" i="40" l="1"/>
  <c r="H220" i="40" s="1"/>
  <c r="J213" i="40"/>
  <c r="I189" i="40"/>
  <c r="I205" i="40" s="1"/>
  <c r="I215" i="40"/>
  <c r="I213" i="40"/>
  <c r="H89" i="40"/>
  <c r="J211" i="40"/>
  <c r="I211" i="40"/>
  <c r="I210" i="40" l="1"/>
  <c r="H90" i="40"/>
  <c r="J206" i="40"/>
  <c r="I206" i="40"/>
  <c r="I89" i="40"/>
  <c r="J89" i="40"/>
  <c r="J90" i="40" s="1"/>
  <c r="J216" i="40" l="1"/>
  <c r="J210" i="40" s="1"/>
  <c r="J207" i="40"/>
  <c r="I90" i="40"/>
  <c r="I207" i="40" s="1"/>
  <c r="J220" i="40" l="1"/>
  <c r="I220" i="40"/>
  <c r="H206" i="40"/>
  <c r="H207" i="40" s="1"/>
</calcChain>
</file>

<file path=xl/comments1.xml><?xml version="1.0" encoding="utf-8"?>
<comments xmlns="http://schemas.openxmlformats.org/spreadsheetml/2006/main">
  <authors>
    <author>Snieguole Kacerauskaite</author>
  </authors>
  <commentList>
    <comment ref="K33" authorId="0" shapeId="0">
      <text>
        <r>
          <rPr>
            <sz val="9"/>
            <color indexed="81"/>
            <rFont val="Tahoma"/>
            <family val="2"/>
            <charset val="186"/>
          </rPr>
          <t>Ekologiniame projekte  dalyvauja 45 7-8 klasių mokiniai</t>
        </r>
      </text>
    </comment>
    <comment ref="K50" authorId="0" shapeId="0">
      <text>
        <r>
          <rPr>
            <sz val="9"/>
            <color indexed="81"/>
            <rFont val="Tahoma"/>
            <family val="2"/>
            <charset val="186"/>
          </rPr>
          <t xml:space="preserve">Projekte „IMPROVING STEM EDUCATION“ bus įgyvendinama Klaipėdos miesto pilotinėse bendrojo ugdymo mokyklose formalųjį matematikos, fizikos, chemijos, technologijų ugdymą papildanti programa „Laivų inžinerija“, sukurta metodinė medžiaga mokytojams ir užduočių rinkinys mokiniams, vykdomi mokytojų ir mokinių mokymai bei organizuotas vizitas į Suomiją gerosios patirties perėmimui. Bus įsigyta šiuolaikinė ugdymo įranga, atliktas programos įgyvendinimo stebėjimas ir rezultatų pilotinis testavimas </t>
        </r>
      </text>
    </comment>
    <comment ref="E53" authorId="0" shapeId="0">
      <text>
        <r>
          <rPr>
            <sz val="9"/>
            <color indexed="81"/>
            <rFont val="Tahoma"/>
            <family val="2"/>
            <charset val="186"/>
          </rPr>
          <t>"Diegti ir plėtoti nuotolinį mokymą užtikrinant nuosekliojo ir nepertraukiamo mokymosi galimybes pagal bendrojo ugdymo programas"</t>
        </r>
      </text>
    </comment>
    <comment ref="E85" authorId="0" shapeId="0">
      <text>
        <r>
          <rPr>
            <sz val="9"/>
            <color indexed="81"/>
            <rFont val="Tahoma"/>
            <family val="2"/>
            <charset val="186"/>
          </rPr>
          <t>"Didinti švietimo ir kitų paslaugų mokiniui prieinamumą ir kompleksiškumą diegiant e. paslaugas"</t>
        </r>
      </text>
    </comment>
    <comment ref="G129" authorId="0" shapeId="0">
      <text>
        <r>
          <rPr>
            <b/>
            <sz val="9"/>
            <color indexed="81"/>
            <rFont val="Tahoma"/>
            <family val="2"/>
            <charset val="186"/>
          </rPr>
          <t>Vienuolių lėšos</t>
        </r>
        <r>
          <rPr>
            <sz val="9"/>
            <color indexed="81"/>
            <rFont val="Tahoma"/>
            <family val="2"/>
            <charset val="186"/>
          </rPr>
          <t xml:space="preserve">
</t>
        </r>
      </text>
    </comment>
    <comment ref="K164" authorId="0" shapeId="0">
      <text>
        <r>
          <rPr>
            <b/>
            <sz val="9"/>
            <color indexed="81"/>
            <rFont val="Tahoma"/>
            <family val="2"/>
            <charset val="186"/>
          </rPr>
          <t>lėšų poreikis 8,9 tūkst. eurų</t>
        </r>
        <r>
          <rPr>
            <sz val="9"/>
            <color indexed="81"/>
            <rFont val="Tahoma"/>
            <family val="2"/>
            <charset val="186"/>
          </rPr>
          <t xml:space="preserve">
</t>
        </r>
      </text>
    </comment>
    <comment ref="D175" authorId="0" shapeId="0">
      <text>
        <r>
          <rPr>
            <b/>
            <sz val="9"/>
            <color indexed="81"/>
            <rFont val="Tahoma"/>
            <family val="2"/>
            <charset val="186"/>
          </rPr>
          <t>Įeina:</t>
        </r>
        <r>
          <rPr>
            <sz val="9"/>
            <color indexed="81"/>
            <rFont val="Tahoma"/>
            <family val="2"/>
            <charset val="186"/>
          </rPr>
          <t xml:space="preserve">
1) Klaipėdos Litorinos mokyklos vidaus nuotekų ir vėdinimo sistemos remontas - 6 t. € ir 
2) Patalpų pritaikymas Klaipėdos Karalienės Luizės jaunimo centro Atvirų jaunimo erdvių veiklai - 35 t. €
</t>
        </r>
        <r>
          <rPr>
            <sz val="9"/>
            <color indexed="81"/>
            <rFont val="Tahoma"/>
            <family val="2"/>
            <charset val="186"/>
          </rPr>
          <t xml:space="preserve">
</t>
        </r>
      </text>
    </comment>
    <comment ref="D178" authorId="0" shapeId="0">
      <text>
        <r>
          <rPr>
            <b/>
            <sz val="9"/>
            <color indexed="81"/>
            <rFont val="Tahoma"/>
            <family val="2"/>
            <charset val="186"/>
          </rPr>
          <t>Snieguole Kacerauskaite:</t>
        </r>
        <r>
          <rPr>
            <sz val="9"/>
            <color indexed="81"/>
            <rFont val="Tahoma"/>
            <family val="2"/>
            <charset val="186"/>
          </rPr>
          <t xml:space="preserve">
VDG, l/d "Liepaitė" ir MSC </t>
        </r>
      </text>
    </comment>
    <comment ref="D184" authorId="0" shapeId="0">
      <text>
        <r>
          <rPr>
            <b/>
            <sz val="9"/>
            <color indexed="81"/>
            <rFont val="Tahoma"/>
            <family val="2"/>
            <charset val="186"/>
          </rPr>
          <t>Snieguole Kacerauskaite:</t>
        </r>
        <r>
          <rPr>
            <sz val="9"/>
            <color indexed="81"/>
            <rFont val="Tahoma"/>
            <family val="2"/>
            <charset val="186"/>
          </rPr>
          <t xml:space="preserve">
l/d "Pagrandukas", l/d "Traukinukas", l/d "Bangelė", „Putinėlis“ ir Šaltinėlio mokykla-darželis (teritorijos apšvietimo remontas)</t>
        </r>
      </text>
    </comment>
    <comment ref="D185" authorId="0" shapeId="0">
      <text>
        <r>
          <rPr>
            <b/>
            <sz val="9"/>
            <color indexed="81"/>
            <rFont val="Tahoma"/>
            <family val="2"/>
            <charset val="186"/>
          </rPr>
          <t>Snieguole Kacerauskaite:</t>
        </r>
        <r>
          <rPr>
            <sz val="9"/>
            <color indexed="81"/>
            <rFont val="Tahoma"/>
            <family val="2"/>
            <charset val="186"/>
          </rPr>
          <t xml:space="preserve">
L/d "Sakalėlis", "Volungėlė", "Žiburėlis", "Svirpliukas"; "Varpelio", "Pakalnutės", "Pakalnutės" m/d; Suaugusiųjų gimnazija ir "Versmės" progimnazija</t>
        </r>
      </text>
    </comment>
    <comment ref="D187" authorId="0" shapeId="0">
      <text>
        <r>
          <rPr>
            <sz val="9"/>
            <color indexed="81"/>
            <rFont val="Tahoma"/>
            <family val="2"/>
            <charset val="186"/>
          </rPr>
          <t xml:space="preserve">2015 m. l/d „Žemuogėle“, 2016 m. l/d „Želmenėlis“ ir „Pingviniukas“,            
</t>
        </r>
      </text>
    </comment>
    <comment ref="E187" authorId="0" shapeId="0">
      <text>
        <r>
          <rPr>
            <sz val="9"/>
            <color indexed="81"/>
            <rFont val="Tahoma"/>
            <family val="2"/>
            <charset val="186"/>
          </rPr>
          <t>"Kompleksiškai sutvarkyti bendrojo ugdymo mokyklų ir ikimokyklinio ugdymo įstaigų teritorijas"</t>
        </r>
      </text>
    </comment>
    <comment ref="G203" authorId="0" shapeId="0">
      <text>
        <r>
          <rPr>
            <sz val="9"/>
            <color indexed="81"/>
            <rFont val="Tahoma"/>
            <family val="2"/>
            <charset val="186"/>
          </rPr>
          <t>Būsto energijos taupymo agentūra</t>
        </r>
      </text>
    </comment>
  </commentList>
</comments>
</file>

<file path=xl/comments2.xml><?xml version="1.0" encoding="utf-8"?>
<comments xmlns="http://schemas.openxmlformats.org/spreadsheetml/2006/main">
  <authors>
    <author>Snieguole Kacerauskaite</author>
  </authors>
  <commentList>
    <comment ref="M34" authorId="0" shapeId="0">
      <text>
        <r>
          <rPr>
            <sz val="9"/>
            <color indexed="81"/>
            <rFont val="Tahoma"/>
            <family val="2"/>
            <charset val="186"/>
          </rPr>
          <t>Ekologiniame projekte  dalyvauja 45 7-8 klasių mokiniai</t>
        </r>
      </text>
    </comment>
    <comment ref="M51" authorId="0" shapeId="0">
      <text>
        <r>
          <rPr>
            <sz val="9"/>
            <color indexed="81"/>
            <rFont val="Tahoma"/>
            <family val="2"/>
            <charset val="186"/>
          </rPr>
          <t xml:space="preserve">Projekte „IMPROVING STEM EDUCATION“ bus įgyvendinama Klaipėdos miesto pilotinėse bendrojo ugdymo mokyklose formalųjį matematikos, fizikos, chemijos, technologijų ugdymą papildanti programa „Laivų inžinerija“, sukurta metodinė medžiaga mokytojams ir užduočių rinkinys mokiniams, vykdomi mokytojų ir mokinių mokymai bei organizuotas vizitas į Suomiją gerosios patirties perėmimui. Bus įsigyta šiuolaikinė ugdymo įranga, atliktas programos įgyvendinimo stebėjimas ir rezultatų pilotinis testavimas </t>
        </r>
      </text>
    </comment>
    <comment ref="E54" authorId="0" shapeId="0">
      <text>
        <r>
          <rPr>
            <sz val="9"/>
            <color indexed="81"/>
            <rFont val="Tahoma"/>
            <family val="2"/>
            <charset val="186"/>
          </rPr>
          <t>"Diegti ir plėtoti nuotolinį mokymą užtikrinant nuosekliojo ir nepertraukiamo mokymosi galimybes pagal bendrojo ugdymo programas"</t>
        </r>
      </text>
    </comment>
    <comment ref="E86" authorId="0" shapeId="0">
      <text>
        <r>
          <rPr>
            <sz val="9"/>
            <color indexed="81"/>
            <rFont val="Tahoma"/>
            <family val="2"/>
            <charset val="186"/>
          </rPr>
          <t>"Didinti švietimo ir kitų paslaugų mokiniui prieinamumą ir kompleksiškumą diegiant e. paslaugas"</t>
        </r>
      </text>
    </comment>
    <comment ref="G130" authorId="0" shapeId="0">
      <text>
        <r>
          <rPr>
            <b/>
            <sz val="9"/>
            <color indexed="81"/>
            <rFont val="Tahoma"/>
            <family val="2"/>
            <charset val="186"/>
          </rPr>
          <t>Vienuolių lėšos</t>
        </r>
        <r>
          <rPr>
            <sz val="9"/>
            <color indexed="81"/>
            <rFont val="Tahoma"/>
            <family val="2"/>
            <charset val="186"/>
          </rPr>
          <t xml:space="preserve">
</t>
        </r>
      </text>
    </comment>
    <comment ref="M164" authorId="0" shapeId="0">
      <text>
        <r>
          <rPr>
            <b/>
            <sz val="9"/>
            <color indexed="81"/>
            <rFont val="Tahoma"/>
            <family val="2"/>
            <charset val="186"/>
          </rPr>
          <t>lėšų poreikis 8,9 tūkst. eurų</t>
        </r>
        <r>
          <rPr>
            <sz val="9"/>
            <color indexed="81"/>
            <rFont val="Tahoma"/>
            <family val="2"/>
            <charset val="186"/>
          </rPr>
          <t xml:space="preserve">
</t>
        </r>
      </text>
    </comment>
    <comment ref="D175" authorId="0" shapeId="0">
      <text>
        <r>
          <rPr>
            <b/>
            <sz val="9"/>
            <color indexed="81"/>
            <rFont val="Tahoma"/>
            <family val="2"/>
            <charset val="186"/>
          </rPr>
          <t>Įeina:</t>
        </r>
        <r>
          <rPr>
            <sz val="9"/>
            <color indexed="81"/>
            <rFont val="Tahoma"/>
            <family val="2"/>
            <charset val="186"/>
          </rPr>
          <t xml:space="preserve">
1) Klaipėdos Litorinos mokyklos vidaus nuotekų ir vėdinimo sistemos remontas - 6 t. € ir 
2) Patalpų pritaikymas Klaipėdos Karalienės Luizės jaunimo centro Atvirų jaunimo erdvių veiklai - 35 t. €
</t>
        </r>
        <r>
          <rPr>
            <sz val="9"/>
            <color indexed="81"/>
            <rFont val="Tahoma"/>
            <family val="2"/>
            <charset val="186"/>
          </rPr>
          <t xml:space="preserve">
</t>
        </r>
      </text>
    </comment>
    <comment ref="D178" authorId="0" shapeId="0">
      <text>
        <r>
          <rPr>
            <b/>
            <sz val="9"/>
            <color indexed="81"/>
            <rFont val="Tahoma"/>
            <family val="2"/>
            <charset val="186"/>
          </rPr>
          <t>Snieguole Kacerauskaite:</t>
        </r>
        <r>
          <rPr>
            <sz val="9"/>
            <color indexed="81"/>
            <rFont val="Tahoma"/>
            <family val="2"/>
            <charset val="186"/>
          </rPr>
          <t xml:space="preserve">
VDG, l/d "Liepaitė" ir MSC </t>
        </r>
      </text>
    </comment>
    <comment ref="D184" authorId="0" shapeId="0">
      <text>
        <r>
          <rPr>
            <b/>
            <sz val="9"/>
            <color indexed="81"/>
            <rFont val="Tahoma"/>
            <family val="2"/>
            <charset val="186"/>
          </rPr>
          <t>Snieguole Kacerauskaite:</t>
        </r>
        <r>
          <rPr>
            <sz val="9"/>
            <color indexed="81"/>
            <rFont val="Tahoma"/>
            <family val="2"/>
            <charset val="186"/>
          </rPr>
          <t xml:space="preserve">
l/d "Pagrandukas", l/d "Traukinukas", l/d "Bangelė", „Putinėlis“ ir Šaltinėlio mokykla-darželis (teritorijos apšvietimo remontas)</t>
        </r>
      </text>
    </comment>
    <comment ref="D185" authorId="0" shapeId="0">
      <text>
        <r>
          <rPr>
            <b/>
            <sz val="9"/>
            <color indexed="81"/>
            <rFont val="Tahoma"/>
            <family val="2"/>
            <charset val="186"/>
          </rPr>
          <t>Snieguole Kacerauskaite:</t>
        </r>
        <r>
          <rPr>
            <sz val="9"/>
            <color indexed="81"/>
            <rFont val="Tahoma"/>
            <family val="2"/>
            <charset val="186"/>
          </rPr>
          <t xml:space="preserve">
L/d "Sakalėlis", "Volungėlė", "Žiburėlis", "Svirpliukas"; "Varpelio", "Pakalnutės", "Pakalnutės" m/d; Suaugusiųjų gimnazija ir "Versmės" progimnazija</t>
        </r>
      </text>
    </comment>
    <comment ref="E187" authorId="0" shapeId="0">
      <text>
        <r>
          <rPr>
            <sz val="9"/>
            <color indexed="81"/>
            <rFont val="Tahoma"/>
            <family val="2"/>
            <charset val="186"/>
          </rPr>
          <t>"Kompleksiškai sutvarkyti bendrojo ugdymo mokyklų ir ikimokyklinio ugdymo įstaigų teritorijas"</t>
        </r>
      </text>
    </comment>
    <comment ref="M187" authorId="0" shapeId="0">
      <text>
        <r>
          <rPr>
            <b/>
            <sz val="9"/>
            <color indexed="81"/>
            <rFont val="Tahoma"/>
            <family val="2"/>
            <charset val="186"/>
          </rPr>
          <t xml:space="preserve">+170,0 tūkst. eurų. </t>
        </r>
        <r>
          <rPr>
            <sz val="9"/>
            <color indexed="81"/>
            <rFont val="Tahoma"/>
            <family val="2"/>
            <charset val="186"/>
          </rPr>
          <t xml:space="preserve">
</t>
        </r>
      </text>
    </comment>
    <comment ref="G203" authorId="0" shapeId="0">
      <text>
        <r>
          <rPr>
            <sz val="9"/>
            <color indexed="81"/>
            <rFont val="Tahoma"/>
            <family val="2"/>
            <charset val="186"/>
          </rPr>
          <t>Būsto energijos taupymo agentūra</t>
        </r>
      </text>
    </comment>
  </commentList>
</comments>
</file>

<file path=xl/sharedStrings.xml><?xml version="1.0" encoding="utf-8"?>
<sst xmlns="http://schemas.openxmlformats.org/spreadsheetml/2006/main" count="827" uniqueCount="295">
  <si>
    <t>Finansavimo šaltinių suvestinė</t>
  </si>
  <si>
    <t>Finansavimo šaltiniai</t>
  </si>
  <si>
    <t>I</t>
  </si>
  <si>
    <t>ES</t>
  </si>
  <si>
    <t>10</t>
  </si>
  <si>
    <t>Iš viso tikslui:</t>
  </si>
  <si>
    <t>Iš viso programai:</t>
  </si>
  <si>
    <t>Programos tikslo kodas</t>
  </si>
  <si>
    <t>Uždavinio kodas</t>
  </si>
  <si>
    <t>Priemonės kodas</t>
  </si>
  <si>
    <t>Priemonės požymis</t>
  </si>
  <si>
    <t>Asignavimų valdytojo kodas</t>
  </si>
  <si>
    <t>Finansavimo šaltinis</t>
  </si>
  <si>
    <t>01</t>
  </si>
  <si>
    <t>SB</t>
  </si>
  <si>
    <t>Iš viso:</t>
  </si>
  <si>
    <t>02</t>
  </si>
  <si>
    <t>SB(VB)</t>
  </si>
  <si>
    <t>03</t>
  </si>
  <si>
    <t>Iš viso uždaviniui:</t>
  </si>
  <si>
    <t>04</t>
  </si>
  <si>
    <t>05</t>
  </si>
  <si>
    <t>Pavadinimas</t>
  </si>
  <si>
    <t>SAVIVALDYBĖS  LĖŠOS, IŠ VISO:</t>
  </si>
  <si>
    <t>KITI ŠALTINIAI, IŠ VISO:</t>
  </si>
  <si>
    <t>IŠ VISO:</t>
  </si>
  <si>
    <r>
      <t xml:space="preserve">Savivaldybės biudžeto lėšos </t>
    </r>
    <r>
      <rPr>
        <b/>
        <sz val="10"/>
        <rFont val="Times New Roman"/>
        <family val="1"/>
      </rPr>
      <t>SB</t>
    </r>
  </si>
  <si>
    <r>
      <t xml:space="preserve">Valstybės biudžeto specialiosios tikslinės dotacijos lėšos </t>
    </r>
    <r>
      <rPr>
        <b/>
        <sz val="10"/>
        <rFont val="Times New Roman"/>
        <family val="1"/>
      </rPr>
      <t>SB(VB)</t>
    </r>
  </si>
  <si>
    <r>
      <t xml:space="preserve">Europos Sąjungos paramos lėšos </t>
    </r>
    <r>
      <rPr>
        <b/>
        <sz val="10"/>
        <rFont val="Times New Roman"/>
        <family val="1"/>
      </rPr>
      <t>ES</t>
    </r>
  </si>
  <si>
    <t>UGDYMO PROCESO UŽTIKRINIMO PROGRAMOS (NR. 10)</t>
  </si>
  <si>
    <t>10 Ugdymo proceso užtikrinimo programa</t>
  </si>
  <si>
    <r>
      <t xml:space="preserve">Pajamų įmokos už paslaugas </t>
    </r>
    <r>
      <rPr>
        <b/>
        <sz val="10"/>
        <rFont val="Times New Roman"/>
        <family val="1"/>
      </rPr>
      <t>SB(SP)</t>
    </r>
  </si>
  <si>
    <t>Edukacinių renginių organizavimas, dalyvavimas respublikiniuose renginiuose, kitų projektų vykdymas</t>
  </si>
  <si>
    <t>Renovuoti ugdymo įstaigų pastatus ir patalpas</t>
  </si>
  <si>
    <t>Organizuoti materialinį, ūkinį ir techninį ugdymo įstaigų aptarnavimą</t>
  </si>
  <si>
    <t>Ugdymo įstaigų ūkinio aptarnavimo organizavimas:</t>
  </si>
  <si>
    <t>Užtikrinti kokybišką ugdymo proceso organizavimą</t>
  </si>
  <si>
    <t>Gerinti ugdymo sąlygas ir aplinką</t>
  </si>
  <si>
    <t>P1</t>
  </si>
  <si>
    <t>Mokinių pavėžėjimo užtikrinimas</t>
  </si>
  <si>
    <t>Ryšių kabelių kanalų nuoma</t>
  </si>
  <si>
    <t>Šilumos ir karšto vandens tiekimo sistemų renovacija ir remontas</t>
  </si>
  <si>
    <t>Švietimo įstaigų pastatų apsauga</t>
  </si>
  <si>
    <t>Įstaigų skaičius</t>
  </si>
  <si>
    <t>Priešgaisrinių reikalavimų vykdymas švietimo įstaigose</t>
  </si>
  <si>
    <t>Produkto kriterijaus</t>
  </si>
  <si>
    <t>Kabelio tinklo ilgis, km</t>
  </si>
  <si>
    <t>Švietimo įstaigų paprastasis remontas</t>
  </si>
  <si>
    <t>SB(SP)</t>
  </si>
  <si>
    <t>Veiklos organizavimo užtikrinimas švietimo įstaigose:</t>
  </si>
  <si>
    <t>Kvalifikacinių programų skaičius</t>
  </si>
  <si>
    <t>Metodinių būrelių skaičius mieste</t>
  </si>
  <si>
    <t>1.4.1.9.</t>
  </si>
  <si>
    <t>1.4.3.3.</t>
  </si>
  <si>
    <t>1.4.3.9.</t>
  </si>
  <si>
    <t>1.4.1.8.</t>
  </si>
  <si>
    <t>1.4.3.5.</t>
  </si>
  <si>
    <t>Švietimo įstaigų sanitarinių patalpų remontas</t>
  </si>
  <si>
    <t>Dalyvių skaičius</t>
  </si>
  <si>
    <r>
      <t xml:space="preserve">BĮ Klaipėdos pedagoginės psichologinės tarnybos </t>
    </r>
    <r>
      <rPr>
        <sz val="10"/>
        <rFont val="Times New Roman"/>
        <family val="1"/>
        <charset val="186"/>
      </rPr>
      <t>veiklos užtikrinimas</t>
    </r>
  </si>
  <si>
    <t>Kt</t>
  </si>
  <si>
    <r>
      <t xml:space="preserve">Kiti finansavimo šaltiniai </t>
    </r>
    <r>
      <rPr>
        <b/>
        <sz val="10"/>
        <rFont val="Times New Roman"/>
        <family val="1"/>
        <charset val="186"/>
      </rPr>
      <t>Kt</t>
    </r>
  </si>
  <si>
    <r>
      <t>BĮ Klaipėdos pedagogų švietimo ir kultūros centro</t>
    </r>
    <r>
      <rPr>
        <sz val="10"/>
        <rFont val="Times New Roman"/>
        <family val="1"/>
        <charset val="186"/>
      </rPr>
      <t xml:space="preserve"> veiklos užtikrinimas</t>
    </r>
  </si>
  <si>
    <t>Iš viso priemonei:</t>
  </si>
  <si>
    <t xml:space="preserve"> TIKSLŲ, UŽDAVINIŲ, PRIEMONIŲ, PRIEMONIŲ IŠLAIDŲ IR PRODUKTO KRITERIJŲ SUVESTINĖ</t>
  </si>
  <si>
    <t>2017-ieji metai</t>
  </si>
  <si>
    <t>Parengtas techninis projektas, vnt.</t>
  </si>
  <si>
    <t xml:space="preserve">jose ugdoma vaikų </t>
  </si>
  <si>
    <t>jose ugdoma vaikų</t>
  </si>
  <si>
    <t xml:space="preserve">iš jų mokinių </t>
  </si>
  <si>
    <t>Vasaros poilsio organizavimas</t>
  </si>
  <si>
    <t>Atestuotų vadovų skaičius</t>
  </si>
  <si>
    <t>Rugsėjo 1-osios šventės organizavimas (masinis renginys „Švyturio“ arenoje)</t>
  </si>
  <si>
    <t xml:space="preserve">Brandos egzaminų administravimas </t>
  </si>
  <si>
    <t>Įgyvendintų programų skaičius</t>
  </si>
  <si>
    <t>Elektroninio mokinio pažymėjimo diegimas ir naudojimo užtikrinimas bendrojo ugdymo, neformaliojo švietimo ir sporto įstaigose</t>
  </si>
  <si>
    <t>Vaikų skaičius</t>
  </si>
  <si>
    <t>Vaikiškų lovyčių įsigijimas ikimokyklinėse įstaigose</t>
  </si>
  <si>
    <t>Planas</t>
  </si>
  <si>
    <t>Ikimokyklinių nevalstybinių įstaigų skaičius,</t>
  </si>
  <si>
    <t>Pradinių mokyklų ir mokyklų-darželių skaičius</t>
  </si>
  <si>
    <t>Ugdoma vaikų, skaičius,</t>
  </si>
  <si>
    <t>Organizuota egzaminų, skaičius</t>
  </si>
  <si>
    <t>Suorganizuota renginių, skaičius</t>
  </si>
  <si>
    <t>Įstaigų, kuriose atlikti remonto darbai, skaičius</t>
  </si>
  <si>
    <t>Įstaigų, kuriose likviduoti pažeidimai, skaičius</t>
  </si>
  <si>
    <t>Įstaigų, kuriose suremontuota sanitarinių patalpų, skaičius</t>
  </si>
  <si>
    <t>Mokinių, kuriems kompensuojamos pavėžėjimo išlaidos, skaičius</t>
  </si>
  <si>
    <t>2018-ieji metai</t>
  </si>
  <si>
    <t>Švietimo įstaigų elektros instaliacijos remontas</t>
  </si>
  <si>
    <t>Naujos ikimokyklinio ugdymo įstaigos statyba šiaurinėje miesto dalyje</t>
  </si>
  <si>
    <t xml:space="preserve">Parengtas techninis projektas, vnt.  </t>
  </si>
  <si>
    <t>Atlikta statybos darbų, proc.</t>
  </si>
  <si>
    <t>Parengtas techninis projektas</t>
  </si>
  <si>
    <t xml:space="preserve"> </t>
  </si>
  <si>
    <t xml:space="preserve">Atlikta modernizavimo darbų, proc.
</t>
  </si>
  <si>
    <t xml:space="preserve">Savivaldybės įstaigų skaičius, </t>
  </si>
  <si>
    <t>47</t>
  </si>
  <si>
    <t>7970</t>
  </si>
  <si>
    <t>SB(SPL)</t>
  </si>
  <si>
    <t>jose ugdoma mokinių</t>
  </si>
  <si>
    <t xml:space="preserve">Nevalstybinių įstaigų skaičius, </t>
  </si>
  <si>
    <t xml:space="preserve">03 Strateginis tikslas. Užtikrinti gyventojams aukštą švietimo, kultūros, socialinių, sporto ir sveikatos apsaugos paslaugų kokybę ir prieinamumą </t>
  </si>
  <si>
    <t>Aptarnautų asmenų skaičius</t>
  </si>
  <si>
    <t>Aptarnauta asmenų, iš jų:</t>
  </si>
  <si>
    <t>Renginių skaičius</t>
  </si>
  <si>
    <t>Savivaldybės administracijos vaiko gerovės komisijos veiklos užtikrinimas</t>
  </si>
  <si>
    <t xml:space="preserve">Programų skaičius, </t>
  </si>
  <si>
    <t xml:space="preserve">Savivaldybės švietimo įstaigų vadovų atestavimas ir miesto metodinių būrelių veiklos užtikrinimas </t>
  </si>
  <si>
    <t>Prevencinių renginių skaičius</t>
  </si>
  <si>
    <t>Nuotoliniu būdu mokomų mokinių skaičius, vnt.</t>
  </si>
  <si>
    <t>Nuotolinio mokymo savivaldybės švietimo įstaigose diegimas ir plėtojimas</t>
  </si>
  <si>
    <t>Įsigyta įrengimų, vnt.</t>
  </si>
  <si>
    <r>
      <t xml:space="preserve">Ugdymo proceso ir aplinkos užtikrinimas </t>
    </r>
    <r>
      <rPr>
        <b/>
        <sz val="10"/>
        <rFont val="Times New Roman"/>
        <family val="1"/>
        <charset val="186"/>
      </rPr>
      <t>savivaldybės ir nevalstybinėse ikimokyklinio ugdymo įstaigose</t>
    </r>
  </si>
  <si>
    <r>
      <t xml:space="preserve">Ugdymo proceso ir aplinkos užtikrinimas </t>
    </r>
    <r>
      <rPr>
        <b/>
        <sz val="10"/>
        <rFont val="Times New Roman"/>
        <family val="1"/>
        <charset val="186"/>
      </rPr>
      <t xml:space="preserve">savivaldybės ir nevalstybinėse bendrojo ugdymo mokyklose </t>
    </r>
  </si>
  <si>
    <r>
      <t xml:space="preserve">Pajamų imokų likutis </t>
    </r>
    <r>
      <rPr>
        <b/>
        <sz val="10"/>
        <rFont val="Times New Roman"/>
        <family val="1"/>
        <charset val="186"/>
      </rPr>
      <t>SB(SPL)</t>
    </r>
  </si>
  <si>
    <t>Sudaryti sąlygas ugdytis ir gerinti ugdymo proceso kokybę</t>
  </si>
  <si>
    <t>Švietimo įstaigų persikėlimo į kitas patalpas išlaidų apmokėjimas</t>
  </si>
  <si>
    <t>Perkeltа įstaigų, skaičius</t>
  </si>
  <si>
    <t>Įstaigų, kuriose pakeisti langai, skaičius</t>
  </si>
  <si>
    <t>Įstaigų, kuriose suremontuotos patalpos,  skaičius</t>
  </si>
  <si>
    <t>Įstaigų, kurių teritorijos aptvertos, skaičius</t>
  </si>
  <si>
    <t xml:space="preserve">Aprūpinti švietimo įstaigas reikalingu inventoriumi  </t>
  </si>
  <si>
    <t>Pakeistа lovyčių, skaičius</t>
  </si>
  <si>
    <t>Ugdymo proceso užtikrinimas  Klaipėdos sutrikusio vystymosi kūdikių namuose</t>
  </si>
  <si>
    <t>Įstaigų ir vaikų jose skaičius, vnt.</t>
  </si>
  <si>
    <t>Patalpų pritaikymas Klaipėdos miesto pedagogų švietimo ir kultūros centro veiklai (Baltijos pr. 51)</t>
  </si>
  <si>
    <r>
      <t xml:space="preserve">Ugdymo proceso ir aplinkos užtikrinimas </t>
    </r>
    <r>
      <rPr>
        <b/>
        <sz val="10"/>
        <rFont val="Times New Roman"/>
        <family val="1"/>
        <charset val="186"/>
      </rPr>
      <t>savivaldybės pradinėje mokykloje ir mokyklose-darželiuose</t>
    </r>
  </si>
  <si>
    <r>
      <t xml:space="preserve">Ugdymo proceso ir aplinkos užtikrinimas </t>
    </r>
    <r>
      <rPr>
        <b/>
        <sz val="10"/>
        <rFont val="Times New Roman"/>
        <family val="1"/>
        <charset val="186"/>
      </rPr>
      <t>neformaliojo vaikų švietimo įstaigose</t>
    </r>
  </si>
  <si>
    <r>
      <t xml:space="preserve">Klaipėdos regos ugdymo centro </t>
    </r>
    <r>
      <rPr>
        <sz val="10"/>
        <rFont val="Times New Roman"/>
        <family val="1"/>
        <charset val="186"/>
      </rPr>
      <t>veiklos užtikrinimas</t>
    </r>
  </si>
  <si>
    <t>Dalyvaujančių renginuose mokinių skaičius, vnt.</t>
  </si>
  <si>
    <t>Įrengtas liftas, vnt.</t>
  </si>
  <si>
    <t>Atlikta modernizavimo darbų ir įsigyta įrangos, proc.</t>
  </si>
  <si>
    <t xml:space="preserve">Dviračių stovų įrengimas bendrojo lavinimo mokyklose </t>
  </si>
  <si>
    <t>2018-ųjų metų lėšų projektas</t>
  </si>
  <si>
    <t>2017 m. lėšų projektas</t>
  </si>
  <si>
    <t>2018 m. lėšų projektas</t>
  </si>
  <si>
    <t>tūkst. Eur</t>
  </si>
  <si>
    <t>Neformaliojo ugdymo įstaigų skaičius,</t>
  </si>
  <si>
    <t xml:space="preserve">Įstaigų, kuriose įdiegtas nuotolinis mokymas,skaičius </t>
  </si>
  <si>
    <t>Įrengtų naujų grupių savivaldybės įstaigose skaičius, vnt.</t>
  </si>
  <si>
    <t>Įsteigtų naujų ugdymo vietų skaičius savivaldybės įstaigose, vnt.</t>
  </si>
  <si>
    <t>Įsigyta įranga, proc.</t>
  </si>
  <si>
    <t>Bendrojo ugdymo mokyklos pastato statyba šiaurinėje miesto dalyje</t>
  </si>
  <si>
    <t>Ikimokyklinio ugdymo mokyklų pastatų modernizavimas ir plėtra:</t>
  </si>
  <si>
    <t>Vaikų, už kurių išlaikymą ikimokyklinėse ir priešmokyklinėse įstaigose yra kompensuojamos išlaidos, skaičius</t>
  </si>
  <si>
    <t xml:space="preserve">                      vaikų –</t>
  </si>
  <si>
    <t xml:space="preserve">                       mokinių –</t>
  </si>
  <si>
    <t>Vaikų, kuriems iš dalies kompensuojamas ugdymas nevalstybinėse įstaigose, skaičius</t>
  </si>
  <si>
    <t>Sporto mokyklas lankančių vaikų, kurių ugdymas finansuojamas iš mokinio krepšelio lėšų, skaičius</t>
  </si>
  <si>
    <t>jose dalyvaujančių vaikų skaičius</t>
  </si>
  <si>
    <t>Vaikų, kuriems skirtos minimalios priežiūros priemonės, skaičius</t>
  </si>
  <si>
    <t>Parengta techninių projektų, skaičius</t>
  </si>
  <si>
    <t>Renovuota, suremontuota sistemų, skaičius</t>
  </si>
  <si>
    <t>Įstaigų, kurių šilumos ir karšto vandens tiekimo sistemos prižiūrimos, skaičius</t>
  </si>
  <si>
    <t>Įstaigos, kuriose atlikti elektros instaliacijos remonto darbai, skaičius</t>
  </si>
  <si>
    <t>Įgyvendinta programų, skaičius</t>
  </si>
  <si>
    <t>Įrengta naujų klasių pirmokams savivaldybės įstaigose, skaičius</t>
  </si>
  <si>
    <t>Ugdymo vietų skaičiaus didinimas</t>
  </si>
  <si>
    <t>Neformaliojo vaikų švietimo programų įgyvendinimas ir neformaliojo vaikų švietimo paslaugų plėtra</t>
  </si>
  <si>
    <t>100</t>
  </si>
  <si>
    <t>2019-ųjų metų lėšų projektas</t>
  </si>
  <si>
    <t>2019 m. lėšų projektas</t>
  </si>
  <si>
    <t xml:space="preserve">   </t>
  </si>
  <si>
    <t>2019-ieji metai</t>
  </si>
  <si>
    <t>Parengtas techninis projektas, vnt</t>
  </si>
  <si>
    <t>Parengtas investicijų projektas, vnt.</t>
  </si>
  <si>
    <t>Parengta techninis  projektas, vnt.</t>
  </si>
  <si>
    <t xml:space="preserve">Klaipėdos lopšelio-darželio „Puriena“ pastato Naikupės g. 27 rekonstravimas, pristatant priestatą </t>
  </si>
  <si>
    <t>Atlikta modernizavimo darbų, proc.</t>
  </si>
  <si>
    <t>30</t>
  </si>
  <si>
    <t>60</t>
  </si>
  <si>
    <t>1. Projekto „Bendrojo ugdymo mokyklų (progimnazijų, pagrindinių mokyklų) modernizavimas ir šiuolaikinių mokymosi erdvių kūrimas“ įgyvendinimas</t>
  </si>
  <si>
    <t>2. Projekto „Naujų erdvių kūrimas Gedminų progimnazijoje“ įgyvendinimas</t>
  </si>
  <si>
    <t>Švietimo įstaigų patalpų šildymas</t>
  </si>
  <si>
    <t xml:space="preserve">Šîldoma įstaigų, skaičius  </t>
  </si>
  <si>
    <t>Aptarnaujamų įstaigų skaičius, skaičius</t>
  </si>
  <si>
    <t>Įstaigų, kuriose diegiamos automatizuotos šilumos punkto  kontrolės ir valdymo sistemos, skaičius</t>
  </si>
  <si>
    <t>Parengta techninių darbo projektų , vnt.</t>
  </si>
  <si>
    <t>Įstaigų (lopšelis-darželis „Aitvarėlis“, lopšelis-darželis „Ąžuoliukas“, lopšelis-darželis „Versmė“, progimnazija „Verdenė“), kuriose įrengtos saulės (fotovoltinės) elektrinės, skaičius</t>
  </si>
  <si>
    <t>Švietimo įstaigų stogų remontas</t>
  </si>
  <si>
    <t>Įstaigų, kurių pastatų stogai suremontuoti, skaičius</t>
  </si>
  <si>
    <t>Saugoma pastatų, objektų skaičius</t>
  </si>
  <si>
    <t>Sendvario progimnazijos dalyvavimas projekte „Padarykime tai“</t>
  </si>
  <si>
    <t>Įgyvendintas projektas, proc.</t>
  </si>
  <si>
    <t>85</t>
  </si>
  <si>
    <t>Dalyvaujančių mokyklų projekte skaičius</t>
  </si>
  <si>
    <t>STEAM laboratorijose ugdomų vaikų skaičius</t>
  </si>
  <si>
    <t>Įstaigų skaičius ugdymo prieinamumui užtikrinti</t>
  </si>
  <si>
    <t xml:space="preserve">Ugdymo prieinamumo ir ugdymo formų įvairovės užtikrinimas </t>
  </si>
  <si>
    <t>Neformaliojo vaikų ir suaugusiųjų švietimo organizavimas:</t>
  </si>
  <si>
    <t>Įstaigų, kuriose įdiegtas e. mokinio pažymėjimas, skaičius</t>
  </si>
  <si>
    <t>Įrengta dviračių stovų (vienas stovas 7-iems dviračiams), mokyklų skaičius</t>
  </si>
  <si>
    <t>Transporto priemonės įsigijimas Klaipėdos karalienės Luizės jaunimo centre</t>
  </si>
  <si>
    <t>Įsigytas mikroautobusas</t>
  </si>
  <si>
    <t xml:space="preserve">Klaipėdos lopšelyje-darželyje „Puriena“  </t>
  </si>
  <si>
    <t>Įsigytų baldų skaičius, vnt.</t>
  </si>
  <si>
    <t>Atnaujinta stadionų danga, proc.</t>
  </si>
  <si>
    <t>Centralizuotas paviršinių (lietaus) nuotekų tvarkymas (paslaugos apmokėjimas)</t>
  </si>
  <si>
    <t>Priemonių įsigijimas Klaipėdos karalienės Luizės jaunimo centro Atvirų jaunimo erdvių veiklos gerinimui</t>
  </si>
  <si>
    <t xml:space="preserve">                  suaugusiųjų –</t>
  </si>
  <si>
    <r>
      <rPr>
        <b/>
        <sz val="10"/>
        <rFont val="Times New Roman"/>
        <family val="1"/>
      </rPr>
      <t>Neformaliojo</t>
    </r>
    <r>
      <rPr>
        <sz val="10"/>
        <rFont val="Times New Roman"/>
        <family val="1"/>
      </rPr>
      <t xml:space="preserve"> vaikų ugdymo proceso užtikrinimas biudžetinėse </t>
    </r>
    <r>
      <rPr>
        <b/>
        <sz val="10"/>
        <rFont val="Times New Roman"/>
        <family val="1"/>
      </rPr>
      <t xml:space="preserve">sporto mokyklose </t>
    </r>
  </si>
  <si>
    <r>
      <rPr>
        <b/>
        <sz val="10"/>
        <rFont val="Times New Roman"/>
        <family val="1"/>
        <charset val="186"/>
      </rPr>
      <t>„Aitvaro“ gimnazijos</t>
    </r>
    <r>
      <rPr>
        <sz val="10"/>
        <rFont val="Times New Roman"/>
        <family val="1"/>
        <charset val="186"/>
      </rPr>
      <t xml:space="preserve"> (Paryžiaus Komunos g. 18) aprūpinimas gamtos, technologijų ir kitų laboratorijų įranga</t>
    </r>
  </si>
  <si>
    <r>
      <rPr>
        <b/>
        <sz val="10"/>
        <rFont val="Times New Roman"/>
        <family val="1"/>
        <charset val="186"/>
      </rPr>
      <t xml:space="preserve">„Ąžuolyno“ gimnazijos </t>
    </r>
    <r>
      <rPr>
        <sz val="10"/>
        <rFont val="Times New Roman"/>
        <family val="1"/>
        <charset val="186"/>
      </rPr>
      <t>(Paryžiaus Komunos g. 16) aprūpinimas gamtos, technologijų ir kitų laboratorijų įranga</t>
    </r>
  </si>
  <si>
    <t>Atlikta darbų, proc.</t>
  </si>
  <si>
    <t>Darbuotojų skaičiaus ikimokyklinio ir priešmokyklinio ugdymo įstaigų grupėse užtikrinimas vykdant higienos normos reikalavimus</t>
  </si>
  <si>
    <t>Gedminų progimnazijos modernizavimas:</t>
  </si>
  <si>
    <r>
      <t xml:space="preserve">Lifto įrengimas </t>
    </r>
    <r>
      <rPr>
        <b/>
        <sz val="10"/>
        <rFont val="Times New Roman"/>
        <family val="1"/>
        <charset val="186"/>
      </rPr>
      <t xml:space="preserve">Martyno Mažvydo progimnazijoje </t>
    </r>
  </si>
  <si>
    <t>Bendrojo ugdymo mokyklų pastatų ir aplinkos modernizavimas ir plėtra:</t>
  </si>
  <si>
    <t xml:space="preserve">Baldų ir įrangos atnaujinimas:  </t>
  </si>
  <si>
    <t>Modernizuota edukacinių erdvių (sporto salių), skaičius</t>
  </si>
  <si>
    <t>Įsteigtų etatų skaičius</t>
  </si>
  <si>
    <t>Įsigyta priemonių (org. technikos, baldų, muzikos instrumentų, dailės priemonių ir kt.), vnt.</t>
  </si>
  <si>
    <t>Automatizuotos šilumos punkto  kontrolės ir valdymo sistemų aptarnavimas švietimo įstaigų pastatuose</t>
  </si>
  <si>
    <t>Atsinaujinančių energijos išteklių  panaudojimas švietimo įstaigų pastatuose</t>
  </si>
  <si>
    <t>Ikimokyklinio ugdymo įstaigų teritorijų aptvėrimas</t>
  </si>
  <si>
    <t>2017-ųjų metų asignavimų planas</t>
  </si>
  <si>
    <t>Klaipėdos lopšelio-darželio „Nykštukas“ teritorijos drenažo tinklų įrengimas</t>
  </si>
  <si>
    <t xml:space="preserve"> 2017–2019 M. KLAIPĖDOS MIESTO SAVIVALDYBĖS </t>
  </si>
  <si>
    <t xml:space="preserve">Klaipėdos karalienės Luizės jaunimo centro (Puodžių g.) modernizavimas, plėtojant neformaliojo ugdymosi galimybes </t>
  </si>
  <si>
    <t>SB'</t>
  </si>
  <si>
    <r>
      <rPr>
        <b/>
        <sz val="10"/>
        <rFont val="Times New Roman"/>
        <family val="1"/>
        <charset val="186"/>
      </rPr>
      <t xml:space="preserve">Tauralaukio progimnazijos </t>
    </r>
    <r>
      <rPr>
        <sz val="10"/>
        <rFont val="Times New Roman"/>
        <family val="1"/>
        <charset val="186"/>
      </rPr>
      <t>pastato (Klaipėdos g. 31) rekonstravimas siekiant išplėsti ugdymui skirtas patalpas</t>
    </r>
    <r>
      <rPr>
        <sz val="10"/>
        <color rgb="FFFF0000"/>
        <rFont val="Times New Roman"/>
        <family val="1"/>
        <charset val="186"/>
      </rPr>
      <t xml:space="preserve"> </t>
    </r>
  </si>
  <si>
    <t>Šilumos ir karšto vandens tiekimo sistemų priežiūra</t>
  </si>
  <si>
    <t>Įstaigų, kuriose užtikrintas sistemos palaikymas, skaičius</t>
  </si>
  <si>
    <t>Dalyvavimas tarptautiniame projekte „Švietimo gerinimas mokslo, technologijų, inžinerijos, matematikos srityse“ 2017–2018 m.</t>
  </si>
  <si>
    <t>Lėšos kompensuoti už maitinimo paslaugą</t>
  </si>
  <si>
    <t>Neformaliojo suaugusiųjų švietimo ir tęstinio mokymosi 2016–2019 metais veiksmų plano įgyvendinimas</t>
  </si>
  <si>
    <t>Modernių ugdymosi erdvių sukūrimas progimnazijose (Simono Dacho, Martyno Mažvydo, „Smeltės“, „Versmės“, Liudviko Stulpino) ir gimnazijose („Aukuro“, „Varpo“)</t>
  </si>
  <si>
    <t>„Gilijos“ pradinės mokyklos (Taikos pr. 68) pastato energinio efektyvumo didinimas</t>
  </si>
  <si>
    <r>
      <t>Klaipėdo</t>
    </r>
    <r>
      <rPr>
        <b/>
        <sz val="10"/>
        <rFont val="Times New Roman"/>
        <family val="1"/>
        <charset val="186"/>
      </rPr>
      <t xml:space="preserve">s Prano Mašioto progimnazijos </t>
    </r>
    <r>
      <rPr>
        <sz val="10"/>
        <rFont val="Times New Roman"/>
        <family val="1"/>
        <charset val="186"/>
      </rPr>
      <t>pastato energinio efektyvumo didinimas</t>
    </r>
  </si>
  <si>
    <r>
      <rPr>
        <b/>
        <sz val="10"/>
        <rFont val="Times New Roman"/>
        <family val="1"/>
        <charset val="186"/>
      </rPr>
      <t>Prano Mašioto progimnazijos</t>
    </r>
    <r>
      <rPr>
        <sz val="10"/>
        <rFont val="Times New Roman"/>
        <family val="1"/>
        <charset val="186"/>
      </rPr>
      <t xml:space="preserve"> stadiono dangos atnaujinimas </t>
    </r>
  </si>
  <si>
    <t>Energinio efektyvumo didinimas lopšeliuose-darželiuose (2016 m. –  „Svirpliukas“, 2017 m. –  „Svirpliukas“, „Žiogelis“, „Vėrinėlis“,  „Saulutės“ m.-d., 2018 m. – „Radastėlė“, „Bangelė“, „Putinėlis“, „Žilvitis“, „Boružėlė“)</t>
  </si>
  <si>
    <t>Jeronimo Kačinsko muzikos mokyklos (Statybininkų pr. 5) pastato energinio efektyvumo didinimas</t>
  </si>
  <si>
    <t>Klaipėdos laisvalaikio centro pastato (Šermukšnių g. 11, klubas „Saulutė“) energinio efektyvumo didinimas</t>
  </si>
  <si>
    <t xml:space="preserve">Įrenginių įsigijimas švietimo įstaigų maisto blokuose </t>
  </si>
  <si>
    <t>Įstaigų, įsigijusių įrenginius, skaičius</t>
  </si>
  <si>
    <t>Mokymo įstaigų vidaus patalpų remontas po šiluminės renovacijos (2017 m. – „Varpo“ gimnazijos aktų salės ir bibliotekos remontas)</t>
  </si>
  <si>
    <t>Švietimo įstaigų langų pakeitimas (vaikų laisvalaikio centrai – klubai „Draugystė“, „Liepsnelė“ ir choreografijos studija „Inkarėlis“)</t>
  </si>
  <si>
    <t>Švietimo įstaigų energinių išteklių efektyvinimas:</t>
  </si>
  <si>
    <t xml:space="preserve">Savivaldybės biudžetinės įstaigos bandomojo energijos vartojimo efektyvumo didinimo investicijų projekto parengimas </t>
  </si>
  <si>
    <t>Parengtas investicijų projektas (l.-d. „Klevelis“), vnt.</t>
  </si>
  <si>
    <t>Įstaigų, už kurias mokamas mokestis, skaičius, vnt.</t>
  </si>
  <si>
    <t>Mokinių, aprūpintų elektroniniais pažymėjimais, skaičius, vnt.</t>
  </si>
  <si>
    <t xml:space="preserve">Atliktas energinis auditas, vnt. </t>
  </si>
  <si>
    <t>Atliktas energinis auditas, vnt.</t>
  </si>
  <si>
    <t>Atlikta sporto salės rekonstravimo darbų, proc.</t>
  </si>
  <si>
    <t xml:space="preserve">Atlikta rekonstravimo darbų, proc. </t>
  </si>
  <si>
    <t>Atlikta rekonstravimo darbų, proc.</t>
  </si>
  <si>
    <t xml:space="preserve">Atliktas rekonstravimas, proc. 
</t>
  </si>
  <si>
    <t>Neformaliojo švietimo įstaigų pastatų rekonstravimas:</t>
  </si>
  <si>
    <t>Mokymosi aplinkos pritaikymas švietimo reikmėms:</t>
  </si>
  <si>
    <t>Įrengta moderni auditorija, vnt.</t>
  </si>
  <si>
    <t>Suremontuotų  patalpų skaičius, vnt.</t>
  </si>
  <si>
    <t xml:space="preserve">Patalpų pritaikymas ugdymui Klaipėdos Baltijos gimnazijoje (Baltijos pr. 51)  (2016 m. – bibliotekos-skaityklos veiklai) </t>
  </si>
  <si>
    <t>Lyginamasis variantas</t>
  </si>
  <si>
    <t>Siūlomas keisti 2017-ųjų metų asignavimų planas</t>
  </si>
  <si>
    <t>Skirtumas</t>
  </si>
  <si>
    <t>Paaiškinimai</t>
  </si>
  <si>
    <t>Siūlomas keisti 2017 metų asignavimų planas</t>
  </si>
  <si>
    <t>Klaipėdos lopšelio-darželio „Atžalynas“ (Panevėžio g. 3) pastato modernizavimas</t>
  </si>
  <si>
    <t>SB(L)</t>
  </si>
  <si>
    <t>Pagamintas ir įrengtas informacinis stendas</t>
  </si>
  <si>
    <r>
      <t xml:space="preserve">Apyvartos lėšų likutis </t>
    </r>
    <r>
      <rPr>
        <b/>
        <sz val="10"/>
        <rFont val="Times New Roman"/>
        <family val="1"/>
        <charset val="186"/>
      </rPr>
      <t>SB(L)</t>
    </r>
  </si>
  <si>
    <r>
      <rPr>
        <strike/>
        <sz val="10"/>
        <color rgb="FFFF0000"/>
        <rFont val="Times New Roman"/>
        <family val="1"/>
        <charset val="186"/>
      </rPr>
      <t xml:space="preserve">716 </t>
    </r>
    <r>
      <rPr>
        <sz val="10"/>
        <color rgb="FFFF0000"/>
        <rFont val="Times New Roman"/>
        <family val="1"/>
        <charset val="186"/>
      </rPr>
      <t>1671</t>
    </r>
  </si>
  <si>
    <r>
      <rPr>
        <strike/>
        <sz val="10"/>
        <color rgb="FFFF0000"/>
        <rFont val="Times New Roman"/>
        <family val="1"/>
        <charset val="186"/>
      </rPr>
      <t xml:space="preserve">720 </t>
    </r>
    <r>
      <rPr>
        <sz val="10"/>
        <color rgb="FFFF0000"/>
        <rFont val="Times New Roman"/>
        <family val="1"/>
        <charset val="186"/>
      </rPr>
      <t>1660</t>
    </r>
  </si>
  <si>
    <t xml:space="preserve">Patalpų pritaikymas ugdymui Klaipėdos Baltijos gimnazijoje (Baltijos pr. 51)  </t>
  </si>
  <si>
    <t>Klaipėdos Vytauto Didžiojo gimnazijos S. Daukanto g. 31 pastato patalpų einamasis remontas bei vėdinimo sistemos įrengimas senajame pastato korpuse</t>
  </si>
  <si>
    <t>Parengtas vėdinimo sistemos įrengimo projektas</t>
  </si>
  <si>
    <t>1</t>
  </si>
  <si>
    <r>
      <t xml:space="preserve">Atlikta </t>
    </r>
    <r>
      <rPr>
        <strike/>
        <sz val="10"/>
        <color rgb="FFFF0000"/>
        <rFont val="Times New Roman"/>
        <family val="1"/>
        <charset val="186"/>
      </rPr>
      <t>rekonstravimo</t>
    </r>
    <r>
      <rPr>
        <sz val="10"/>
        <color rgb="FFFF0000"/>
        <rFont val="Times New Roman"/>
        <family val="1"/>
        <charset val="186"/>
      </rPr>
      <t xml:space="preserve"> </t>
    </r>
    <r>
      <rPr>
        <sz val="10"/>
        <rFont val="Times New Roman"/>
        <family val="1"/>
      </rPr>
      <t>einamojo remonto darbų, proc.</t>
    </r>
  </si>
  <si>
    <t>Įrengta vėdinimo sistema, proc.</t>
  </si>
  <si>
    <r>
      <t xml:space="preserve">Klaipėdos Vytauto Didžiojo gimnazijos S. Daukanto g. 31 pastato </t>
    </r>
    <r>
      <rPr>
        <strike/>
        <sz val="10"/>
        <color rgb="FFFF0000"/>
        <rFont val="Times New Roman"/>
        <family val="1"/>
        <charset val="186"/>
      </rPr>
      <t xml:space="preserve">atnaujinimas (modernizavimas) </t>
    </r>
    <r>
      <rPr>
        <sz val="10"/>
        <rFont val="Times New Roman"/>
        <family val="1"/>
      </rPr>
      <t xml:space="preserve"> patalpų einamasis remontas bei vėdinimo sistemos įrengimas senajame pastato korpuse</t>
    </r>
  </si>
  <si>
    <t>SB(ES)</t>
  </si>
  <si>
    <r>
      <rPr>
        <strike/>
        <sz val="10"/>
        <color rgb="FFFF0000"/>
        <rFont val="Times New Roman"/>
        <family val="1"/>
        <charset val="186"/>
      </rPr>
      <t xml:space="preserve">145 </t>
    </r>
    <r>
      <rPr>
        <b/>
        <sz val="10"/>
        <color rgb="FFFF0000"/>
        <rFont val="Times New Roman"/>
        <family val="1"/>
        <charset val="186"/>
      </rPr>
      <t>661</t>
    </r>
  </si>
  <si>
    <r>
      <rPr>
        <b/>
        <sz val="10"/>
        <rFont val="Times New Roman"/>
        <family val="1"/>
        <charset val="186"/>
      </rPr>
      <t xml:space="preserve">Tauralaukio progimnazijos </t>
    </r>
    <r>
      <rPr>
        <sz val="10"/>
        <rFont val="Times New Roman"/>
        <family val="1"/>
        <charset val="186"/>
      </rPr>
      <t xml:space="preserve">pastato (Klaipėdos g. 31) rekonstravimas siekiant išplėsti ugdymui skirtas patalpas </t>
    </r>
  </si>
  <si>
    <r>
      <rPr>
        <b/>
        <sz val="10"/>
        <color rgb="FFFF0000"/>
        <rFont val="Times New Roman"/>
        <family val="1"/>
        <charset val="186"/>
      </rPr>
      <t>40</t>
    </r>
    <r>
      <rPr>
        <strike/>
        <sz val="10"/>
        <rFont val="Times New Roman"/>
        <family val="1"/>
        <charset val="186"/>
      </rPr>
      <t xml:space="preserve"> 30</t>
    </r>
  </si>
  <si>
    <r>
      <t xml:space="preserve">Europos Sąjungos paramos lėšos, kurios įtrauktos į Savivaldybės biudžetą </t>
    </r>
    <r>
      <rPr>
        <b/>
        <sz val="10"/>
        <rFont val="Times New Roman"/>
        <family val="1"/>
        <charset val="186"/>
      </rPr>
      <t>SB(ES)</t>
    </r>
  </si>
  <si>
    <r>
      <t xml:space="preserve">Europos Sąjungos paramos lėšos, kurios įtrauktos į Savivaldybės biudžetą </t>
    </r>
    <r>
      <rPr>
        <b/>
        <sz val="10"/>
        <rFont val="Times New Roman"/>
        <family val="1"/>
        <charset val="186"/>
      </rPr>
      <t>SB</t>
    </r>
    <r>
      <rPr>
        <sz val="10"/>
        <rFont val="Times New Roman"/>
        <family val="1"/>
      </rPr>
      <t>(</t>
    </r>
    <r>
      <rPr>
        <b/>
        <sz val="10"/>
        <rFont val="Times New Roman"/>
        <family val="1"/>
        <charset val="186"/>
      </rPr>
      <t>ES)</t>
    </r>
  </si>
  <si>
    <r>
      <rPr>
        <sz val="9"/>
        <color rgb="FFFF0000"/>
        <rFont val="Times New Roman"/>
        <family val="1"/>
        <charset val="186"/>
      </rPr>
      <t xml:space="preserve">2562 </t>
    </r>
    <r>
      <rPr>
        <strike/>
        <sz val="9"/>
        <rFont val="Times New Roman"/>
        <family val="1"/>
        <charset val="186"/>
      </rPr>
      <t>2350</t>
    </r>
  </si>
  <si>
    <r>
      <rPr>
        <sz val="9"/>
        <color rgb="FFFF0000"/>
        <rFont val="Times New Roman"/>
        <family val="1"/>
        <charset val="186"/>
      </rPr>
      <t xml:space="preserve">2570 </t>
    </r>
    <r>
      <rPr>
        <strike/>
        <sz val="9"/>
        <rFont val="Times New Roman"/>
        <family val="1"/>
        <charset val="186"/>
      </rPr>
      <t>2377</t>
    </r>
  </si>
  <si>
    <r>
      <rPr>
        <sz val="9"/>
        <color rgb="FFFF0000"/>
        <rFont val="Times New Roman"/>
        <family val="1"/>
        <charset val="186"/>
      </rPr>
      <t>2570</t>
    </r>
    <r>
      <rPr>
        <sz val="9"/>
        <rFont val="Times New Roman"/>
        <family val="1"/>
        <charset val="186"/>
      </rPr>
      <t xml:space="preserve"> </t>
    </r>
    <r>
      <rPr>
        <strike/>
        <sz val="9"/>
        <rFont val="Times New Roman"/>
        <family val="1"/>
        <charset val="186"/>
      </rPr>
      <t>2377</t>
    </r>
  </si>
  <si>
    <t>Keičiama pagal 2017 m. vasario 23 d. savivaldybės tarybos sprendimu Nr. T2-25 patvirtintą 2017 m. savivaldybės biudžetą.</t>
  </si>
  <si>
    <t>Keičiama pagal 2017-02-23 savivaldybės tarybos sprendimu Nr. T2-25 patvirtintą 2017 m. savivaldybės biudžetą.</t>
  </si>
  <si>
    <t>Pagal sutartinius įsipareigojimus statybos darbai lopšelyje-darželyje „Puriena“ turėtų būti baigti 2017-08-31. Norint pradėti įstaigos veiklą būtina užtikrinti Higienos normų 51. 2. punkto reikalavimą, kad „grupių žaidimų, miegamojo poilsio patalpose/erdvėse, apšviečiamose tiesioginiais saulės spinduliais, turi būti įrengtos užuolaidos, žaliuzės ar kitos apsaugos nuo saulės priemonės“.</t>
  </si>
  <si>
    <t>Keičiamas finansavimo šaltinis pagal 2017 m. vasario 23 d. savivaldybės tarybos sprendimu Nr. T2-25 patvirtintą 2017 m. savivaldybės biudžetą.</t>
  </si>
  <si>
    <t xml:space="preserve">Siūloma padidinti finansavimo apimtį papriemonei 170 tūkst. Eur, siekiant užbaigti visų miesto ikimokyklinių įstaigų aptvėrimo darbus 2017 m. ir atitinkamai pakoreguoti vertinimo kriterijaus reikšmę. </t>
  </si>
  <si>
    <t>Keičiama pagal 2017-02-23 savivaldybės tarybos sprendimu Nr. T2-25 patvirtintą 2017 m. savivaldybės biudžetą</t>
  </si>
  <si>
    <t>Atsižvelgus į planuojamų darbų pobūdį, siūloma patikslinti papriemonės pavadinimą ir kriterijus. 2017 m. planuojama atlikti viso priestato  ir centrinio korpuso 2-3 aukštų einamąjį remontą, bei parengti centrinio korpuso vėdinimo sistemos įrengimo projektą. 2018 m. pagal parengtą projektą bus įrengta vėdinimo sistema ir 2018-2019 m. atliktas centrinio korpuso patalpų einamasis remontas</t>
  </si>
  <si>
    <t>Keičiama pagal 2017 m. vasario 23 d. savivaldybės tarybos sprendimu Nr. T2-25 patvirtintą 2017 m. savivaldybės biudžetą</t>
  </si>
  <si>
    <t xml:space="preserve">Pagal Lietuvos aplinkos apsaugos investicijų fondo reikalavimą būtina įrengti projekto viešinimo priemonę - informacinį stendą </t>
  </si>
  <si>
    <t>Klaipėdos miesto savivaldybės miesto ugdymo proceso užtikrinimo plėtros programos (Nr. 10) aprašymo               priedas</t>
  </si>
  <si>
    <t>Reikia ištaisyti techninę klaidą.</t>
  </si>
  <si>
    <t xml:space="preserve">Įrengtos žaliuzės nuo saulės, langų skaičius </t>
  </si>
  <si>
    <t>Įrengtos žaliuzės nuo saulės, langų skaičius</t>
  </si>
  <si>
    <t>Pakeitimai daromi: 1) pagal LR švietimo ir mokslo ministro 2017-02-08 įsakymą Nr. V-67 „Dėl Lietuvos Respublikos valstybės biudžeto lėšų, skirtų pedagoginių darbuotojų darbo apmokėjimo sąlygoms gerinti, 2017 metais paskirstymo pagal savivaldybes patvirtinimo“ ir 2)  pagal 2017 m. vasario 23 d. savivaldybės tarybos sprendimu Nr. T2-25 patvirtintą 2017 m. savivaldybės biudžetą</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</si>
</sst>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9" x14ac:knownFonts="1">
    <font>
      <sz val="10"/>
      <name val="Arial"/>
      <charset val="186"/>
    </font>
    <font>
      <sz val="10"/>
      <name val="Times New Roman"/>
      <family val="1"/>
    </font>
    <font>
      <b/>
      <sz val="10"/>
      <name val="Times New Roman"/>
      <family val="1"/>
    </font>
    <font>
      <sz val="10"/>
      <name val="Arial"/>
      <family val="2"/>
      <charset val="186"/>
    </font>
    <font>
      <sz val="10"/>
      <name val="Times New Roman"/>
      <family val="1"/>
      <charset val="186"/>
    </font>
    <font>
      <b/>
      <sz val="10"/>
      <name val="Times New Roman"/>
      <family val="1"/>
      <charset val="186"/>
    </font>
    <font>
      <b/>
      <u/>
      <sz val="10"/>
      <name val="Times New Roman"/>
      <family val="1"/>
      <charset val="186"/>
    </font>
    <font>
      <sz val="9"/>
      <color indexed="81"/>
      <name val="Tahoma"/>
      <family val="2"/>
      <charset val="186"/>
    </font>
    <font>
      <sz val="12"/>
      <name val="Times New Roman"/>
      <family val="1"/>
      <charset val="186"/>
    </font>
    <font>
      <b/>
      <sz val="9"/>
      <color indexed="81"/>
      <name val="Tahoma"/>
      <family val="2"/>
      <charset val="186"/>
    </font>
    <font>
      <i/>
      <sz val="10"/>
      <name val="Times New Roman"/>
      <family val="1"/>
      <charset val="186"/>
    </font>
    <font>
      <b/>
      <sz val="12"/>
      <name val="Times New Roman"/>
      <family val="1"/>
      <charset val="186"/>
    </font>
    <font>
      <sz val="9"/>
      <name val="Times New Roman"/>
      <family val="1"/>
    </font>
    <font>
      <b/>
      <sz val="9"/>
      <name val="Times New Roman"/>
      <family val="1"/>
    </font>
    <font>
      <sz val="8"/>
      <name val="Times New Roman"/>
      <family val="1"/>
      <charset val="186"/>
    </font>
    <font>
      <sz val="10"/>
      <color theme="1"/>
      <name val="Times New Roman"/>
      <family val="1"/>
    </font>
    <font>
      <sz val="10"/>
      <color rgb="FFFF0000"/>
      <name val="Times New Roman"/>
      <family val="1"/>
      <charset val="186"/>
    </font>
    <font>
      <sz val="10"/>
      <color rgb="FFFF0000"/>
      <name val="Times New Roman"/>
      <family val="1"/>
    </font>
    <font>
      <strike/>
      <sz val="10"/>
      <color rgb="FFFF0000"/>
      <name val="Times New Roman"/>
      <family val="1"/>
      <charset val="186"/>
    </font>
    <font>
      <strike/>
      <sz val="10"/>
      <name val="Times New Roman"/>
      <family val="1"/>
    </font>
    <font>
      <b/>
      <sz val="10"/>
      <color rgb="FFFF0000"/>
      <name val="Times New Roman"/>
      <family val="1"/>
      <charset val="186"/>
    </font>
    <font>
      <strike/>
      <sz val="10"/>
      <name val="Times New Roman"/>
      <family val="1"/>
      <charset val="186"/>
    </font>
    <font>
      <sz val="10"/>
      <color theme="0"/>
      <name val="Times New Roman"/>
      <family val="1"/>
      <charset val="186"/>
    </font>
    <font>
      <sz val="10"/>
      <color theme="0"/>
      <name val="Times New Roman"/>
      <family val="1"/>
    </font>
    <font>
      <sz val="12"/>
      <color theme="0"/>
      <name val="Times New Roman"/>
      <family val="1"/>
      <charset val="186"/>
    </font>
    <font>
      <sz val="10"/>
      <color theme="0"/>
      <name val="Arial"/>
      <family val="2"/>
      <charset val="186"/>
    </font>
    <font>
      <strike/>
      <sz val="9"/>
      <name val="Times New Roman"/>
      <family val="1"/>
      <charset val="186"/>
    </font>
    <font>
      <sz val="9"/>
      <color rgb="FFFF0000"/>
      <name val="Times New Roman"/>
      <family val="1"/>
      <charset val="186"/>
    </font>
    <font>
      <sz val="9"/>
      <name val="Times New Roman"/>
      <family val="1"/>
      <charset val="186"/>
    </font>
  </fonts>
  <fills count="9">
    <fill>
      <patternFill patternType="none"/>
    </fill>
    <fill>
      <patternFill patternType="gray125"/>
    </fill>
    <fill>
      <patternFill patternType="solid">
        <fgColor indexed="42"/>
        <bgColor indexed="64"/>
      </patternFill>
    </fill>
    <fill>
      <patternFill patternType="solid">
        <fgColor indexed="44"/>
        <bgColor indexed="64"/>
      </patternFill>
    </fill>
    <fill>
      <patternFill patternType="solid">
        <fgColor indexed="13"/>
        <bgColor indexed="64"/>
      </patternFill>
    </fill>
    <fill>
      <patternFill patternType="solid">
        <fgColor indexed="9"/>
        <bgColor indexed="64"/>
      </patternFill>
    </fill>
    <fill>
      <patternFill patternType="solid">
        <fgColor indexed="45"/>
        <bgColor indexed="64"/>
      </patternFill>
    </fill>
    <fill>
      <patternFill patternType="solid">
        <fgColor theme="0"/>
        <bgColor indexed="64"/>
      </patternFill>
    </fill>
    <fill>
      <patternFill patternType="solid">
        <fgColor theme="0" tint="-0.14999847407452621"/>
        <bgColor indexed="64"/>
      </patternFill>
    </fill>
  </fills>
  <borders count="76">
    <border>
      <left/>
      <right/>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s>
  <cellStyleXfs count="2">
    <xf numFmtId="0" fontId="0" fillId="0" borderId="0"/>
    <xf numFmtId="0" fontId="3" fillId="0" borderId="0"/>
  </cellStyleXfs>
  <cellXfs count="1446">
    <xf numFmtId="0" fontId="0" fillId="0" borderId="0" xfId="0"/>
    <xf numFmtId="0" fontId="1" fillId="0" borderId="0" xfId="0" applyFont="1" applyBorder="1" applyAlignment="1">
      <alignment vertical="top"/>
    </xf>
    <xf numFmtId="49" fontId="2" fillId="2" borderId="11" xfId="0" applyNumberFormat="1" applyFont="1" applyFill="1" applyBorder="1" applyAlignment="1">
      <alignment horizontal="center" vertical="top"/>
    </xf>
    <xf numFmtId="49" fontId="2" fillId="3" borderId="12" xfId="0" applyNumberFormat="1" applyFont="1" applyFill="1" applyBorder="1" applyAlignment="1">
      <alignment horizontal="center" vertical="top"/>
    </xf>
    <xf numFmtId="49" fontId="5" fillId="2" borderId="13" xfId="0" applyNumberFormat="1" applyFont="1" applyFill="1" applyBorder="1" applyAlignment="1">
      <alignment vertical="top"/>
    </xf>
    <xf numFmtId="49" fontId="2" fillId="2" borderId="14" xfId="0" applyNumberFormat="1" applyFont="1" applyFill="1" applyBorder="1" applyAlignment="1">
      <alignment horizontal="center" vertical="top"/>
    </xf>
    <xf numFmtId="49" fontId="5" fillId="3" borderId="12" xfId="0" applyNumberFormat="1" applyFont="1" applyFill="1" applyBorder="1" applyAlignment="1">
      <alignment horizontal="center" vertical="top"/>
    </xf>
    <xf numFmtId="49" fontId="5" fillId="3" borderId="16" xfId="0" applyNumberFormat="1" applyFont="1" applyFill="1" applyBorder="1" applyAlignment="1">
      <alignment vertical="top"/>
    </xf>
    <xf numFmtId="49" fontId="5" fillId="3" borderId="17" xfId="0" applyNumberFormat="1" applyFont="1" applyFill="1" applyBorder="1" applyAlignment="1">
      <alignment vertical="top"/>
    </xf>
    <xf numFmtId="49" fontId="5" fillId="2" borderId="18" xfId="0" applyNumberFormat="1" applyFont="1" applyFill="1" applyBorder="1" applyAlignment="1">
      <alignment vertical="top"/>
    </xf>
    <xf numFmtId="49" fontId="2" fillId="3" borderId="1" xfId="0" applyNumberFormat="1" applyFont="1" applyFill="1" applyBorder="1" applyAlignment="1">
      <alignment horizontal="center" vertical="top"/>
    </xf>
    <xf numFmtId="49" fontId="2" fillId="2" borderId="25" xfId="0" applyNumberFormat="1" applyFont="1" applyFill="1" applyBorder="1" applyAlignment="1">
      <alignment horizontal="center" vertical="top"/>
    </xf>
    <xf numFmtId="49" fontId="2" fillId="4" borderId="1" xfId="0" applyNumberFormat="1" applyFont="1" applyFill="1" applyBorder="1" applyAlignment="1">
      <alignment horizontal="center" vertical="top"/>
    </xf>
    <xf numFmtId="49" fontId="5" fillId="2" borderId="32" xfId="0" applyNumberFormat="1" applyFont="1" applyFill="1" applyBorder="1" applyAlignment="1">
      <alignment horizontal="center" vertical="top"/>
    </xf>
    <xf numFmtId="49" fontId="2" fillId="5" borderId="68" xfId="0" applyNumberFormat="1" applyFont="1" applyFill="1" applyBorder="1" applyAlignment="1">
      <alignment vertical="top"/>
    </xf>
    <xf numFmtId="49" fontId="2" fillId="5" borderId="32" xfId="0" applyNumberFormat="1" applyFont="1" applyFill="1" applyBorder="1" applyAlignment="1">
      <alignment vertical="top"/>
    </xf>
    <xf numFmtId="49" fontId="2" fillId="5" borderId="64" xfId="0" applyNumberFormat="1" applyFont="1" applyFill="1" applyBorder="1" applyAlignment="1">
      <alignment vertical="top"/>
    </xf>
    <xf numFmtId="49" fontId="2" fillId="2" borderId="11" xfId="0" applyNumberFormat="1" applyFont="1" applyFill="1" applyBorder="1" applyAlignment="1">
      <alignment horizontal="left" vertical="top"/>
    </xf>
    <xf numFmtId="49" fontId="5" fillId="5" borderId="18" xfId="0" applyNumberFormat="1" applyFont="1" applyFill="1" applyBorder="1" applyAlignment="1">
      <alignment vertical="top"/>
    </xf>
    <xf numFmtId="49" fontId="5" fillId="3" borderId="40" xfId="0" applyNumberFormat="1" applyFont="1" applyFill="1" applyBorder="1" applyAlignment="1">
      <alignment vertical="top"/>
    </xf>
    <xf numFmtId="49" fontId="5" fillId="5" borderId="32" xfId="0" applyNumberFormat="1" applyFont="1" applyFill="1" applyBorder="1" applyAlignment="1">
      <alignment vertical="top"/>
    </xf>
    <xf numFmtId="49" fontId="5" fillId="3" borderId="20" xfId="0" applyNumberFormat="1" applyFont="1" applyFill="1" applyBorder="1" applyAlignment="1">
      <alignment vertical="top"/>
    </xf>
    <xf numFmtId="0" fontId="4" fillId="0" borderId="0" xfId="0" applyFont="1" applyBorder="1" applyAlignment="1">
      <alignment vertical="top"/>
    </xf>
    <xf numFmtId="0" fontId="1" fillId="0" borderId="37" xfId="0" applyFont="1" applyFill="1" applyBorder="1" applyAlignment="1">
      <alignment vertical="top" wrapText="1"/>
    </xf>
    <xf numFmtId="49" fontId="2" fillId="2" borderId="19" xfId="0" applyNumberFormat="1" applyFont="1" applyFill="1" applyBorder="1" applyAlignment="1">
      <alignment vertical="top"/>
    </xf>
    <xf numFmtId="0" fontId="4" fillId="7" borderId="59" xfId="0" applyFont="1" applyFill="1" applyBorder="1" applyAlignment="1">
      <alignment horizontal="center" vertical="top" wrapText="1"/>
    </xf>
    <xf numFmtId="0" fontId="2" fillId="8" borderId="47" xfId="0" applyFont="1" applyFill="1" applyBorder="1" applyAlignment="1">
      <alignment horizontal="center" vertical="top" wrapText="1"/>
    </xf>
    <xf numFmtId="3" fontId="4" fillId="0" borderId="62" xfId="0" applyNumberFormat="1" applyFont="1" applyBorder="1" applyAlignment="1">
      <alignment horizontal="center" vertical="top"/>
    </xf>
    <xf numFmtId="3" fontId="1" fillId="0" borderId="42" xfId="0" applyNumberFormat="1" applyFont="1" applyFill="1" applyBorder="1" applyAlignment="1">
      <alignment horizontal="center" vertical="top"/>
    </xf>
    <xf numFmtId="3" fontId="1" fillId="0" borderId="60" xfId="0" applyNumberFormat="1" applyFont="1" applyFill="1" applyBorder="1" applyAlignment="1">
      <alignment horizontal="center" vertical="top"/>
    </xf>
    <xf numFmtId="3" fontId="1" fillId="7" borderId="59" xfId="0" applyNumberFormat="1" applyFont="1" applyFill="1" applyBorder="1" applyAlignment="1">
      <alignment horizontal="center" vertical="top"/>
    </xf>
    <xf numFmtId="3" fontId="1" fillId="0" borderId="8" xfId="0" applyNumberFormat="1" applyFont="1" applyBorder="1" applyAlignment="1">
      <alignment horizontal="center" vertical="top"/>
    </xf>
    <xf numFmtId="3" fontId="4" fillId="7" borderId="18" xfId="0" applyNumberFormat="1" applyFont="1" applyFill="1" applyBorder="1" applyAlignment="1">
      <alignment horizontal="center" vertical="top"/>
    </xf>
    <xf numFmtId="3" fontId="1" fillId="7" borderId="8" xfId="0" applyNumberFormat="1" applyFont="1" applyFill="1" applyBorder="1" applyAlignment="1">
      <alignment horizontal="center" vertical="top"/>
    </xf>
    <xf numFmtId="3" fontId="4" fillId="0" borderId="8" xfId="0" applyNumberFormat="1" applyFont="1" applyBorder="1" applyAlignment="1">
      <alignment horizontal="center" vertical="top"/>
    </xf>
    <xf numFmtId="3" fontId="1" fillId="0" borderId="7" xfId="0" applyNumberFormat="1" applyFont="1" applyFill="1" applyBorder="1" applyAlignment="1">
      <alignment horizontal="center" vertical="top"/>
    </xf>
    <xf numFmtId="3" fontId="1" fillId="7" borderId="17" xfId="0" applyNumberFormat="1" applyFont="1" applyFill="1" applyBorder="1" applyAlignment="1">
      <alignment horizontal="center" vertical="top"/>
    </xf>
    <xf numFmtId="3" fontId="1" fillId="0" borderId="57"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2" fillId="8" borderId="55" xfId="0" applyNumberFormat="1" applyFont="1" applyFill="1" applyBorder="1" applyAlignment="1">
      <alignment horizontal="center" vertical="top"/>
    </xf>
    <xf numFmtId="3" fontId="4" fillId="7" borderId="0" xfId="0" applyNumberFormat="1" applyFont="1" applyFill="1" applyBorder="1" applyAlignment="1">
      <alignment horizontal="center" vertical="top"/>
    </xf>
    <xf numFmtId="3" fontId="4" fillId="0" borderId="8" xfId="0" applyNumberFormat="1" applyFont="1" applyFill="1" applyBorder="1" applyAlignment="1">
      <alignment horizontal="center" vertical="top"/>
    </xf>
    <xf numFmtId="3" fontId="4" fillId="5" borderId="33" xfId="0" applyNumberFormat="1" applyFont="1" applyFill="1" applyBorder="1" applyAlignment="1">
      <alignment horizontal="center" vertical="top"/>
    </xf>
    <xf numFmtId="3" fontId="4" fillId="5" borderId="60" xfId="0" applyNumberFormat="1" applyFont="1" applyFill="1" applyBorder="1" applyAlignment="1">
      <alignment horizontal="center" vertical="top"/>
    </xf>
    <xf numFmtId="3" fontId="4" fillId="5" borderId="42" xfId="0" applyNumberFormat="1" applyFont="1" applyFill="1" applyBorder="1" applyAlignment="1">
      <alignment horizontal="center" vertical="top"/>
    </xf>
    <xf numFmtId="3" fontId="4" fillId="5" borderId="31" xfId="0" applyNumberFormat="1" applyFont="1" applyFill="1" applyBorder="1" applyAlignment="1">
      <alignment horizontal="center" vertical="top"/>
    </xf>
    <xf numFmtId="3" fontId="4" fillId="7" borderId="66" xfId="0" applyNumberFormat="1" applyFont="1" applyFill="1" applyBorder="1" applyAlignment="1">
      <alignment horizontal="center" vertical="top"/>
    </xf>
    <xf numFmtId="3" fontId="4" fillId="7" borderId="52" xfId="0" applyNumberFormat="1" applyFont="1" applyFill="1" applyBorder="1" applyAlignment="1">
      <alignment horizontal="center" vertical="top"/>
    </xf>
    <xf numFmtId="3" fontId="1" fillId="5" borderId="3" xfId="0" applyNumberFormat="1" applyFont="1" applyFill="1" applyBorder="1" applyAlignment="1">
      <alignment horizontal="center" vertical="top"/>
    </xf>
    <xf numFmtId="3" fontId="1" fillId="5" borderId="0" xfId="0" applyNumberFormat="1" applyFont="1" applyFill="1" applyBorder="1" applyAlignment="1">
      <alignment horizontal="center" vertical="top"/>
    </xf>
    <xf numFmtId="3" fontId="1" fillId="5" borderId="60" xfId="0" applyNumberFormat="1" applyFont="1" applyFill="1" applyBorder="1" applyAlignment="1">
      <alignment horizontal="center" vertical="top"/>
    </xf>
    <xf numFmtId="3" fontId="4" fillId="7" borderId="59" xfId="0" applyNumberFormat="1" applyFont="1" applyFill="1" applyBorder="1" applyAlignment="1">
      <alignment horizontal="center" vertical="top"/>
    </xf>
    <xf numFmtId="3" fontId="1" fillId="0" borderId="10" xfId="0" applyNumberFormat="1" applyFont="1" applyBorder="1" applyAlignment="1">
      <alignment horizontal="center" vertical="top"/>
    </xf>
    <xf numFmtId="3" fontId="2" fillId="8" borderId="55"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1" fillId="5" borderId="13" xfId="0" applyNumberFormat="1" applyFont="1" applyFill="1" applyBorder="1" applyAlignment="1">
      <alignment horizontal="center" vertical="top"/>
    </xf>
    <xf numFmtId="3" fontId="1" fillId="0" borderId="17" xfId="0" applyNumberFormat="1" applyFont="1" applyFill="1" applyBorder="1" applyAlignment="1">
      <alignment horizontal="center" vertical="top" wrapText="1"/>
    </xf>
    <xf numFmtId="3" fontId="1" fillId="7" borderId="62" xfId="0" applyNumberFormat="1" applyFont="1" applyFill="1" applyBorder="1" applyAlignment="1">
      <alignment horizontal="center" vertical="top"/>
    </xf>
    <xf numFmtId="3" fontId="2" fillId="8" borderId="47"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xf>
    <xf numFmtId="3" fontId="1" fillId="0" borderId="34" xfId="0" applyNumberFormat="1" applyFont="1" applyBorder="1" applyAlignment="1">
      <alignment horizontal="center" vertical="top" wrapText="1"/>
    </xf>
    <xf numFmtId="3" fontId="1" fillId="5" borderId="57" xfId="0" applyNumberFormat="1" applyFont="1" applyFill="1" applyBorder="1" applyAlignment="1">
      <alignment horizontal="center" vertical="top" wrapText="1"/>
    </xf>
    <xf numFmtId="3" fontId="1" fillId="5" borderId="34" xfId="0" applyNumberFormat="1" applyFont="1" applyFill="1" applyBorder="1" applyAlignment="1">
      <alignment horizontal="center" vertical="top" wrapText="1"/>
    </xf>
    <xf numFmtId="3" fontId="4" fillId="0" borderId="0" xfId="0" applyNumberFormat="1" applyFont="1" applyBorder="1" applyAlignment="1">
      <alignment horizontal="center" vertical="top"/>
    </xf>
    <xf numFmtId="3" fontId="1" fillId="0" borderId="0" xfId="0" applyNumberFormat="1" applyFont="1" applyBorder="1" applyAlignment="1">
      <alignment vertical="top"/>
    </xf>
    <xf numFmtId="3" fontId="1" fillId="0" borderId="0" xfId="0" applyNumberFormat="1" applyFont="1" applyAlignment="1">
      <alignment vertical="top"/>
    </xf>
    <xf numFmtId="3" fontId="1" fillId="0" borderId="42" xfId="0" applyNumberFormat="1" applyFont="1" applyBorder="1" applyAlignment="1">
      <alignment horizontal="center" vertical="top"/>
    </xf>
    <xf numFmtId="3" fontId="1" fillId="0" borderId="60" xfId="0" applyNumberFormat="1" applyFont="1" applyBorder="1" applyAlignment="1">
      <alignment horizontal="center" vertical="top"/>
    </xf>
    <xf numFmtId="3" fontId="1" fillId="0" borderId="0" xfId="0" applyNumberFormat="1" applyFont="1" applyBorder="1" applyAlignment="1">
      <alignment horizontal="center" vertical="top"/>
    </xf>
    <xf numFmtId="3" fontId="1" fillId="0" borderId="3" xfId="0" applyNumberFormat="1" applyFont="1" applyFill="1" applyBorder="1" applyAlignment="1">
      <alignment horizontal="center" vertical="top"/>
    </xf>
    <xf numFmtId="3" fontId="1" fillId="7" borderId="52" xfId="0" applyNumberFormat="1" applyFont="1" applyFill="1" applyBorder="1" applyAlignment="1">
      <alignment horizontal="center" vertical="top"/>
    </xf>
    <xf numFmtId="3" fontId="1" fillId="0" borderId="26" xfId="0" applyNumberFormat="1" applyFont="1" applyFill="1" applyBorder="1" applyAlignment="1">
      <alignment horizontal="center" vertical="top"/>
    </xf>
    <xf numFmtId="3" fontId="1" fillId="0" borderId="39" xfId="0" applyNumberFormat="1" applyFont="1" applyBorder="1" applyAlignment="1">
      <alignment horizontal="center" vertical="top"/>
    </xf>
    <xf numFmtId="3" fontId="4" fillId="7" borderId="18" xfId="0" applyNumberFormat="1" applyFont="1" applyFill="1" applyBorder="1" applyAlignment="1">
      <alignment horizontal="center" vertical="top" wrapText="1"/>
    </xf>
    <xf numFmtId="3" fontId="1" fillId="0" borderId="0" xfId="0" applyNumberFormat="1" applyFont="1" applyFill="1" applyBorder="1" applyAlignment="1">
      <alignment vertical="top"/>
    </xf>
    <xf numFmtId="3" fontId="2" fillId="0" borderId="19" xfId="0" applyNumberFormat="1" applyFont="1" applyFill="1" applyBorder="1" applyAlignment="1">
      <alignment horizontal="center" vertical="top"/>
    </xf>
    <xf numFmtId="3" fontId="1" fillId="0" borderId="0" xfId="0" applyNumberFormat="1" applyFont="1" applyAlignment="1">
      <alignment horizontal="center" vertical="top"/>
    </xf>
    <xf numFmtId="3" fontId="5" fillId="0" borderId="0" xfId="0" applyNumberFormat="1" applyFont="1" applyBorder="1" applyAlignment="1">
      <alignment horizontal="center" vertical="top"/>
    </xf>
    <xf numFmtId="3" fontId="1" fillId="0" borderId="44" xfId="0" applyNumberFormat="1" applyFont="1" applyBorder="1" applyAlignment="1">
      <alignment horizontal="center" vertical="top"/>
    </xf>
    <xf numFmtId="3" fontId="1" fillId="5" borderId="42" xfId="0" applyNumberFormat="1" applyFont="1" applyFill="1" applyBorder="1" applyAlignment="1">
      <alignment horizontal="center" vertical="top"/>
    </xf>
    <xf numFmtId="3" fontId="1" fillId="0" borderId="13" xfId="0" applyNumberFormat="1" applyFont="1" applyBorder="1" applyAlignment="1">
      <alignment horizontal="center" vertical="top" wrapText="1"/>
    </xf>
    <xf numFmtId="3" fontId="2" fillId="0" borderId="64" xfId="0" applyNumberFormat="1" applyFont="1" applyBorder="1" applyAlignment="1">
      <alignment horizontal="center" vertical="top"/>
    </xf>
    <xf numFmtId="3" fontId="1" fillId="5" borderId="16" xfId="0" applyNumberFormat="1" applyFont="1" applyFill="1" applyBorder="1" applyAlignment="1">
      <alignment horizontal="center" vertical="top"/>
    </xf>
    <xf numFmtId="3" fontId="1" fillId="5" borderId="18" xfId="0" applyNumberFormat="1" applyFont="1" applyFill="1" applyBorder="1" applyAlignment="1">
      <alignment vertical="top" wrapText="1"/>
    </xf>
    <xf numFmtId="3" fontId="1" fillId="7" borderId="18" xfId="0" applyNumberFormat="1" applyFont="1" applyFill="1" applyBorder="1" applyAlignment="1">
      <alignment horizontal="center" vertical="top" wrapText="1"/>
    </xf>
    <xf numFmtId="3" fontId="1" fillId="7" borderId="31" xfId="0" applyNumberFormat="1" applyFont="1" applyFill="1" applyBorder="1" applyAlignment="1">
      <alignment horizontal="center" vertical="top" wrapText="1"/>
    </xf>
    <xf numFmtId="3" fontId="4" fillId="0" borderId="0" xfId="0" applyNumberFormat="1" applyFont="1" applyBorder="1" applyAlignment="1">
      <alignment vertical="top"/>
    </xf>
    <xf numFmtId="3" fontId="5" fillId="0" borderId="18" xfId="0" applyNumberFormat="1" applyFont="1" applyFill="1" applyBorder="1" applyAlignment="1">
      <alignment horizontal="center" vertical="top" wrapText="1"/>
    </xf>
    <xf numFmtId="3" fontId="2" fillId="0" borderId="0" xfId="0" applyNumberFormat="1" applyFont="1" applyFill="1" applyBorder="1" applyAlignment="1">
      <alignment vertical="top" wrapText="1"/>
    </xf>
    <xf numFmtId="3" fontId="3" fillId="0" borderId="0" xfId="0" applyNumberFormat="1" applyFont="1" applyBorder="1" applyAlignment="1">
      <alignment horizontal="center" vertical="top"/>
    </xf>
    <xf numFmtId="3" fontId="3" fillId="0" borderId="0" xfId="0" applyNumberFormat="1" applyFont="1" applyBorder="1" applyAlignment="1">
      <alignment vertical="top"/>
    </xf>
    <xf numFmtId="3" fontId="5" fillId="0" borderId="3" xfId="0" applyNumberFormat="1" applyFont="1" applyBorder="1" applyAlignment="1">
      <alignment horizontal="center" vertical="top"/>
    </xf>
    <xf numFmtId="3" fontId="4" fillId="0" borderId="39" xfId="0" applyNumberFormat="1" applyFont="1" applyFill="1" applyBorder="1" applyAlignment="1">
      <alignment horizontal="center" vertical="top" wrapText="1"/>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0" borderId="59" xfId="0" applyNumberFormat="1" applyFont="1" applyBorder="1" applyAlignment="1">
      <alignment horizontal="center" vertical="top"/>
    </xf>
    <xf numFmtId="3" fontId="1" fillId="0" borderId="13" xfId="0" applyNumberFormat="1" applyFont="1" applyFill="1" applyBorder="1" applyAlignment="1">
      <alignment horizontal="center" vertical="top"/>
    </xf>
    <xf numFmtId="3" fontId="1" fillId="0" borderId="19" xfId="0" applyNumberFormat="1" applyFont="1" applyFill="1" applyBorder="1" applyAlignment="1">
      <alignment horizontal="center" vertical="top"/>
    </xf>
    <xf numFmtId="3" fontId="1" fillId="0" borderId="13" xfId="0" applyNumberFormat="1" applyFont="1" applyBorder="1" applyAlignment="1">
      <alignment horizontal="center" vertical="top"/>
    </xf>
    <xf numFmtId="3" fontId="1" fillId="0" borderId="18" xfId="0" applyNumberFormat="1" applyFont="1" applyFill="1" applyBorder="1" applyAlignment="1">
      <alignment horizontal="center" vertical="top"/>
    </xf>
    <xf numFmtId="3" fontId="4" fillId="5" borderId="18" xfId="0" applyNumberFormat="1" applyFont="1" applyFill="1" applyBorder="1" applyAlignment="1">
      <alignment horizontal="center" vertical="top"/>
    </xf>
    <xf numFmtId="3" fontId="4" fillId="7" borderId="59" xfId="0" applyNumberFormat="1" applyFont="1" applyFill="1" applyBorder="1" applyAlignment="1">
      <alignment horizontal="center" vertical="top" wrapText="1"/>
    </xf>
    <xf numFmtId="3" fontId="4" fillId="7"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49" fontId="1" fillId="0" borderId="0" xfId="0" applyNumberFormat="1" applyFont="1" applyAlignment="1">
      <alignment vertical="top"/>
    </xf>
    <xf numFmtId="49" fontId="1" fillId="0" borderId="0" xfId="0" applyNumberFormat="1" applyFont="1" applyBorder="1" applyAlignment="1">
      <alignment vertical="top"/>
    </xf>
    <xf numFmtId="3" fontId="4" fillId="0" borderId="18" xfId="0" applyNumberFormat="1" applyFont="1" applyFill="1" applyBorder="1" applyAlignment="1">
      <alignment vertical="top" wrapText="1"/>
    </xf>
    <xf numFmtId="3" fontId="1" fillId="0" borderId="59" xfId="0" applyNumberFormat="1" applyFont="1" applyFill="1" applyBorder="1" applyAlignment="1">
      <alignment horizontal="center" vertical="top"/>
    </xf>
    <xf numFmtId="3" fontId="4" fillId="0" borderId="31" xfId="0" applyNumberFormat="1" applyFont="1" applyFill="1" applyBorder="1" applyAlignment="1">
      <alignment horizontal="center" vertical="top" wrapText="1"/>
    </xf>
    <xf numFmtId="3" fontId="1" fillId="0" borderId="41" xfId="0" applyNumberFormat="1" applyFont="1" applyBorder="1" applyAlignment="1">
      <alignment vertical="top" wrapText="1"/>
    </xf>
    <xf numFmtId="3" fontId="4" fillId="5" borderId="17" xfId="0" applyNumberFormat="1" applyFont="1" applyFill="1" applyBorder="1" applyAlignment="1">
      <alignment horizontal="left" vertical="top"/>
    </xf>
    <xf numFmtId="3" fontId="2" fillId="5" borderId="13" xfId="0" applyNumberFormat="1" applyFont="1" applyFill="1" applyBorder="1" applyAlignment="1">
      <alignment horizontal="center" vertical="top" wrapText="1"/>
    </xf>
    <xf numFmtId="3" fontId="1" fillId="7" borderId="0" xfId="0" applyNumberFormat="1" applyFont="1" applyFill="1" applyBorder="1" applyAlignment="1">
      <alignment horizontal="center" vertical="top"/>
    </xf>
    <xf numFmtId="3" fontId="1" fillId="0" borderId="31" xfId="0" applyNumberFormat="1" applyFont="1" applyFill="1" applyBorder="1" applyAlignment="1">
      <alignment horizontal="center" vertical="top" wrapText="1"/>
    </xf>
    <xf numFmtId="49" fontId="2" fillId="5" borderId="0" xfId="0" applyNumberFormat="1" applyFont="1" applyFill="1" applyBorder="1" applyAlignment="1">
      <alignment horizontal="center" vertical="top"/>
    </xf>
    <xf numFmtId="3" fontId="1" fillId="7" borderId="34" xfId="0" applyNumberFormat="1" applyFont="1" applyFill="1" applyBorder="1" applyAlignment="1">
      <alignment horizontal="center" vertical="top"/>
    </xf>
    <xf numFmtId="3" fontId="1" fillId="5" borderId="66" xfId="0" applyNumberFormat="1" applyFont="1" applyFill="1" applyBorder="1" applyAlignment="1">
      <alignment horizontal="center" vertical="top"/>
    </xf>
    <xf numFmtId="49" fontId="2" fillId="5" borderId="13" xfId="0" applyNumberFormat="1" applyFont="1" applyFill="1" applyBorder="1" applyAlignment="1">
      <alignment vertical="top"/>
    </xf>
    <xf numFmtId="49" fontId="2" fillId="5" borderId="18" xfId="0" applyNumberFormat="1" applyFont="1" applyFill="1" applyBorder="1" applyAlignment="1">
      <alignment vertical="top"/>
    </xf>
    <xf numFmtId="3" fontId="1" fillId="0" borderId="66" xfId="0" applyNumberFormat="1" applyFont="1" applyFill="1" applyBorder="1" applyAlignment="1">
      <alignment horizontal="center" vertical="top"/>
    </xf>
    <xf numFmtId="3" fontId="1" fillId="7" borderId="61" xfId="0" applyNumberFormat="1" applyFont="1" applyFill="1" applyBorder="1" applyAlignment="1">
      <alignment horizontal="center" vertical="top"/>
    </xf>
    <xf numFmtId="3" fontId="1" fillId="5" borderId="17" xfId="0" applyNumberFormat="1" applyFont="1" applyFill="1" applyBorder="1" applyAlignment="1">
      <alignment horizontal="center" vertical="top"/>
    </xf>
    <xf numFmtId="3" fontId="1" fillId="0" borderId="48" xfId="0" applyNumberFormat="1" applyFont="1" applyBorder="1" applyAlignment="1">
      <alignment vertical="top" wrapText="1"/>
    </xf>
    <xf numFmtId="3" fontId="1" fillId="5" borderId="66" xfId="0" applyNumberFormat="1" applyFont="1" applyFill="1" applyBorder="1" applyAlignment="1">
      <alignment vertical="top" wrapText="1"/>
    </xf>
    <xf numFmtId="3" fontId="1" fillId="7" borderId="57" xfId="0" applyNumberFormat="1" applyFont="1" applyFill="1" applyBorder="1" applyAlignment="1">
      <alignment horizontal="center" vertical="top"/>
    </xf>
    <xf numFmtId="3" fontId="1" fillId="7" borderId="66" xfId="0" applyNumberFormat="1" applyFont="1" applyFill="1" applyBorder="1" applyAlignment="1">
      <alignment vertical="top" wrapText="1"/>
    </xf>
    <xf numFmtId="3" fontId="1" fillId="0" borderId="0" xfId="0" applyNumberFormat="1" applyFont="1" applyBorder="1" applyAlignment="1">
      <alignment horizontal="left" vertical="top"/>
    </xf>
    <xf numFmtId="3" fontId="2" fillId="8" borderId="61" xfId="0" applyNumberFormat="1" applyFont="1" applyFill="1" applyBorder="1" applyAlignment="1">
      <alignment horizontal="center" vertical="top"/>
    </xf>
    <xf numFmtId="3" fontId="5" fillId="0" borderId="18" xfId="0" applyNumberFormat="1" applyFont="1" applyFill="1" applyBorder="1" applyAlignment="1">
      <alignment vertical="top" wrapText="1"/>
    </xf>
    <xf numFmtId="3" fontId="4" fillId="5" borderId="66" xfId="0" applyNumberFormat="1" applyFont="1" applyFill="1" applyBorder="1" applyAlignment="1">
      <alignment horizontal="center" vertical="top" wrapText="1"/>
    </xf>
    <xf numFmtId="3" fontId="4" fillId="5" borderId="52" xfId="0" applyNumberFormat="1" applyFont="1" applyFill="1" applyBorder="1" applyAlignment="1">
      <alignment horizontal="center" vertical="top" wrapText="1"/>
    </xf>
    <xf numFmtId="3" fontId="4" fillId="0" borderId="40" xfId="0" applyNumberFormat="1" applyFont="1" applyBorder="1" applyAlignment="1">
      <alignment vertical="top" wrapText="1"/>
    </xf>
    <xf numFmtId="3" fontId="4" fillId="5" borderId="31" xfId="0" applyNumberFormat="1" applyFont="1" applyFill="1" applyBorder="1" applyAlignment="1">
      <alignment horizontal="center" vertical="top" wrapText="1"/>
    </xf>
    <xf numFmtId="3" fontId="4" fillId="5" borderId="59" xfId="0" applyNumberFormat="1" applyFont="1" applyFill="1" applyBorder="1" applyAlignment="1">
      <alignment horizontal="center" vertical="top" wrapText="1"/>
    </xf>
    <xf numFmtId="3" fontId="4" fillId="5" borderId="39" xfId="0" applyNumberFormat="1" applyFont="1" applyFill="1" applyBorder="1" applyAlignment="1">
      <alignment horizontal="center" vertical="top" wrapText="1"/>
    </xf>
    <xf numFmtId="3" fontId="4" fillId="0" borderId="18" xfId="0" applyNumberFormat="1" applyFont="1" applyBorder="1" applyAlignment="1">
      <alignment vertical="top"/>
    </xf>
    <xf numFmtId="3" fontId="4" fillId="0" borderId="39" xfId="0" applyNumberFormat="1" applyFont="1" applyBorder="1" applyAlignment="1">
      <alignment horizontal="center" vertical="top"/>
    </xf>
    <xf numFmtId="3" fontId="4" fillId="0" borderId="17" xfId="0" applyNumberFormat="1" applyFont="1" applyBorder="1" applyAlignment="1">
      <alignment vertical="top"/>
    </xf>
    <xf numFmtId="3" fontId="4" fillId="0" borderId="65" xfId="0" applyNumberFormat="1" applyFont="1" applyBorder="1" applyAlignment="1">
      <alignment horizontal="center" vertical="top"/>
    </xf>
    <xf numFmtId="3" fontId="1" fillId="7" borderId="59" xfId="0" applyNumberFormat="1" applyFont="1" applyFill="1" applyBorder="1" applyAlignment="1">
      <alignment horizontal="center" vertical="top" wrapText="1"/>
    </xf>
    <xf numFmtId="3" fontId="1" fillId="7" borderId="39" xfId="0" applyNumberFormat="1" applyFont="1" applyFill="1" applyBorder="1" applyAlignment="1">
      <alignment horizontal="center" vertical="top" wrapText="1"/>
    </xf>
    <xf numFmtId="3" fontId="1" fillId="0" borderId="37" xfId="0" applyNumberFormat="1" applyFont="1" applyBorder="1" applyAlignment="1">
      <alignment vertical="top" wrapText="1"/>
    </xf>
    <xf numFmtId="3" fontId="1" fillId="7" borderId="0" xfId="0" applyNumberFormat="1" applyFont="1" applyFill="1" applyBorder="1" applyAlignment="1">
      <alignment vertical="top"/>
    </xf>
    <xf numFmtId="3" fontId="4" fillId="0" borderId="59" xfId="0" applyNumberFormat="1" applyFont="1" applyBorder="1" applyAlignment="1">
      <alignment horizontal="center" vertical="top"/>
    </xf>
    <xf numFmtId="3" fontId="2" fillId="0" borderId="3" xfId="0" applyNumberFormat="1" applyFont="1" applyBorder="1" applyAlignment="1">
      <alignment horizontal="center" vertical="top"/>
    </xf>
    <xf numFmtId="3" fontId="5" fillId="0" borderId="13" xfId="0" applyNumberFormat="1" applyFont="1" applyFill="1" applyBorder="1" applyAlignment="1">
      <alignment horizontal="center" vertical="top" wrapText="1"/>
    </xf>
    <xf numFmtId="3" fontId="1" fillId="0" borderId="4" xfId="0" applyNumberFormat="1" applyFont="1" applyBorder="1" applyAlignment="1">
      <alignment horizontal="center" vertical="top"/>
    </xf>
    <xf numFmtId="3" fontId="1" fillId="0" borderId="40" xfId="0" applyNumberFormat="1" applyFont="1" applyBorder="1" applyAlignment="1">
      <alignment vertical="top" wrapText="1"/>
    </xf>
    <xf numFmtId="3" fontId="2" fillId="0" borderId="13" xfId="0" applyNumberFormat="1" applyFont="1" applyFill="1" applyBorder="1" applyAlignment="1">
      <alignment vertical="top" textRotation="90" wrapText="1"/>
    </xf>
    <xf numFmtId="3" fontId="2" fillId="0" borderId="19" xfId="0" applyNumberFormat="1" applyFont="1" applyFill="1" applyBorder="1" applyAlignment="1">
      <alignment vertical="top" textRotation="90" wrapText="1"/>
    </xf>
    <xf numFmtId="3" fontId="1" fillId="0" borderId="18" xfId="0" applyNumberFormat="1" applyFont="1" applyBorder="1" applyAlignment="1">
      <alignment horizontal="center" vertical="top"/>
    </xf>
    <xf numFmtId="3" fontId="1" fillId="0" borderId="31" xfId="0" applyNumberFormat="1" applyFont="1" applyBorder="1" applyAlignment="1">
      <alignment horizontal="center" vertical="top"/>
    </xf>
    <xf numFmtId="3" fontId="2" fillId="0" borderId="38" xfId="0" applyNumberFormat="1" applyFont="1" applyBorder="1" applyAlignment="1">
      <alignment horizontal="center" vertical="top"/>
    </xf>
    <xf numFmtId="3" fontId="2" fillId="0" borderId="21" xfId="0" applyNumberFormat="1" applyFont="1" applyBorder="1" applyAlignment="1">
      <alignment horizontal="center" vertical="top"/>
    </xf>
    <xf numFmtId="3" fontId="1" fillId="0" borderId="66" xfId="0" applyNumberFormat="1" applyFont="1" applyBorder="1" applyAlignment="1">
      <alignment horizontal="center" vertical="top"/>
    </xf>
    <xf numFmtId="3" fontId="1" fillId="0" borderId="52" xfId="0" applyNumberFormat="1" applyFont="1" applyBorder="1" applyAlignment="1">
      <alignment horizontal="center" vertical="top"/>
    </xf>
    <xf numFmtId="3" fontId="1" fillId="0" borderId="36" xfId="0" applyNumberFormat="1" applyFont="1" applyBorder="1" applyAlignment="1">
      <alignment vertical="top" wrapText="1"/>
    </xf>
    <xf numFmtId="3" fontId="4" fillId="5" borderId="61" xfId="0" applyNumberFormat="1" applyFont="1" applyFill="1" applyBorder="1" applyAlignment="1">
      <alignment vertical="top" wrapText="1"/>
    </xf>
    <xf numFmtId="3" fontId="1" fillId="0" borderId="52" xfId="0" applyNumberFormat="1" applyFont="1" applyBorder="1" applyAlignment="1">
      <alignment horizontal="center" vertical="top" wrapText="1"/>
    </xf>
    <xf numFmtId="3" fontId="4" fillId="7" borderId="57" xfId="0" applyNumberFormat="1" applyFont="1" applyFill="1" applyBorder="1" applyAlignment="1">
      <alignment horizontal="center" vertical="top"/>
    </xf>
    <xf numFmtId="3" fontId="2" fillId="0" borderId="32" xfId="0" applyNumberFormat="1" applyFont="1" applyFill="1" applyBorder="1" applyAlignment="1">
      <alignment horizontal="center" vertical="top" textRotation="90" wrapText="1"/>
    </xf>
    <xf numFmtId="3" fontId="1" fillId="0" borderId="60" xfId="0" applyNumberFormat="1" applyFont="1" applyFill="1" applyBorder="1" applyAlignment="1">
      <alignment horizontal="center" vertical="top" wrapText="1"/>
    </xf>
    <xf numFmtId="3" fontId="4" fillId="7" borderId="33" xfId="0" applyNumberFormat="1" applyFont="1" applyFill="1" applyBorder="1" applyAlignment="1">
      <alignment horizontal="center" vertical="top"/>
    </xf>
    <xf numFmtId="3" fontId="1" fillId="0" borderId="61" xfId="0" applyNumberFormat="1" applyFont="1" applyBorder="1" applyAlignment="1">
      <alignment vertical="top" wrapText="1"/>
    </xf>
    <xf numFmtId="3" fontId="1" fillId="7" borderId="36" xfId="0" applyNumberFormat="1" applyFont="1" applyFill="1" applyBorder="1" applyAlignment="1">
      <alignment vertical="top" wrapText="1"/>
    </xf>
    <xf numFmtId="3" fontId="4" fillId="0" borderId="33" xfId="0" applyNumberFormat="1" applyFont="1" applyBorder="1" applyAlignment="1">
      <alignment horizontal="center" vertical="top"/>
    </xf>
    <xf numFmtId="3" fontId="4" fillId="0" borderId="51" xfId="0" applyNumberFormat="1" applyFont="1" applyFill="1" applyBorder="1" applyAlignment="1">
      <alignment horizontal="center" vertical="top" wrapText="1"/>
    </xf>
    <xf numFmtId="3" fontId="2" fillId="0" borderId="32" xfId="0" applyNumberFormat="1" applyFont="1" applyFill="1" applyBorder="1" applyAlignment="1">
      <alignment horizontal="center" vertical="top"/>
    </xf>
    <xf numFmtId="49" fontId="5" fillId="3" borderId="12" xfId="0" applyNumberFormat="1" applyFont="1" applyFill="1" applyBorder="1" applyAlignment="1">
      <alignment vertical="top"/>
    </xf>
    <xf numFmtId="49" fontId="2" fillId="3" borderId="23" xfId="0" applyNumberFormat="1" applyFont="1" applyFill="1" applyBorder="1" applyAlignment="1">
      <alignment horizontal="center" vertical="top"/>
    </xf>
    <xf numFmtId="49" fontId="2" fillId="3" borderId="22" xfId="0" applyNumberFormat="1" applyFont="1" applyFill="1" applyBorder="1" applyAlignment="1">
      <alignment vertical="top"/>
    </xf>
    <xf numFmtId="49" fontId="2" fillId="2" borderId="13" xfId="0" applyNumberFormat="1" applyFont="1" applyFill="1" applyBorder="1" applyAlignment="1">
      <alignment vertical="top"/>
    </xf>
    <xf numFmtId="49" fontId="2" fillId="3" borderId="40" xfId="0" applyNumberFormat="1" applyFont="1" applyFill="1" applyBorder="1" applyAlignment="1">
      <alignment vertical="top"/>
    </xf>
    <xf numFmtId="49" fontId="2" fillId="2" borderId="18" xfId="0" applyNumberFormat="1" applyFont="1" applyFill="1" applyBorder="1" applyAlignment="1">
      <alignment vertical="top"/>
    </xf>
    <xf numFmtId="3" fontId="1" fillId="7" borderId="37" xfId="0" applyNumberFormat="1" applyFont="1" applyFill="1" applyBorder="1" applyAlignment="1">
      <alignment vertical="top" wrapText="1"/>
    </xf>
    <xf numFmtId="3" fontId="4" fillId="7" borderId="32" xfId="0" applyNumberFormat="1" applyFont="1" applyFill="1" applyBorder="1" applyAlignment="1">
      <alignment horizontal="center" vertical="top"/>
    </xf>
    <xf numFmtId="3" fontId="5" fillId="5" borderId="41" xfId="0" applyNumberFormat="1" applyFont="1" applyFill="1" applyBorder="1" applyAlignment="1">
      <alignment horizontal="left" vertical="top" wrapText="1"/>
    </xf>
    <xf numFmtId="3" fontId="4" fillId="7" borderId="31" xfId="0" applyNumberFormat="1" applyFont="1" applyFill="1" applyBorder="1" applyAlignment="1">
      <alignment horizontal="center" vertical="top"/>
    </xf>
    <xf numFmtId="3" fontId="1" fillId="5" borderId="42" xfId="0" applyNumberFormat="1" applyFont="1" applyFill="1" applyBorder="1" applyAlignment="1">
      <alignment vertical="top" wrapText="1"/>
    </xf>
    <xf numFmtId="3" fontId="4" fillId="7" borderId="39" xfId="0" applyNumberFormat="1" applyFont="1" applyFill="1" applyBorder="1" applyAlignment="1">
      <alignment horizontal="center" vertical="top"/>
    </xf>
    <xf numFmtId="3" fontId="4" fillId="7" borderId="60" xfId="0" applyNumberFormat="1" applyFont="1" applyFill="1" applyBorder="1" applyAlignment="1">
      <alignment horizontal="center" vertical="top"/>
    </xf>
    <xf numFmtId="3" fontId="1" fillId="7" borderId="53" xfId="0" applyNumberFormat="1" applyFont="1" applyFill="1" applyBorder="1" applyAlignment="1">
      <alignment horizontal="left" vertical="top" wrapText="1"/>
    </xf>
    <xf numFmtId="3" fontId="4" fillId="5" borderId="32" xfId="0" applyNumberFormat="1" applyFont="1" applyFill="1" applyBorder="1" applyAlignment="1">
      <alignment horizontal="center" vertical="top"/>
    </xf>
    <xf numFmtId="3" fontId="1" fillId="0" borderId="2" xfId="0" applyNumberFormat="1" applyFont="1" applyFill="1" applyBorder="1" applyAlignment="1">
      <alignment horizontal="center" vertical="top" wrapText="1"/>
    </xf>
    <xf numFmtId="3" fontId="4" fillId="0" borderId="9" xfId="0" applyNumberFormat="1" applyFont="1" applyFill="1" applyBorder="1" applyAlignment="1">
      <alignment horizontal="center" vertical="top" wrapText="1"/>
    </xf>
    <xf numFmtId="3" fontId="1" fillId="0" borderId="22" xfId="0" applyNumberFormat="1" applyFont="1" applyBorder="1" applyAlignment="1">
      <alignment vertical="top" wrapText="1"/>
    </xf>
    <xf numFmtId="3" fontId="1" fillId="0" borderId="19" xfId="0" applyNumberFormat="1" applyFont="1" applyBorder="1" applyAlignment="1">
      <alignment horizontal="center" vertical="top"/>
    </xf>
    <xf numFmtId="49" fontId="1" fillId="0" borderId="0" xfId="0" applyNumberFormat="1" applyFont="1" applyBorder="1" applyAlignment="1">
      <alignment horizontal="center" vertical="top" wrapText="1"/>
    </xf>
    <xf numFmtId="3" fontId="4" fillId="0" borderId="0" xfId="0" applyNumberFormat="1" applyFont="1" applyAlignment="1">
      <alignment horizontal="center" vertical="top"/>
    </xf>
    <xf numFmtId="164" fontId="1" fillId="0" borderId="3" xfId="0" applyNumberFormat="1" applyFont="1" applyFill="1" applyBorder="1" applyAlignment="1">
      <alignment horizontal="center" vertical="top"/>
    </xf>
    <xf numFmtId="164" fontId="1" fillId="0" borderId="10" xfId="0" applyNumberFormat="1" applyFont="1" applyFill="1" applyBorder="1" applyAlignment="1">
      <alignment horizontal="center" vertical="top"/>
    </xf>
    <xf numFmtId="164" fontId="1" fillId="7" borderId="16" xfId="0" applyNumberFormat="1" applyFont="1" applyFill="1" applyBorder="1" applyAlignment="1">
      <alignment horizontal="center" vertical="top"/>
    </xf>
    <xf numFmtId="164" fontId="1" fillId="7" borderId="10" xfId="0" applyNumberFormat="1" applyFont="1" applyFill="1" applyBorder="1" applyAlignment="1">
      <alignment horizontal="center" vertical="top"/>
    </xf>
    <xf numFmtId="164" fontId="1" fillId="7" borderId="0" xfId="0" applyNumberFormat="1" applyFont="1" applyFill="1" applyBorder="1" applyAlignment="1">
      <alignment horizontal="center" vertical="top"/>
    </xf>
    <xf numFmtId="164" fontId="1" fillId="7" borderId="8"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164" fontId="1" fillId="0" borderId="26" xfId="0" applyNumberFormat="1" applyFont="1" applyFill="1" applyBorder="1" applyAlignment="1">
      <alignment horizontal="center" vertical="top"/>
    </xf>
    <xf numFmtId="164" fontId="4" fillId="7" borderId="7"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7" borderId="17" xfId="0" applyNumberFormat="1" applyFont="1" applyFill="1" applyBorder="1" applyAlignment="1">
      <alignment horizontal="center" vertical="top"/>
    </xf>
    <xf numFmtId="164" fontId="1" fillId="7" borderId="7" xfId="0" applyNumberFormat="1" applyFont="1" applyFill="1" applyBorder="1" applyAlignment="1">
      <alignment horizontal="center" vertical="top"/>
    </xf>
    <xf numFmtId="164" fontId="1" fillId="7" borderId="24"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164" fontId="1" fillId="0" borderId="61" xfId="0" applyNumberFormat="1" applyFont="1" applyFill="1" applyBorder="1" applyAlignment="1">
      <alignment horizontal="center" vertical="top"/>
    </xf>
    <xf numFmtId="164" fontId="2" fillId="8" borderId="47" xfId="0" applyNumberFormat="1" applyFont="1" applyFill="1" applyBorder="1" applyAlignment="1">
      <alignment horizontal="center" vertical="top"/>
    </xf>
    <xf numFmtId="164" fontId="2" fillId="8" borderId="45" xfId="0" applyNumberFormat="1" applyFont="1" applyFill="1" applyBorder="1" applyAlignment="1">
      <alignment horizontal="center" vertical="top"/>
    </xf>
    <xf numFmtId="164" fontId="2" fillId="8" borderId="55" xfId="0" applyNumberFormat="1" applyFont="1" applyFill="1" applyBorder="1" applyAlignment="1">
      <alignment horizontal="center" vertical="top"/>
    </xf>
    <xf numFmtId="164" fontId="4" fillId="0" borderId="2" xfId="0" applyNumberFormat="1" applyFont="1" applyFill="1" applyBorder="1" applyAlignment="1">
      <alignment horizontal="center" vertical="top" wrapText="1"/>
    </xf>
    <xf numFmtId="164" fontId="1" fillId="0" borderId="8" xfId="0" applyNumberFormat="1" applyFont="1" applyFill="1" applyBorder="1" applyAlignment="1">
      <alignment horizontal="center" vertical="top"/>
    </xf>
    <xf numFmtId="164" fontId="1" fillId="0" borderId="2" xfId="0" applyNumberFormat="1" applyFont="1" applyFill="1" applyBorder="1" applyAlignment="1">
      <alignment horizontal="center" vertical="top"/>
    </xf>
    <xf numFmtId="164" fontId="1" fillId="0" borderId="17" xfId="0" applyNumberFormat="1" applyFont="1" applyFill="1" applyBorder="1" applyAlignment="1">
      <alignment horizontal="center" vertical="top"/>
    </xf>
    <xf numFmtId="164" fontId="1" fillId="0" borderId="24" xfId="0" applyNumberFormat="1" applyFont="1" applyFill="1" applyBorder="1" applyAlignment="1">
      <alignment horizontal="center" vertical="top"/>
    </xf>
    <xf numFmtId="164" fontId="2" fillId="8" borderId="50"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2" fillId="2" borderId="12" xfId="0" applyNumberFormat="1" applyFont="1" applyFill="1" applyBorder="1" applyAlignment="1">
      <alignment horizontal="center" vertical="top"/>
    </xf>
    <xf numFmtId="164" fontId="2" fillId="2" borderId="23" xfId="0" applyNumberFormat="1" applyFont="1" applyFill="1" applyBorder="1" applyAlignment="1">
      <alignment horizontal="center" vertical="top"/>
    </xf>
    <xf numFmtId="164" fontId="2" fillId="4" borderId="56" xfId="0" applyNumberFormat="1" applyFont="1" applyFill="1" applyBorder="1" applyAlignment="1">
      <alignment horizontal="center" vertical="top"/>
    </xf>
    <xf numFmtId="164" fontId="2" fillId="4" borderId="20" xfId="0" applyNumberFormat="1" applyFont="1" applyFill="1" applyBorder="1" applyAlignment="1">
      <alignment horizontal="center" vertical="top"/>
    </xf>
    <xf numFmtId="164" fontId="4" fillId="0" borderId="5" xfId="0" applyNumberFormat="1" applyFont="1" applyFill="1" applyBorder="1" applyAlignment="1">
      <alignment horizontal="center" vertical="top" wrapText="1"/>
    </xf>
    <xf numFmtId="164" fontId="4" fillId="0" borderId="6" xfId="0" applyNumberFormat="1" applyFont="1" applyBorder="1" applyAlignment="1">
      <alignment horizontal="center" vertical="top" wrapText="1"/>
    </xf>
    <xf numFmtId="164" fontId="4" fillId="0" borderId="55" xfId="0" applyNumberFormat="1" applyFont="1" applyFill="1" applyBorder="1" applyAlignment="1">
      <alignment horizontal="center" vertical="top" wrapText="1"/>
    </xf>
    <xf numFmtId="164" fontId="5" fillId="8" borderId="23" xfId="0" applyNumberFormat="1" applyFont="1" applyFill="1" applyBorder="1" applyAlignment="1">
      <alignment horizontal="center" vertical="top" wrapText="1"/>
    </xf>
    <xf numFmtId="164" fontId="1" fillId="0" borderId="0" xfId="0" applyNumberFormat="1" applyFont="1" applyBorder="1" applyAlignment="1">
      <alignment vertical="top"/>
    </xf>
    <xf numFmtId="164" fontId="1" fillId="0" borderId="0" xfId="0" applyNumberFormat="1" applyFont="1" applyAlignment="1">
      <alignment vertical="top"/>
    </xf>
    <xf numFmtId="164" fontId="1" fillId="0" borderId="0" xfId="0" applyNumberFormat="1" applyFont="1" applyBorder="1" applyAlignment="1">
      <alignment horizontal="center" vertical="top"/>
    </xf>
    <xf numFmtId="164" fontId="4" fillId="7" borderId="17" xfId="0" applyNumberFormat="1" applyFont="1" applyFill="1" applyBorder="1" applyAlignment="1">
      <alignment horizontal="center" vertical="top"/>
    </xf>
    <xf numFmtId="3" fontId="1" fillId="7" borderId="32" xfId="0" applyNumberFormat="1" applyFont="1" applyFill="1" applyBorder="1" applyAlignment="1">
      <alignment horizontal="center" vertical="top" wrapText="1"/>
    </xf>
    <xf numFmtId="164" fontId="1" fillId="7" borderId="28" xfId="0" applyNumberFormat="1" applyFont="1" applyFill="1" applyBorder="1" applyAlignment="1">
      <alignment horizontal="center" vertical="top"/>
    </xf>
    <xf numFmtId="164" fontId="1" fillId="5" borderId="10" xfId="0" applyNumberFormat="1" applyFont="1" applyFill="1" applyBorder="1" applyAlignment="1">
      <alignment horizontal="center" vertical="top"/>
    </xf>
    <xf numFmtId="164" fontId="4" fillId="7" borderId="65" xfId="0" applyNumberFormat="1" applyFont="1" applyFill="1" applyBorder="1" applyAlignment="1">
      <alignment horizontal="center" vertical="top"/>
    </xf>
    <xf numFmtId="3" fontId="2" fillId="0" borderId="0" xfId="0" applyNumberFormat="1" applyFont="1" applyFill="1" applyBorder="1" applyAlignment="1">
      <alignment horizontal="center" vertical="top" wrapText="1"/>
    </xf>
    <xf numFmtId="3" fontId="1" fillId="5" borderId="35" xfId="0" applyNumberFormat="1" applyFont="1" applyFill="1" applyBorder="1" applyAlignment="1">
      <alignment vertical="top" wrapText="1"/>
    </xf>
    <xf numFmtId="3" fontId="1" fillId="0" borderId="30" xfId="0" applyNumberFormat="1" applyFont="1" applyBorder="1" applyAlignment="1">
      <alignment horizontal="center" vertical="top"/>
    </xf>
    <xf numFmtId="3" fontId="1" fillId="7" borderId="41" xfId="0" applyNumberFormat="1" applyFont="1" applyFill="1" applyBorder="1" applyAlignment="1">
      <alignment vertical="top" wrapText="1"/>
    </xf>
    <xf numFmtId="3" fontId="1" fillId="7" borderId="60" xfId="0" applyNumberFormat="1" applyFont="1" applyFill="1" applyBorder="1" applyAlignment="1">
      <alignment horizontal="center" vertical="top" wrapText="1"/>
    </xf>
    <xf numFmtId="3" fontId="4" fillId="0" borderId="27" xfId="0" applyNumberFormat="1" applyFont="1" applyBorder="1" applyAlignment="1">
      <alignment horizontal="center" vertical="top" wrapText="1"/>
    </xf>
    <xf numFmtId="3" fontId="5" fillId="0" borderId="18" xfId="0" applyNumberFormat="1" applyFont="1" applyBorder="1" applyAlignment="1">
      <alignment horizontal="center" vertical="top"/>
    </xf>
    <xf numFmtId="3" fontId="4" fillId="7" borderId="53" xfId="0" applyNumberFormat="1" applyFont="1" applyFill="1" applyBorder="1" applyAlignment="1">
      <alignment horizontal="center" vertical="top"/>
    </xf>
    <xf numFmtId="3" fontId="4" fillId="0" borderId="0" xfId="0" applyNumberFormat="1" applyFont="1" applyBorder="1" applyAlignment="1">
      <alignment horizontal="center" vertical="top" wrapText="1"/>
    </xf>
    <xf numFmtId="164" fontId="4" fillId="0" borderId="9"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3" fontId="1" fillId="0" borderId="32" xfId="0" applyNumberFormat="1" applyFont="1" applyBorder="1" applyAlignment="1">
      <alignment horizontal="center" vertical="top"/>
    </xf>
    <xf numFmtId="164" fontId="1" fillId="7" borderId="15" xfId="0" applyNumberFormat="1" applyFont="1" applyFill="1" applyBorder="1" applyAlignment="1">
      <alignment horizontal="center" vertical="top"/>
    </xf>
    <xf numFmtId="3" fontId="8" fillId="0" borderId="0" xfId="0" applyNumberFormat="1" applyFont="1" applyBorder="1" applyAlignment="1">
      <alignment vertical="top"/>
    </xf>
    <xf numFmtId="164" fontId="2" fillId="4" borderId="75" xfId="0" applyNumberFormat="1" applyFont="1" applyFill="1" applyBorder="1" applyAlignment="1">
      <alignment horizontal="center" vertical="top"/>
    </xf>
    <xf numFmtId="164" fontId="1" fillId="7" borderId="18" xfId="0" applyNumberFormat="1" applyFont="1" applyFill="1" applyBorder="1" applyAlignment="1">
      <alignment horizontal="center" vertical="top"/>
    </xf>
    <xf numFmtId="164" fontId="2" fillId="3" borderId="19" xfId="0" applyNumberFormat="1" applyFont="1" applyFill="1" applyBorder="1" applyAlignment="1">
      <alignment horizontal="center" vertical="top"/>
    </xf>
    <xf numFmtId="164" fontId="5" fillId="4" borderId="23" xfId="0" applyNumberFormat="1" applyFont="1" applyFill="1" applyBorder="1" applyAlignment="1">
      <alignment horizontal="center" vertical="top" wrapText="1"/>
    </xf>
    <xf numFmtId="3" fontId="1" fillId="7" borderId="18" xfId="0" applyNumberFormat="1" applyFont="1" applyFill="1" applyBorder="1" applyAlignment="1">
      <alignment vertical="top" wrapText="1"/>
    </xf>
    <xf numFmtId="164" fontId="1" fillId="7" borderId="57" xfId="0" applyNumberFormat="1" applyFont="1" applyFill="1" applyBorder="1" applyAlignment="1">
      <alignment horizontal="center" vertical="top"/>
    </xf>
    <xf numFmtId="164" fontId="1" fillId="0" borderId="27" xfId="0" applyNumberFormat="1" applyFont="1" applyFill="1" applyBorder="1" applyAlignment="1">
      <alignment horizontal="center" vertical="top"/>
    </xf>
    <xf numFmtId="164" fontId="4" fillId="0" borderId="58" xfId="0" applyNumberFormat="1" applyFont="1" applyFill="1" applyBorder="1" applyAlignment="1">
      <alignment horizontal="center" vertical="top"/>
    </xf>
    <xf numFmtId="3" fontId="1" fillId="5" borderId="65" xfId="0" applyNumberFormat="1" applyFont="1" applyFill="1" applyBorder="1" applyAlignment="1">
      <alignment vertical="top" wrapText="1"/>
    </xf>
    <xf numFmtId="3" fontId="1" fillId="5" borderId="17" xfId="0" applyNumberFormat="1" applyFont="1" applyFill="1" applyBorder="1" applyAlignment="1">
      <alignment vertical="top" wrapText="1"/>
    </xf>
    <xf numFmtId="3" fontId="1" fillId="7" borderId="17" xfId="0" applyNumberFormat="1" applyFont="1" applyFill="1" applyBorder="1" applyAlignment="1">
      <alignment vertical="top" wrapText="1"/>
    </xf>
    <xf numFmtId="3" fontId="1" fillId="7" borderId="61" xfId="0" applyNumberFormat="1" applyFont="1" applyFill="1" applyBorder="1" applyAlignment="1">
      <alignment vertical="top" wrapText="1"/>
    </xf>
    <xf numFmtId="3" fontId="2" fillId="0" borderId="31" xfId="0" applyNumberFormat="1" applyFont="1" applyBorder="1" applyAlignment="1">
      <alignment vertical="top"/>
    </xf>
    <xf numFmtId="3" fontId="1" fillId="0" borderId="66" xfId="0" applyNumberFormat="1" applyFont="1" applyBorder="1" applyAlignment="1">
      <alignment horizontal="center" vertical="top" wrapText="1"/>
    </xf>
    <xf numFmtId="3" fontId="4" fillId="0" borderId="66" xfId="0" applyNumberFormat="1" applyFont="1" applyFill="1" applyBorder="1" applyAlignment="1">
      <alignment horizontal="center" vertical="top" wrapText="1"/>
    </xf>
    <xf numFmtId="3" fontId="1" fillId="7" borderId="66" xfId="0" applyNumberFormat="1" applyFont="1" applyFill="1" applyBorder="1" applyAlignment="1">
      <alignment horizontal="center" vertical="top"/>
    </xf>
    <xf numFmtId="3" fontId="1" fillId="7" borderId="53" xfId="0" applyNumberFormat="1" applyFont="1" applyFill="1" applyBorder="1" applyAlignment="1">
      <alignment horizontal="center" vertical="top" wrapText="1"/>
    </xf>
    <xf numFmtId="164" fontId="1" fillId="7" borderId="5" xfId="0" applyNumberFormat="1" applyFont="1" applyFill="1" applyBorder="1" applyAlignment="1">
      <alignment horizontal="center" vertical="top"/>
    </xf>
    <xf numFmtId="3" fontId="4" fillId="7" borderId="52" xfId="0" applyNumberFormat="1" applyFont="1" applyFill="1" applyBorder="1" applyAlignment="1">
      <alignment horizontal="center" vertical="top" wrapText="1"/>
    </xf>
    <xf numFmtId="3" fontId="2" fillId="0" borderId="32" xfId="0" applyNumberFormat="1" applyFont="1" applyBorder="1" applyAlignment="1">
      <alignment vertical="top"/>
    </xf>
    <xf numFmtId="49" fontId="2" fillId="3" borderId="20" xfId="0" applyNumberFormat="1" applyFont="1" applyFill="1" applyBorder="1" applyAlignment="1">
      <alignment vertical="top"/>
    </xf>
    <xf numFmtId="164" fontId="4" fillId="7" borderId="28" xfId="0" applyNumberFormat="1" applyFont="1" applyFill="1" applyBorder="1" applyAlignment="1">
      <alignment horizontal="center" vertical="top"/>
    </xf>
    <xf numFmtId="3" fontId="1" fillId="0" borderId="62" xfId="0" applyNumberFormat="1" applyFont="1" applyBorder="1" applyAlignment="1">
      <alignment vertical="top" wrapText="1"/>
    </xf>
    <xf numFmtId="3" fontId="1" fillId="7" borderId="42" xfId="0" applyNumberFormat="1" applyFont="1" applyFill="1" applyBorder="1" applyAlignment="1">
      <alignment horizontal="center" vertical="top" wrapText="1"/>
    </xf>
    <xf numFmtId="164" fontId="1" fillId="7" borderId="62" xfId="0" applyNumberFormat="1" applyFont="1" applyFill="1" applyBorder="1" applyAlignment="1">
      <alignment horizontal="center" vertical="top"/>
    </xf>
    <xf numFmtId="3" fontId="1" fillId="7" borderId="62" xfId="0" applyNumberFormat="1" applyFont="1" applyFill="1" applyBorder="1" applyAlignment="1">
      <alignment vertical="top" wrapText="1"/>
    </xf>
    <xf numFmtId="3" fontId="4" fillId="7" borderId="66" xfId="0" applyNumberFormat="1" applyFont="1" applyFill="1" applyBorder="1" applyAlignment="1">
      <alignment horizontal="center" vertical="top" wrapText="1"/>
    </xf>
    <xf numFmtId="3" fontId="4" fillId="5" borderId="51" xfId="0" applyNumberFormat="1" applyFont="1" applyFill="1" applyBorder="1" applyAlignment="1">
      <alignment horizontal="center" vertical="top" wrapText="1"/>
    </xf>
    <xf numFmtId="3" fontId="4" fillId="7" borderId="51"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1" fillId="0" borderId="51" xfId="0" applyNumberFormat="1" applyFont="1" applyBorder="1" applyAlignment="1">
      <alignment horizontal="center" vertical="top"/>
    </xf>
    <xf numFmtId="3" fontId="1" fillId="7" borderId="33" xfId="0" applyNumberFormat="1" applyFont="1" applyFill="1" applyBorder="1" applyAlignment="1">
      <alignment horizontal="center" vertical="top"/>
    </xf>
    <xf numFmtId="3" fontId="1" fillId="0" borderId="33" xfId="0" applyNumberFormat="1" applyFont="1" applyBorder="1" applyAlignment="1">
      <alignment horizontal="center" vertical="top"/>
    </xf>
    <xf numFmtId="3" fontId="4" fillId="5" borderId="32" xfId="0" applyNumberFormat="1" applyFont="1" applyFill="1" applyBorder="1" applyAlignment="1">
      <alignment horizontal="center" vertical="top" wrapText="1"/>
    </xf>
    <xf numFmtId="3" fontId="1" fillId="0" borderId="51" xfId="0" applyNumberFormat="1" applyFont="1" applyBorder="1" applyAlignment="1">
      <alignment horizontal="center" vertical="top" wrapText="1"/>
    </xf>
    <xf numFmtId="3" fontId="4" fillId="7" borderId="32" xfId="0" applyNumberFormat="1" applyFont="1" applyFill="1" applyBorder="1" applyAlignment="1">
      <alignment horizontal="center" vertical="top" wrapText="1"/>
    </xf>
    <xf numFmtId="3" fontId="1" fillId="0" borderId="32" xfId="0" applyNumberFormat="1" applyFont="1" applyFill="1" applyBorder="1" applyAlignment="1">
      <alignment horizontal="center" vertical="top" wrapText="1"/>
    </xf>
    <xf numFmtId="3" fontId="1" fillId="0" borderId="53" xfId="0" applyNumberFormat="1" applyFont="1" applyBorder="1" applyAlignment="1">
      <alignment horizontal="center" vertical="top"/>
    </xf>
    <xf numFmtId="3" fontId="1" fillId="7" borderId="51" xfId="0" applyNumberFormat="1" applyFont="1" applyFill="1" applyBorder="1" applyAlignment="1">
      <alignment horizontal="center" vertical="top"/>
    </xf>
    <xf numFmtId="3" fontId="4" fillId="7" borderId="33" xfId="0" applyNumberFormat="1" applyFont="1" applyFill="1" applyBorder="1" applyAlignment="1">
      <alignment horizontal="center" vertical="top" wrapText="1"/>
    </xf>
    <xf numFmtId="3" fontId="5" fillId="7" borderId="67" xfId="0" applyNumberFormat="1" applyFont="1" applyFill="1" applyBorder="1" applyAlignment="1">
      <alignment horizontal="center" vertical="top" wrapText="1"/>
    </xf>
    <xf numFmtId="3" fontId="1" fillId="5" borderId="56" xfId="0" applyNumberFormat="1" applyFont="1" applyFill="1" applyBorder="1" applyAlignment="1">
      <alignment vertical="top" wrapText="1"/>
    </xf>
    <xf numFmtId="3" fontId="4" fillId="7" borderId="5" xfId="0" applyNumberFormat="1" applyFont="1" applyFill="1" applyBorder="1" applyAlignment="1">
      <alignment horizontal="center" vertical="top" wrapText="1"/>
    </xf>
    <xf numFmtId="3" fontId="4" fillId="7" borderId="53" xfId="0" applyNumberFormat="1" applyFont="1" applyFill="1" applyBorder="1" applyAlignment="1">
      <alignment horizontal="center" vertical="top" wrapText="1"/>
    </xf>
    <xf numFmtId="164" fontId="1" fillId="7" borderId="3" xfId="0" applyNumberFormat="1" applyFont="1" applyFill="1" applyBorder="1" applyAlignment="1">
      <alignment horizontal="center" vertical="top"/>
    </xf>
    <xf numFmtId="164" fontId="1" fillId="5" borderId="27" xfId="0" applyNumberFormat="1" applyFont="1" applyFill="1" applyBorder="1" applyAlignment="1">
      <alignment horizontal="center" vertical="top" wrapText="1"/>
    </xf>
    <xf numFmtId="3" fontId="1" fillId="0" borderId="64" xfId="0" applyNumberFormat="1" applyFont="1" applyBorder="1" applyAlignment="1">
      <alignment horizontal="center" vertical="top"/>
    </xf>
    <xf numFmtId="3" fontId="1" fillId="0" borderId="68" xfId="0" applyNumberFormat="1" applyFont="1" applyBorder="1" applyAlignment="1">
      <alignment horizontal="center" vertical="top"/>
    </xf>
    <xf numFmtId="3" fontId="1" fillId="0" borderId="46" xfId="0" applyNumberFormat="1" applyFont="1" applyBorder="1" applyAlignment="1">
      <alignment horizontal="center" vertical="top"/>
    </xf>
    <xf numFmtId="3" fontId="1" fillId="0" borderId="71" xfId="0" applyNumberFormat="1" applyFont="1" applyBorder="1" applyAlignment="1">
      <alignment horizontal="center" vertical="top"/>
    </xf>
    <xf numFmtId="164" fontId="4" fillId="0" borderId="0" xfId="0" applyNumberFormat="1" applyFont="1" applyBorder="1" applyAlignment="1">
      <alignment horizontal="center" vertical="top"/>
    </xf>
    <xf numFmtId="164" fontId="2" fillId="3" borderId="12" xfId="0" applyNumberFormat="1" applyFont="1" applyFill="1" applyBorder="1" applyAlignment="1">
      <alignment horizontal="center" vertical="top"/>
    </xf>
    <xf numFmtId="164" fontId="2" fillId="8" borderId="55" xfId="0" applyNumberFormat="1" applyFont="1" applyFill="1" applyBorder="1" applyAlignment="1">
      <alignment horizontal="center" vertical="top" wrapText="1"/>
    </xf>
    <xf numFmtId="164" fontId="4" fillId="7" borderId="62" xfId="0" applyNumberFormat="1" applyFont="1" applyFill="1" applyBorder="1" applyAlignment="1">
      <alignment horizontal="center" vertical="top"/>
    </xf>
    <xf numFmtId="3" fontId="2" fillId="5" borderId="43" xfId="0" applyNumberFormat="1" applyFont="1" applyFill="1" applyBorder="1" applyAlignment="1">
      <alignment horizontal="center" vertical="top"/>
    </xf>
    <xf numFmtId="164" fontId="1" fillId="5" borderId="24"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1" fillId="0" borderId="62" xfId="0" applyNumberFormat="1" applyFont="1" applyFill="1" applyBorder="1" applyAlignment="1">
      <alignment horizontal="center" vertical="top"/>
    </xf>
    <xf numFmtId="164" fontId="1" fillId="0" borderId="65" xfId="0" applyNumberFormat="1" applyFont="1" applyFill="1" applyBorder="1" applyAlignment="1">
      <alignment horizontal="center" vertical="top"/>
    </xf>
    <xf numFmtId="164" fontId="1" fillId="5" borderId="61" xfId="0" applyNumberFormat="1" applyFont="1" applyFill="1" applyBorder="1" applyAlignment="1">
      <alignment horizontal="center" vertical="top" wrapText="1"/>
    </xf>
    <xf numFmtId="3" fontId="1" fillId="7" borderId="20" xfId="0" applyNumberFormat="1" applyFont="1" applyFill="1" applyBorder="1" applyAlignment="1">
      <alignment vertical="top" wrapText="1"/>
    </xf>
    <xf numFmtId="3" fontId="1" fillId="0" borderId="35" xfId="0" applyNumberFormat="1" applyFont="1" applyBorder="1" applyAlignment="1">
      <alignment horizontal="left" vertical="top" wrapText="1"/>
    </xf>
    <xf numFmtId="3" fontId="1" fillId="0" borderId="58" xfId="0" applyNumberFormat="1" applyFont="1" applyBorder="1" applyAlignment="1">
      <alignment horizontal="center" vertical="top" wrapText="1"/>
    </xf>
    <xf numFmtId="164" fontId="2" fillId="4" borderId="74" xfId="0" applyNumberFormat="1" applyFont="1" applyFill="1" applyBorder="1" applyAlignment="1">
      <alignment horizontal="center" vertical="top" wrapText="1"/>
    </xf>
    <xf numFmtId="164" fontId="2" fillId="4" borderId="9" xfId="0" applyNumberFormat="1" applyFont="1" applyFill="1" applyBorder="1" applyAlignment="1">
      <alignment horizontal="center" vertical="top" wrapText="1"/>
    </xf>
    <xf numFmtId="164" fontId="1" fillId="0" borderId="0" xfId="0" applyNumberFormat="1" applyFont="1" applyAlignment="1">
      <alignment horizontal="center" vertical="top"/>
    </xf>
    <xf numFmtId="3" fontId="2" fillId="5" borderId="21" xfId="0" applyNumberFormat="1" applyFont="1" applyFill="1" applyBorder="1" applyAlignment="1">
      <alignment horizontal="center" vertical="top"/>
    </xf>
    <xf numFmtId="3" fontId="2" fillId="0" borderId="75" xfId="0" applyNumberFormat="1" applyFont="1" applyFill="1" applyBorder="1" applyAlignment="1">
      <alignment horizontal="center" vertical="top" wrapText="1"/>
    </xf>
    <xf numFmtId="3" fontId="1" fillId="0" borderId="20" xfId="0" applyNumberFormat="1" applyFont="1" applyBorder="1" applyAlignment="1">
      <alignment vertical="top" wrapText="1"/>
    </xf>
    <xf numFmtId="164" fontId="1" fillId="5" borderId="10" xfId="0" applyNumberFormat="1" applyFont="1" applyFill="1" applyBorder="1" applyAlignment="1">
      <alignment horizontal="center" vertical="top" wrapText="1"/>
    </xf>
    <xf numFmtId="164" fontId="1" fillId="5" borderId="6" xfId="0" applyNumberFormat="1" applyFont="1" applyFill="1" applyBorder="1" applyAlignment="1">
      <alignment horizontal="center" vertical="top" wrapText="1"/>
    </xf>
    <xf numFmtId="3" fontId="1" fillId="7" borderId="21" xfId="0" applyNumberFormat="1" applyFont="1" applyFill="1" applyBorder="1" applyAlignment="1">
      <alignment horizontal="center" vertical="top"/>
    </xf>
    <xf numFmtId="3" fontId="4" fillId="0" borderId="64" xfId="0" applyNumberFormat="1" applyFont="1" applyBorder="1" applyAlignment="1">
      <alignment horizontal="center" vertical="top"/>
    </xf>
    <xf numFmtId="164" fontId="4" fillId="7" borderId="9" xfId="0" applyNumberFormat="1" applyFont="1" applyFill="1" applyBorder="1" applyAlignment="1">
      <alignment horizontal="center" vertical="top"/>
    </xf>
    <xf numFmtId="164" fontId="4" fillId="7" borderId="2" xfId="0" applyNumberFormat="1" applyFont="1" applyFill="1" applyBorder="1" applyAlignment="1">
      <alignment horizontal="center" vertical="top"/>
    </xf>
    <xf numFmtId="3" fontId="4" fillId="0" borderId="22" xfId="0" applyNumberFormat="1" applyFont="1" applyBorder="1" applyAlignment="1">
      <alignment vertical="top"/>
    </xf>
    <xf numFmtId="164" fontId="4" fillId="7" borderId="57" xfId="0" applyNumberFormat="1" applyFont="1" applyFill="1" applyBorder="1" applyAlignment="1">
      <alignment horizontal="center" vertical="top"/>
    </xf>
    <xf numFmtId="164" fontId="4" fillId="7" borderId="5" xfId="0" applyNumberFormat="1" applyFont="1" applyFill="1" applyBorder="1" applyAlignment="1">
      <alignment horizontal="center" vertical="top"/>
    </xf>
    <xf numFmtId="3" fontId="4" fillId="0" borderId="32" xfId="0" applyNumberFormat="1" applyFont="1" applyBorder="1" applyAlignment="1">
      <alignment horizontal="center" vertical="top"/>
    </xf>
    <xf numFmtId="164" fontId="4" fillId="0" borderId="8" xfId="0" applyNumberFormat="1" applyFont="1" applyBorder="1" applyAlignment="1">
      <alignment horizontal="center" vertical="top"/>
    </xf>
    <xf numFmtId="3" fontId="4" fillId="5" borderId="33" xfId="0" applyNumberFormat="1" applyFont="1" applyFill="1" applyBorder="1" applyAlignment="1">
      <alignment horizontal="center" vertical="top" wrapText="1"/>
    </xf>
    <xf numFmtId="3" fontId="4" fillId="5" borderId="42" xfId="0" applyNumberFormat="1" applyFont="1" applyFill="1" applyBorder="1" applyAlignment="1">
      <alignment horizontal="center" vertical="top" wrapText="1"/>
    </xf>
    <xf numFmtId="3" fontId="4" fillId="5" borderId="57" xfId="0" applyNumberFormat="1" applyFont="1" applyFill="1" applyBorder="1" applyAlignment="1">
      <alignment horizontal="center" vertical="top" wrapText="1"/>
    </xf>
    <xf numFmtId="3" fontId="4" fillId="5" borderId="60" xfId="0" applyNumberFormat="1" applyFont="1" applyFill="1" applyBorder="1" applyAlignment="1">
      <alignment horizontal="center" vertical="top" wrapText="1"/>
    </xf>
    <xf numFmtId="164" fontId="4" fillId="7" borderId="67" xfId="0" applyNumberFormat="1" applyFont="1" applyFill="1" applyBorder="1" applyAlignment="1">
      <alignment horizontal="center" vertical="top"/>
    </xf>
    <xf numFmtId="164" fontId="4" fillId="7" borderId="0" xfId="0" applyNumberFormat="1" applyFont="1" applyFill="1" applyBorder="1" applyAlignment="1">
      <alignment horizontal="center" vertical="top"/>
    </xf>
    <xf numFmtId="3" fontId="4" fillId="0" borderId="40" xfId="0" applyNumberFormat="1" applyFont="1" applyFill="1" applyBorder="1" applyAlignment="1">
      <alignment vertical="top" wrapText="1"/>
    </xf>
    <xf numFmtId="164" fontId="4" fillId="7" borderId="8" xfId="0" applyNumberFormat="1" applyFont="1" applyFill="1" applyBorder="1" applyAlignment="1">
      <alignment horizontal="center" vertical="top"/>
    </xf>
    <xf numFmtId="3" fontId="4" fillId="0" borderId="33" xfId="0" applyNumberFormat="1" applyFont="1" applyFill="1" applyBorder="1" applyAlignment="1">
      <alignment horizontal="center" vertical="top" wrapText="1"/>
    </xf>
    <xf numFmtId="3" fontId="4" fillId="0" borderId="32" xfId="0" applyNumberFormat="1" applyFont="1" applyFill="1" applyBorder="1" applyAlignment="1">
      <alignment horizontal="center" vertical="top" wrapText="1"/>
    </xf>
    <xf numFmtId="3" fontId="4" fillId="7" borderId="42" xfId="0" applyNumberFormat="1" applyFont="1" applyFill="1" applyBorder="1" applyAlignment="1">
      <alignment horizontal="center" vertical="top" wrapText="1"/>
    </xf>
    <xf numFmtId="3" fontId="4" fillId="7" borderId="60" xfId="0" applyNumberFormat="1" applyFont="1" applyFill="1" applyBorder="1" applyAlignment="1">
      <alignment horizontal="center" vertical="top" wrapText="1"/>
    </xf>
    <xf numFmtId="49" fontId="4" fillId="5" borderId="18" xfId="0" applyNumberFormat="1" applyFont="1" applyFill="1" applyBorder="1" applyAlignment="1">
      <alignment horizontal="center" vertical="top" wrapText="1"/>
    </xf>
    <xf numFmtId="49" fontId="4" fillId="5" borderId="0" xfId="0" applyNumberFormat="1" applyFont="1" applyFill="1" applyBorder="1" applyAlignment="1">
      <alignment horizontal="center" vertical="top" wrapText="1"/>
    </xf>
    <xf numFmtId="49" fontId="4" fillId="0" borderId="39" xfId="0" applyNumberFormat="1" applyFont="1" applyFill="1" applyBorder="1" applyAlignment="1">
      <alignment horizontal="center" vertical="top" wrapText="1"/>
    </xf>
    <xf numFmtId="3" fontId="4" fillId="0" borderId="32" xfId="0" applyNumberFormat="1" applyFont="1" applyBorder="1" applyAlignment="1">
      <alignment vertical="top"/>
    </xf>
    <xf numFmtId="3" fontId="4" fillId="0" borderId="31" xfId="0" applyNumberFormat="1" applyFont="1" applyBorder="1" applyAlignment="1">
      <alignment vertical="top"/>
    </xf>
    <xf numFmtId="3" fontId="4" fillId="0" borderId="17" xfId="0" applyNumberFormat="1" applyFont="1" applyFill="1" applyBorder="1" applyAlignment="1">
      <alignment vertical="top" wrapText="1"/>
    </xf>
    <xf numFmtId="3" fontId="4" fillId="0" borderId="42" xfId="0" applyNumberFormat="1" applyFont="1" applyBorder="1" applyAlignment="1">
      <alignment vertical="top"/>
    </xf>
    <xf numFmtId="3" fontId="4" fillId="0" borderId="53" xfId="0" applyNumberFormat="1" applyFont="1" applyBorder="1" applyAlignment="1">
      <alignment vertical="top"/>
    </xf>
    <xf numFmtId="3" fontId="4" fillId="0" borderId="60" xfId="0" applyNumberFormat="1" applyFont="1" applyBorder="1" applyAlignment="1">
      <alignment vertical="top"/>
    </xf>
    <xf numFmtId="164" fontId="4" fillId="7" borderId="27" xfId="0" applyNumberFormat="1" applyFont="1" applyFill="1" applyBorder="1" applyAlignment="1">
      <alignment horizontal="center" vertical="top"/>
    </xf>
    <xf numFmtId="164" fontId="4" fillId="7" borderId="6" xfId="0" applyNumberFormat="1" applyFont="1" applyFill="1" applyBorder="1" applyAlignment="1">
      <alignment horizontal="center" vertical="top"/>
    </xf>
    <xf numFmtId="3" fontId="4" fillId="5" borderId="21" xfId="0" applyNumberFormat="1" applyFont="1" applyFill="1" applyBorder="1" applyAlignment="1">
      <alignment horizontal="center" vertical="top"/>
    </xf>
    <xf numFmtId="3" fontId="4" fillId="0" borderId="52" xfId="0" applyNumberFormat="1" applyFont="1" applyBorder="1" applyAlignment="1">
      <alignment horizontal="center" vertical="top" wrapText="1"/>
    </xf>
    <xf numFmtId="164" fontId="1" fillId="7" borderId="31" xfId="0" applyNumberFormat="1" applyFont="1" applyFill="1" applyBorder="1" applyAlignment="1">
      <alignment horizontal="center" vertical="top"/>
    </xf>
    <xf numFmtId="3" fontId="1" fillId="0" borderId="60" xfId="0" applyNumberFormat="1" applyFont="1" applyBorder="1" applyAlignment="1">
      <alignment horizontal="center" vertical="top" wrapText="1"/>
    </xf>
    <xf numFmtId="164" fontId="1" fillId="0" borderId="17" xfId="0" applyNumberFormat="1" applyFont="1" applyBorder="1" applyAlignment="1">
      <alignment horizontal="center" vertical="top"/>
    </xf>
    <xf numFmtId="3" fontId="1" fillId="7" borderId="40" xfId="0" applyNumberFormat="1" applyFont="1" applyFill="1" applyBorder="1" applyAlignment="1">
      <alignment vertical="top" wrapText="1"/>
    </xf>
    <xf numFmtId="3" fontId="1" fillId="7" borderId="33" xfId="0" applyNumberFormat="1" applyFont="1" applyFill="1" applyBorder="1" applyAlignment="1">
      <alignment horizontal="center" vertical="top" wrapText="1"/>
    </xf>
    <xf numFmtId="164" fontId="2" fillId="8" borderId="47" xfId="0" applyNumberFormat="1" applyFont="1" applyFill="1" applyBorder="1" applyAlignment="1">
      <alignment horizontal="center" vertical="top" wrapText="1"/>
    </xf>
    <xf numFmtId="0" fontId="12" fillId="7" borderId="19" xfId="0" applyFont="1" applyFill="1" applyBorder="1" applyAlignment="1">
      <alignment horizontal="center" vertical="top"/>
    </xf>
    <xf numFmtId="0" fontId="12" fillId="7" borderId="68" xfId="0" applyFont="1" applyFill="1" applyBorder="1" applyAlignment="1">
      <alignment horizontal="center" vertical="top"/>
    </xf>
    <xf numFmtId="0" fontId="12" fillId="7" borderId="21" xfId="0" applyFont="1" applyFill="1" applyBorder="1" applyAlignment="1">
      <alignment horizontal="center" vertical="top"/>
    </xf>
    <xf numFmtId="164" fontId="1" fillId="7" borderId="61" xfId="0" applyNumberFormat="1" applyFont="1" applyFill="1" applyBorder="1" applyAlignment="1">
      <alignment horizontal="center" vertical="top"/>
    </xf>
    <xf numFmtId="3" fontId="1" fillId="5" borderId="59" xfId="0" applyNumberFormat="1" applyFont="1" applyFill="1" applyBorder="1" applyAlignment="1">
      <alignment horizontal="center" vertical="top" wrapText="1"/>
    </xf>
    <xf numFmtId="164" fontId="1" fillId="7" borderId="6" xfId="0" applyNumberFormat="1" applyFont="1" applyFill="1" applyBorder="1" applyAlignment="1">
      <alignment horizontal="center" vertical="top"/>
    </xf>
    <xf numFmtId="3" fontId="1" fillId="7" borderId="59" xfId="0" applyNumberFormat="1" applyFont="1" applyFill="1" applyBorder="1" applyAlignment="1">
      <alignment vertical="top" wrapText="1"/>
    </xf>
    <xf numFmtId="3" fontId="1" fillId="5" borderId="61" xfId="0" applyNumberFormat="1" applyFont="1" applyFill="1" applyBorder="1" applyAlignment="1">
      <alignment vertical="top" wrapText="1"/>
    </xf>
    <xf numFmtId="3" fontId="1" fillId="0" borderId="39" xfId="0" applyNumberFormat="1" applyFont="1" applyBorder="1" applyAlignment="1">
      <alignment horizontal="center" vertical="top" wrapText="1"/>
    </xf>
    <xf numFmtId="3" fontId="1" fillId="5" borderId="66" xfId="0" applyNumberFormat="1" applyFont="1" applyFill="1" applyBorder="1" applyAlignment="1">
      <alignment horizontal="center" vertical="top" wrapText="1"/>
    </xf>
    <xf numFmtId="3" fontId="1" fillId="5" borderId="52" xfId="0" applyNumberFormat="1" applyFont="1" applyFill="1" applyBorder="1" applyAlignment="1">
      <alignment horizontal="center" vertical="top" wrapText="1"/>
    </xf>
    <xf numFmtId="3" fontId="1" fillId="0" borderId="19" xfId="0" applyNumberFormat="1" applyFont="1" applyFill="1" applyBorder="1" applyAlignment="1">
      <alignment vertical="top" wrapText="1"/>
    </xf>
    <xf numFmtId="3" fontId="2" fillId="5" borderId="19" xfId="0" applyNumberFormat="1" applyFont="1" applyFill="1" applyBorder="1" applyAlignment="1">
      <alignment horizontal="center" vertical="top"/>
    </xf>
    <xf numFmtId="3" fontId="1" fillId="0" borderId="16" xfId="0" applyNumberFormat="1" applyFont="1" applyBorder="1" applyAlignment="1">
      <alignment vertical="top" wrapText="1"/>
    </xf>
    <xf numFmtId="3" fontId="1" fillId="0" borderId="65" xfId="0" applyNumberFormat="1" applyFont="1" applyBorder="1" applyAlignment="1">
      <alignment vertical="top" wrapText="1"/>
    </xf>
    <xf numFmtId="3" fontId="1" fillId="0" borderId="18" xfId="0" applyNumberFormat="1" applyFont="1" applyFill="1" applyBorder="1" applyAlignment="1">
      <alignment vertical="top" wrapText="1"/>
    </xf>
    <xf numFmtId="3" fontId="1" fillId="7" borderId="13" xfId="0" applyNumberFormat="1" applyFont="1" applyFill="1" applyBorder="1" applyAlignment="1">
      <alignment horizontal="center" vertical="top" wrapText="1"/>
    </xf>
    <xf numFmtId="3" fontId="1" fillId="7" borderId="64" xfId="0" applyNumberFormat="1" applyFont="1" applyFill="1" applyBorder="1" applyAlignment="1">
      <alignment horizontal="center" vertical="top" wrapText="1"/>
    </xf>
    <xf numFmtId="3" fontId="1" fillId="7" borderId="38" xfId="0" applyNumberFormat="1" applyFont="1" applyFill="1" applyBorder="1" applyAlignment="1">
      <alignment horizontal="center" vertical="top" wrapText="1"/>
    </xf>
    <xf numFmtId="3" fontId="1" fillId="7" borderId="4" xfId="0" applyNumberFormat="1" applyFont="1" applyFill="1" applyBorder="1" applyAlignment="1">
      <alignment horizontal="center" vertical="top" wrapText="1"/>
    </xf>
    <xf numFmtId="3" fontId="1" fillId="7" borderId="46" xfId="0" applyNumberFormat="1" applyFont="1" applyFill="1" applyBorder="1" applyAlignment="1">
      <alignment horizontal="center" vertical="top" wrapText="1"/>
    </xf>
    <xf numFmtId="3" fontId="1" fillId="7" borderId="44" xfId="0" applyNumberFormat="1" applyFont="1" applyFill="1" applyBorder="1" applyAlignment="1">
      <alignment horizontal="center" vertical="top" wrapText="1"/>
    </xf>
    <xf numFmtId="3" fontId="1" fillId="7" borderId="29" xfId="0" applyNumberFormat="1" applyFont="1" applyFill="1" applyBorder="1" applyAlignment="1">
      <alignment horizontal="center" vertical="top" wrapText="1"/>
    </xf>
    <xf numFmtId="164" fontId="2" fillId="3" borderId="23" xfId="0" applyNumberFormat="1" applyFont="1" applyFill="1" applyBorder="1" applyAlignment="1">
      <alignment horizontal="center" vertical="top"/>
    </xf>
    <xf numFmtId="3" fontId="2" fillId="0" borderId="13" xfId="0" applyNumberFormat="1" applyFont="1" applyFill="1" applyBorder="1" applyAlignment="1">
      <alignment horizontal="center" vertical="top" textRotation="180" wrapText="1"/>
    </xf>
    <xf numFmtId="3" fontId="1" fillId="0" borderId="3"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xf>
    <xf numFmtId="3" fontId="4" fillId="7" borderId="31" xfId="0" applyNumberFormat="1" applyFont="1" applyFill="1" applyBorder="1" applyAlignment="1">
      <alignment horizontal="center" vertical="top" wrapText="1"/>
    </xf>
    <xf numFmtId="3" fontId="4" fillId="7" borderId="27" xfId="0" applyNumberFormat="1" applyFont="1" applyFill="1" applyBorder="1" applyAlignment="1">
      <alignment horizontal="center" vertical="top" wrapText="1"/>
    </xf>
    <xf numFmtId="164" fontId="2" fillId="8" borderId="2" xfId="0" applyNumberFormat="1" applyFont="1" applyFill="1" applyBorder="1" applyAlignment="1">
      <alignment horizontal="center" vertical="top"/>
    </xf>
    <xf numFmtId="164" fontId="2" fillId="8" borderId="34" xfId="0" applyNumberFormat="1" applyFont="1" applyFill="1" applyBorder="1" applyAlignment="1">
      <alignment horizontal="center" vertical="top"/>
    </xf>
    <xf numFmtId="3" fontId="4" fillId="7" borderId="37" xfId="0" applyNumberFormat="1" applyFont="1" applyFill="1" applyBorder="1" applyAlignment="1">
      <alignment vertical="top" wrapText="1"/>
    </xf>
    <xf numFmtId="3" fontId="4" fillId="7" borderId="57" xfId="0" applyNumberFormat="1" applyFont="1" applyFill="1" applyBorder="1" applyAlignment="1">
      <alignment horizontal="center" vertical="top" wrapText="1"/>
    </xf>
    <xf numFmtId="3" fontId="10" fillId="7" borderId="66" xfId="0" applyNumberFormat="1" applyFont="1" applyFill="1" applyBorder="1" applyAlignment="1">
      <alignment horizontal="left" vertical="top" wrapText="1"/>
    </xf>
    <xf numFmtId="3" fontId="4" fillId="5" borderId="18" xfId="0" applyNumberFormat="1" applyFont="1" applyFill="1" applyBorder="1" applyAlignment="1">
      <alignment vertical="top" wrapText="1"/>
    </xf>
    <xf numFmtId="3" fontId="5" fillId="0" borderId="32" xfId="0" applyNumberFormat="1" applyFont="1" applyFill="1" applyBorder="1" applyAlignment="1">
      <alignment horizontal="center" vertical="top" wrapText="1"/>
    </xf>
    <xf numFmtId="49" fontId="4" fillId="7" borderId="68" xfId="0" applyNumberFormat="1" applyFont="1" applyFill="1" applyBorder="1" applyAlignment="1">
      <alignment horizontal="center" vertical="top"/>
    </xf>
    <xf numFmtId="0" fontId="3" fillId="7" borderId="19" xfId="0" applyFont="1" applyFill="1" applyBorder="1" applyAlignment="1">
      <alignment vertical="top"/>
    </xf>
    <xf numFmtId="164" fontId="1" fillId="7" borderId="8" xfId="0" applyNumberFormat="1" applyFont="1" applyFill="1" applyBorder="1" applyAlignment="1">
      <alignment horizontal="center" vertical="top" wrapText="1"/>
    </xf>
    <xf numFmtId="164" fontId="1" fillId="7" borderId="7" xfId="0" applyNumberFormat="1" applyFont="1" applyFill="1" applyBorder="1" applyAlignment="1">
      <alignment horizontal="center" vertical="top" wrapText="1"/>
    </xf>
    <xf numFmtId="3" fontId="2" fillId="0" borderId="57" xfId="0" applyNumberFormat="1" applyFont="1" applyBorder="1" applyAlignment="1">
      <alignment horizontal="center" vertical="top"/>
    </xf>
    <xf numFmtId="3" fontId="1" fillId="7" borderId="56" xfId="0" applyNumberFormat="1" applyFont="1" applyFill="1" applyBorder="1" applyAlignment="1">
      <alignment vertical="top" wrapText="1"/>
    </xf>
    <xf numFmtId="3" fontId="1" fillId="7" borderId="19" xfId="0" applyNumberFormat="1" applyFont="1" applyFill="1" applyBorder="1" applyAlignment="1">
      <alignment horizontal="center" vertical="top" wrapText="1"/>
    </xf>
    <xf numFmtId="3" fontId="1" fillId="7" borderId="43" xfId="0" applyNumberFormat="1" applyFont="1" applyFill="1" applyBorder="1" applyAlignment="1">
      <alignment horizontal="center" vertical="top" wrapText="1"/>
    </xf>
    <xf numFmtId="3" fontId="1" fillId="7" borderId="21" xfId="0" applyNumberFormat="1" applyFont="1" applyFill="1" applyBorder="1" applyAlignment="1">
      <alignment horizontal="center" vertical="top" wrapText="1"/>
    </xf>
    <xf numFmtId="164" fontId="1" fillId="5" borderId="17" xfId="0" applyNumberFormat="1" applyFont="1" applyFill="1" applyBorder="1" applyAlignment="1">
      <alignment horizontal="center" vertical="top"/>
    </xf>
    <xf numFmtId="164" fontId="2" fillId="8" borderId="65" xfId="0" applyNumberFormat="1" applyFont="1" applyFill="1" applyBorder="1" applyAlignment="1">
      <alignment horizontal="center" vertical="top"/>
    </xf>
    <xf numFmtId="3" fontId="1" fillId="0" borderId="61" xfId="0" applyNumberFormat="1" applyFont="1" applyBorder="1" applyAlignment="1">
      <alignment horizontal="center" vertical="top"/>
    </xf>
    <xf numFmtId="3" fontId="1" fillId="0" borderId="5" xfId="0" applyNumberFormat="1" applyFont="1" applyBorder="1" applyAlignment="1">
      <alignment horizontal="center" vertical="top"/>
    </xf>
    <xf numFmtId="164" fontId="1" fillId="7" borderId="17" xfId="0" applyNumberFormat="1" applyFont="1" applyFill="1" applyBorder="1" applyAlignment="1">
      <alignment horizontal="center" vertical="top" wrapText="1"/>
    </xf>
    <xf numFmtId="164" fontId="1" fillId="0" borderId="8" xfId="0" applyNumberFormat="1" applyFont="1" applyBorder="1" applyAlignment="1">
      <alignment horizontal="center" vertical="top" wrapText="1"/>
    </xf>
    <xf numFmtId="164" fontId="1" fillId="7" borderId="62"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wrapText="1"/>
    </xf>
    <xf numFmtId="3" fontId="1" fillId="5" borderId="57" xfId="0" applyNumberFormat="1" applyFont="1" applyFill="1" applyBorder="1" applyAlignment="1">
      <alignment horizontal="center" vertical="top"/>
    </xf>
    <xf numFmtId="3" fontId="1" fillId="5" borderId="34" xfId="0" applyNumberFormat="1" applyFont="1" applyFill="1" applyBorder="1" applyAlignment="1">
      <alignment horizontal="center" vertical="top"/>
    </xf>
    <xf numFmtId="3" fontId="1" fillId="5" borderId="52" xfId="0" applyNumberFormat="1" applyFont="1" applyFill="1" applyBorder="1" applyAlignment="1">
      <alignment horizontal="center" vertical="top"/>
    </xf>
    <xf numFmtId="3" fontId="1" fillId="0" borderId="61" xfId="0" applyNumberFormat="1" applyFont="1" applyFill="1" applyBorder="1" applyAlignment="1">
      <alignment horizontal="center" vertical="top" wrapText="1"/>
    </xf>
    <xf numFmtId="3" fontId="1" fillId="0" borderId="74" xfId="0" applyNumberFormat="1" applyFont="1" applyBorder="1" applyAlignment="1">
      <alignment horizontal="center" vertical="top"/>
    </xf>
    <xf numFmtId="3" fontId="2" fillId="0" borderId="0" xfId="0" applyNumberFormat="1" applyFont="1" applyFill="1" applyBorder="1" applyAlignment="1">
      <alignment vertical="top" textRotation="180" wrapText="1"/>
    </xf>
    <xf numFmtId="49" fontId="2" fillId="0" borderId="18" xfId="0" applyNumberFormat="1" applyFont="1" applyBorder="1" applyAlignment="1">
      <alignment horizontal="center" vertical="top"/>
    </xf>
    <xf numFmtId="0" fontId="1" fillId="0" borderId="17" xfId="0" applyFont="1" applyFill="1" applyBorder="1" applyAlignment="1">
      <alignment horizontal="center" vertical="top" wrapText="1"/>
    </xf>
    <xf numFmtId="164" fontId="1" fillId="5" borderId="8" xfId="0" applyNumberFormat="1" applyFont="1" applyFill="1" applyBorder="1" applyAlignment="1">
      <alignment horizontal="center" vertical="top"/>
    </xf>
    <xf numFmtId="164" fontId="1" fillId="5" borderId="7" xfId="0" applyNumberFormat="1" applyFont="1" applyFill="1" applyBorder="1" applyAlignment="1">
      <alignment horizontal="center" vertical="top"/>
    </xf>
    <xf numFmtId="3" fontId="1" fillId="7" borderId="28" xfId="0" applyNumberFormat="1" applyFont="1" applyFill="1" applyBorder="1" applyAlignment="1">
      <alignment horizontal="center" vertical="top"/>
    </xf>
    <xf numFmtId="0" fontId="1" fillId="0" borderId="62" xfId="0" applyFont="1" applyFill="1" applyBorder="1" applyAlignment="1">
      <alignment horizontal="center" vertical="top" wrapText="1"/>
    </xf>
    <xf numFmtId="0" fontId="1" fillId="0" borderId="36" xfId="0" applyFont="1" applyFill="1" applyBorder="1" applyAlignment="1">
      <alignment vertical="top" wrapText="1"/>
    </xf>
    <xf numFmtId="0" fontId="1" fillId="0" borderId="61" xfId="0" applyFont="1" applyFill="1" applyBorder="1" applyAlignment="1">
      <alignment horizontal="center" vertical="top" wrapText="1"/>
    </xf>
    <xf numFmtId="49" fontId="2" fillId="0" borderId="18" xfId="0" applyNumberFormat="1" applyFont="1" applyBorder="1" applyAlignment="1">
      <alignment horizontal="center" vertical="top" wrapText="1"/>
    </xf>
    <xf numFmtId="0" fontId="1" fillId="0" borderId="41" xfId="0" applyFont="1" applyFill="1" applyBorder="1" applyAlignment="1">
      <alignment vertical="top" wrapText="1"/>
    </xf>
    <xf numFmtId="49" fontId="2" fillId="2" borderId="67" xfId="0" applyNumberFormat="1" applyFont="1" applyFill="1" applyBorder="1" applyAlignment="1">
      <alignment horizontal="center" vertical="top"/>
    </xf>
    <xf numFmtId="49" fontId="2" fillId="0" borderId="32" xfId="0" applyNumberFormat="1" applyFont="1" applyBorder="1" applyAlignment="1">
      <alignment horizontal="center" vertical="top" wrapText="1"/>
    </xf>
    <xf numFmtId="3" fontId="2" fillId="0" borderId="43" xfId="0" applyNumberFormat="1" applyFont="1" applyFill="1" applyBorder="1" applyAlignment="1">
      <alignment vertical="top" textRotation="180" wrapText="1"/>
    </xf>
    <xf numFmtId="0" fontId="14" fillId="7" borderId="33" xfId="0" applyFont="1" applyFill="1" applyBorder="1" applyAlignment="1">
      <alignment horizontal="center" vertical="top" wrapText="1"/>
    </xf>
    <xf numFmtId="0" fontId="1" fillId="7" borderId="33" xfId="0" applyFont="1" applyFill="1" applyBorder="1" applyAlignment="1">
      <alignment vertical="top" wrapText="1"/>
    </xf>
    <xf numFmtId="3" fontId="2" fillId="7" borderId="29" xfId="0" applyNumberFormat="1" applyFont="1" applyFill="1" applyBorder="1" applyAlignment="1">
      <alignment horizontal="left" vertical="top" wrapText="1"/>
    </xf>
    <xf numFmtId="3" fontId="2" fillId="0" borderId="3" xfId="0" applyNumberFormat="1" applyFont="1" applyFill="1" applyBorder="1" applyAlignment="1">
      <alignment horizontal="center" vertical="top" textRotation="90" wrapText="1"/>
    </xf>
    <xf numFmtId="3" fontId="2" fillId="0" borderId="13" xfId="0" applyNumberFormat="1" applyFont="1" applyFill="1" applyBorder="1" applyAlignment="1">
      <alignment horizontal="center" vertical="top"/>
    </xf>
    <xf numFmtId="3" fontId="2" fillId="7" borderId="32" xfId="0" applyNumberFormat="1" applyFont="1" applyFill="1" applyBorder="1" applyAlignment="1">
      <alignment horizontal="center" vertical="top" wrapText="1"/>
    </xf>
    <xf numFmtId="3" fontId="4" fillId="7" borderId="61" xfId="0" applyNumberFormat="1" applyFont="1" applyFill="1" applyBorder="1" applyAlignment="1">
      <alignment horizontal="left" vertical="top" wrapText="1"/>
    </xf>
    <xf numFmtId="3" fontId="1" fillId="5" borderId="42" xfId="0" applyNumberFormat="1" applyFont="1" applyFill="1" applyBorder="1" applyAlignment="1">
      <alignment horizontal="center" vertical="top" wrapText="1"/>
    </xf>
    <xf numFmtId="164" fontId="5" fillId="7" borderId="7" xfId="0" applyNumberFormat="1" applyFont="1" applyFill="1" applyBorder="1" applyAlignment="1">
      <alignment horizontal="center" vertical="top"/>
    </xf>
    <xf numFmtId="49" fontId="2" fillId="5" borderId="19" xfId="0" applyNumberFormat="1" applyFont="1" applyFill="1" applyBorder="1" applyAlignment="1">
      <alignment vertical="top"/>
    </xf>
    <xf numFmtId="49" fontId="2" fillId="5" borderId="67" xfId="0" applyNumberFormat="1" applyFont="1" applyFill="1" applyBorder="1" applyAlignment="1">
      <alignment horizontal="center" vertical="top"/>
    </xf>
    <xf numFmtId="49" fontId="2" fillId="5" borderId="64" xfId="0" applyNumberFormat="1" applyFont="1" applyFill="1" applyBorder="1" applyAlignment="1">
      <alignment horizontal="center" vertical="top"/>
    </xf>
    <xf numFmtId="49" fontId="2" fillId="5" borderId="68"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40" xfId="0" applyNumberFormat="1" applyFont="1" applyFill="1" applyBorder="1" applyAlignment="1">
      <alignment horizontal="center" vertical="top"/>
    </xf>
    <xf numFmtId="49" fontId="5" fillId="3" borderId="56" xfId="0" applyNumberFormat="1" applyFont="1" applyFill="1" applyBorder="1" applyAlignment="1">
      <alignment horizontal="center" vertical="top"/>
    </xf>
    <xf numFmtId="3" fontId="2" fillId="5" borderId="38" xfId="0" applyNumberFormat="1" applyFont="1" applyFill="1" applyBorder="1" applyAlignment="1">
      <alignment horizontal="center" vertical="top"/>
    </xf>
    <xf numFmtId="3" fontId="2" fillId="5" borderId="31" xfId="0" applyNumberFormat="1" applyFont="1" applyFill="1" applyBorder="1" applyAlignment="1">
      <alignment horizontal="center" vertical="top"/>
    </xf>
    <xf numFmtId="49" fontId="5" fillId="3" borderId="16" xfId="0" applyNumberFormat="1" applyFont="1" applyFill="1" applyBorder="1" applyAlignment="1">
      <alignment horizontal="center" vertical="top"/>
    </xf>
    <xf numFmtId="3" fontId="1" fillId="0" borderId="6" xfId="0" applyNumberFormat="1" applyFont="1" applyFill="1" applyBorder="1" applyAlignment="1">
      <alignment horizontal="center" vertical="top" wrapText="1"/>
    </xf>
    <xf numFmtId="3" fontId="1" fillId="7" borderId="66" xfId="0" applyNumberFormat="1" applyFont="1" applyFill="1" applyBorder="1" applyAlignment="1">
      <alignment horizontal="left" vertical="top" wrapText="1"/>
    </xf>
    <xf numFmtId="3" fontId="4" fillId="0" borderId="13" xfId="0" applyNumberFormat="1" applyFont="1" applyBorder="1" applyAlignment="1">
      <alignment horizontal="center" vertical="top"/>
    </xf>
    <xf numFmtId="3" fontId="4" fillId="0" borderId="18" xfId="0" applyNumberFormat="1" applyFont="1" applyBorder="1" applyAlignment="1">
      <alignment horizontal="center" vertical="top"/>
    </xf>
    <xf numFmtId="3" fontId="4" fillId="0" borderId="38" xfId="0" applyNumberFormat="1" applyFont="1" applyBorder="1" applyAlignment="1">
      <alignment horizontal="center" vertical="top"/>
    </xf>
    <xf numFmtId="3" fontId="4" fillId="0" borderId="31" xfId="0" applyNumberFormat="1" applyFont="1" applyBorder="1" applyAlignment="1">
      <alignment horizontal="center" vertical="top"/>
    </xf>
    <xf numFmtId="3" fontId="4" fillId="0" borderId="61" xfId="0" applyNumberFormat="1" applyFont="1" applyBorder="1" applyAlignment="1">
      <alignment horizontal="left" vertical="top" wrapText="1"/>
    </xf>
    <xf numFmtId="3" fontId="4" fillId="0" borderId="17" xfId="0" applyNumberFormat="1" applyFont="1" applyBorder="1" applyAlignment="1">
      <alignment horizontal="left" vertical="top" wrapText="1"/>
    </xf>
    <xf numFmtId="3" fontId="4" fillId="5" borderId="0"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wrapText="1"/>
    </xf>
    <xf numFmtId="3" fontId="5" fillId="5" borderId="0" xfId="0" applyNumberFormat="1" applyFont="1" applyFill="1" applyBorder="1" applyAlignment="1">
      <alignment horizontal="center" vertical="top"/>
    </xf>
    <xf numFmtId="3" fontId="1" fillId="0" borderId="47" xfId="0" applyNumberFormat="1" applyFont="1" applyFill="1" applyBorder="1" applyAlignment="1">
      <alignment horizontal="left" vertical="top" wrapText="1"/>
    </xf>
    <xf numFmtId="3" fontId="4" fillId="5" borderId="0" xfId="0" applyNumberFormat="1" applyFont="1" applyFill="1" applyBorder="1" applyAlignment="1">
      <alignment horizontal="center" vertical="top"/>
    </xf>
    <xf numFmtId="3" fontId="4" fillId="0" borderId="18" xfId="0" applyNumberFormat="1" applyFont="1" applyFill="1" applyBorder="1" applyAlignment="1">
      <alignment horizontal="center" vertical="top"/>
    </xf>
    <xf numFmtId="3" fontId="1" fillId="0" borderId="62" xfId="0" applyNumberFormat="1" applyFont="1" applyFill="1" applyBorder="1" applyAlignment="1">
      <alignment horizontal="left" vertical="top" wrapText="1"/>
    </xf>
    <xf numFmtId="3" fontId="1" fillId="0" borderId="59" xfId="0" applyNumberFormat="1" applyFont="1" applyBorder="1" applyAlignment="1">
      <alignment horizontal="center" vertical="top" wrapText="1"/>
    </xf>
    <xf numFmtId="3" fontId="1" fillId="0" borderId="42" xfId="0" applyNumberFormat="1" applyFont="1" applyBorder="1" applyAlignment="1">
      <alignment horizontal="center" vertical="top" wrapText="1"/>
    </xf>
    <xf numFmtId="3" fontId="2" fillId="0" borderId="67" xfId="0" applyNumberFormat="1" applyFont="1" applyFill="1" applyBorder="1" applyAlignment="1">
      <alignment horizontal="center" vertical="top" textRotation="90" wrapText="1"/>
    </xf>
    <xf numFmtId="3" fontId="2" fillId="0" borderId="32" xfId="0" applyNumberFormat="1" applyFont="1" applyBorder="1" applyAlignment="1">
      <alignment horizontal="center" vertical="top"/>
    </xf>
    <xf numFmtId="3" fontId="1" fillId="7" borderId="17" xfId="0" applyNumberFormat="1" applyFont="1" applyFill="1" applyBorder="1" applyAlignment="1">
      <alignment horizontal="center" vertical="top" wrapText="1"/>
    </xf>
    <xf numFmtId="3" fontId="1" fillId="0" borderId="53" xfId="0" applyNumberFormat="1" applyFont="1" applyBorder="1" applyAlignment="1">
      <alignment horizontal="center" vertical="top" wrapText="1"/>
    </xf>
    <xf numFmtId="3" fontId="1" fillId="0" borderId="33" xfId="0" applyNumberFormat="1" applyFont="1" applyBorder="1" applyAlignment="1">
      <alignment horizontal="center" vertical="top" wrapText="1"/>
    </xf>
    <xf numFmtId="3" fontId="1" fillId="7" borderId="61" xfId="0" applyNumberFormat="1" applyFont="1" applyFill="1" applyBorder="1" applyAlignment="1">
      <alignment horizontal="left" vertical="top" wrapText="1"/>
    </xf>
    <xf numFmtId="3" fontId="1" fillId="5" borderId="60" xfId="0" applyNumberFormat="1" applyFont="1" applyFill="1" applyBorder="1" applyAlignment="1">
      <alignment horizontal="center" vertical="top" wrapText="1"/>
    </xf>
    <xf numFmtId="0" fontId="14" fillId="7" borderId="42" xfId="0" applyFont="1" applyFill="1" applyBorder="1" applyAlignment="1">
      <alignment horizontal="center" vertical="top" wrapText="1"/>
    </xf>
    <xf numFmtId="0" fontId="4" fillId="7" borderId="42" xfId="0" applyFont="1" applyFill="1" applyBorder="1" applyAlignment="1">
      <alignment vertical="top" wrapText="1"/>
    </xf>
    <xf numFmtId="49" fontId="2" fillId="7" borderId="32" xfId="0" applyNumberFormat="1" applyFont="1" applyFill="1" applyBorder="1" applyAlignment="1">
      <alignment horizontal="center" vertical="top"/>
    </xf>
    <xf numFmtId="49" fontId="2" fillId="7" borderId="18" xfId="0" applyNumberFormat="1" applyFont="1" applyFill="1" applyBorder="1" applyAlignment="1">
      <alignment horizontal="center" vertical="top"/>
    </xf>
    <xf numFmtId="3" fontId="1" fillId="0" borderId="0" xfId="0" applyNumberFormat="1" applyFont="1" applyFill="1" applyBorder="1" applyAlignment="1">
      <alignment horizontal="center" vertical="center" wrapText="1"/>
    </xf>
    <xf numFmtId="0" fontId="1" fillId="7" borderId="42" xfId="0" applyFont="1" applyFill="1" applyBorder="1" applyAlignment="1">
      <alignment vertical="top" wrapText="1"/>
    </xf>
    <xf numFmtId="3" fontId="1" fillId="5" borderId="40" xfId="0" applyNumberFormat="1" applyFont="1" applyFill="1" applyBorder="1" applyAlignment="1">
      <alignment vertical="top" wrapText="1"/>
    </xf>
    <xf numFmtId="3" fontId="4" fillId="7" borderId="41" xfId="0" applyNumberFormat="1" applyFont="1" applyFill="1" applyBorder="1" applyAlignment="1">
      <alignment vertical="top" wrapText="1"/>
    </xf>
    <xf numFmtId="3" fontId="4" fillId="0" borderId="53" xfId="0" applyNumberFormat="1" applyFont="1" applyFill="1" applyBorder="1" applyAlignment="1">
      <alignment horizontal="center" vertical="top" wrapText="1"/>
    </xf>
    <xf numFmtId="3" fontId="4" fillId="0" borderId="60" xfId="0" applyNumberFormat="1" applyFont="1" applyFill="1" applyBorder="1" applyAlignment="1">
      <alignment horizontal="center" vertical="top" wrapText="1"/>
    </xf>
    <xf numFmtId="3" fontId="4" fillId="0" borderId="17" xfId="0" applyNumberFormat="1" applyFont="1" applyBorder="1" applyAlignment="1">
      <alignment horizontal="center" vertical="top"/>
    </xf>
    <xf numFmtId="3" fontId="4" fillId="0" borderId="17" xfId="0" applyNumberFormat="1" applyFont="1" applyFill="1" applyBorder="1" applyAlignment="1">
      <alignment horizontal="center" vertical="top"/>
    </xf>
    <xf numFmtId="3" fontId="1" fillId="0" borderId="16" xfId="0" applyNumberFormat="1" applyFont="1" applyBorder="1" applyAlignment="1">
      <alignment horizontal="center" vertical="top"/>
    </xf>
    <xf numFmtId="3" fontId="1" fillId="0" borderId="17" xfId="0" applyNumberFormat="1" applyFont="1" applyBorder="1" applyAlignment="1">
      <alignment horizontal="center" vertical="top"/>
    </xf>
    <xf numFmtId="3" fontId="1" fillId="7" borderId="16" xfId="0" applyNumberFormat="1" applyFont="1" applyFill="1" applyBorder="1" applyAlignment="1">
      <alignment horizontal="center" vertical="top"/>
    </xf>
    <xf numFmtId="164" fontId="2" fillId="2" borderId="72" xfId="0" applyNumberFormat="1" applyFont="1" applyFill="1" applyBorder="1" applyAlignment="1">
      <alignment horizontal="center" vertical="top"/>
    </xf>
    <xf numFmtId="164" fontId="2" fillId="3" borderId="72" xfId="0" applyNumberFormat="1" applyFont="1" applyFill="1" applyBorder="1" applyAlignment="1">
      <alignment horizontal="center" vertical="top"/>
    </xf>
    <xf numFmtId="164" fontId="1" fillId="0" borderId="8" xfId="0" applyNumberFormat="1" applyFont="1" applyBorder="1" applyAlignment="1">
      <alignment horizontal="center" vertical="top"/>
    </xf>
    <xf numFmtId="3" fontId="1" fillId="7" borderId="61" xfId="0" applyNumberFormat="1" applyFont="1" applyFill="1" applyBorder="1" applyAlignment="1">
      <alignment horizontal="center" vertical="top" wrapText="1"/>
    </xf>
    <xf numFmtId="3" fontId="4" fillId="0" borderId="16" xfId="0" applyNumberFormat="1" applyFont="1" applyFill="1" applyBorder="1" applyAlignment="1">
      <alignment horizontal="center" vertical="top" wrapText="1"/>
    </xf>
    <xf numFmtId="3" fontId="2" fillId="8" borderId="65" xfId="0" applyNumberFormat="1" applyFont="1" applyFill="1" applyBorder="1" applyAlignment="1">
      <alignment horizontal="center" vertical="top" wrapText="1"/>
    </xf>
    <xf numFmtId="3" fontId="1" fillId="7" borderId="62" xfId="0" applyNumberFormat="1" applyFont="1" applyFill="1" applyBorder="1" applyAlignment="1">
      <alignment horizontal="center" vertical="top" wrapText="1"/>
    </xf>
    <xf numFmtId="164" fontId="4" fillId="0" borderId="73" xfId="0" applyNumberFormat="1" applyFont="1" applyFill="1" applyBorder="1" applyAlignment="1">
      <alignment horizontal="center" vertical="top"/>
    </xf>
    <xf numFmtId="164" fontId="4" fillId="7" borderId="8" xfId="0" applyNumberFormat="1" applyFont="1" applyFill="1" applyBorder="1" applyAlignment="1">
      <alignment horizontal="center" vertical="top" wrapText="1"/>
    </xf>
    <xf numFmtId="164" fontId="5" fillId="8" borderId="55" xfId="0" applyNumberFormat="1" applyFont="1" applyFill="1" applyBorder="1" applyAlignment="1">
      <alignment horizontal="center" vertical="top" wrapText="1"/>
    </xf>
    <xf numFmtId="164" fontId="1" fillId="7" borderId="5" xfId="0" applyNumberFormat="1" applyFont="1" applyFill="1" applyBorder="1" applyAlignment="1">
      <alignment horizontal="center" vertical="top" wrapText="1"/>
    </xf>
    <xf numFmtId="164" fontId="2" fillId="2" borderId="49" xfId="0" applyNumberFormat="1" applyFont="1" applyFill="1" applyBorder="1" applyAlignment="1">
      <alignment horizontal="center" vertical="top"/>
    </xf>
    <xf numFmtId="164" fontId="2" fillId="3" borderId="75" xfId="0" applyNumberFormat="1" applyFont="1" applyFill="1" applyBorder="1" applyAlignment="1">
      <alignment horizontal="center" vertical="top"/>
    </xf>
    <xf numFmtId="164" fontId="1" fillId="7" borderId="6" xfId="0" applyNumberFormat="1" applyFont="1" applyFill="1" applyBorder="1" applyAlignment="1">
      <alignment horizontal="center" vertical="top" wrapText="1"/>
    </xf>
    <xf numFmtId="164" fontId="2" fillId="3" borderId="49" xfId="0" applyNumberFormat="1" applyFont="1" applyFill="1" applyBorder="1" applyAlignment="1">
      <alignment horizontal="center" vertical="top"/>
    </xf>
    <xf numFmtId="164" fontId="2" fillId="4" borderId="49" xfId="0" applyNumberFormat="1" applyFont="1" applyFill="1" applyBorder="1" applyAlignment="1">
      <alignment horizontal="center" vertical="top"/>
    </xf>
    <xf numFmtId="3" fontId="4" fillId="7" borderId="47" xfId="0" applyNumberFormat="1" applyFont="1" applyFill="1" applyBorder="1" applyAlignment="1">
      <alignment horizontal="left" vertical="top" wrapText="1"/>
    </xf>
    <xf numFmtId="3" fontId="4" fillId="7" borderId="4" xfId="0" applyNumberFormat="1" applyFont="1" applyFill="1" applyBorder="1" applyAlignment="1">
      <alignment horizontal="center" vertical="top"/>
    </xf>
    <xf numFmtId="164" fontId="4" fillId="0" borderId="12" xfId="0" applyNumberFormat="1" applyFont="1" applyBorder="1" applyAlignment="1">
      <alignment horizontal="center" vertical="center" wrapText="1"/>
    </xf>
    <xf numFmtId="164" fontId="4" fillId="0" borderId="23" xfId="0" applyNumberFormat="1" applyFont="1" applyBorder="1" applyAlignment="1">
      <alignment horizontal="center" vertical="center" wrapText="1"/>
    </xf>
    <xf numFmtId="164" fontId="4" fillId="0" borderId="65" xfId="0" applyNumberFormat="1" applyFont="1" applyFill="1" applyBorder="1" applyAlignment="1">
      <alignment horizontal="center" vertical="top" wrapText="1"/>
    </xf>
    <xf numFmtId="164" fontId="4" fillId="0" borderId="62" xfId="0" applyNumberFormat="1" applyFont="1" applyFill="1" applyBorder="1" applyAlignment="1">
      <alignment horizontal="center" vertical="top" wrapText="1"/>
    </xf>
    <xf numFmtId="164" fontId="4" fillId="0" borderId="61" xfId="0" applyNumberFormat="1" applyFont="1" applyBorder="1" applyAlignment="1">
      <alignment horizontal="center" vertical="top" wrapText="1"/>
    </xf>
    <xf numFmtId="164" fontId="5" fillId="4" borderId="12" xfId="0" applyNumberFormat="1" applyFont="1" applyFill="1" applyBorder="1" applyAlignment="1">
      <alignment horizontal="center" vertical="top" wrapText="1"/>
    </xf>
    <xf numFmtId="164" fontId="4" fillId="0" borderId="47" xfId="0" applyNumberFormat="1" applyFont="1" applyFill="1" applyBorder="1" applyAlignment="1">
      <alignment horizontal="center" vertical="top" wrapText="1"/>
    </xf>
    <xf numFmtId="164" fontId="5" fillId="8" borderId="12" xfId="0" applyNumberFormat="1" applyFont="1" applyFill="1" applyBorder="1" applyAlignment="1">
      <alignment horizontal="center" vertical="top" wrapText="1"/>
    </xf>
    <xf numFmtId="164" fontId="4" fillId="0" borderId="0" xfId="0" applyNumberFormat="1" applyFont="1" applyBorder="1" applyAlignment="1">
      <alignment vertical="top"/>
    </xf>
    <xf numFmtId="3" fontId="6" fillId="0" borderId="18" xfId="0" applyNumberFormat="1" applyFont="1" applyFill="1" applyBorder="1" applyAlignment="1">
      <alignment horizontal="left" vertical="top" wrapText="1"/>
    </xf>
    <xf numFmtId="3" fontId="4" fillId="0" borderId="8" xfId="0" applyNumberFormat="1" applyFont="1" applyBorder="1" applyAlignment="1">
      <alignment vertical="top"/>
    </xf>
    <xf numFmtId="164" fontId="4" fillId="0" borderId="34" xfId="0" applyNumberFormat="1" applyFont="1" applyBorder="1" applyAlignment="1">
      <alignment horizontal="center" vertical="top"/>
    </xf>
    <xf numFmtId="164" fontId="4" fillId="0" borderId="9" xfId="0" applyNumberFormat="1" applyFont="1" applyBorder="1" applyAlignment="1">
      <alignment horizontal="center" vertical="top"/>
    </xf>
    <xf numFmtId="3" fontId="4" fillId="7" borderId="17" xfId="0" applyNumberFormat="1" applyFont="1" applyFill="1" applyBorder="1" applyAlignment="1">
      <alignment horizontal="center" vertical="top"/>
    </xf>
    <xf numFmtId="3" fontId="5" fillId="7" borderId="17" xfId="0" applyNumberFormat="1" applyFont="1" applyFill="1" applyBorder="1" applyAlignment="1">
      <alignment horizontal="center" vertical="top"/>
    </xf>
    <xf numFmtId="164" fontId="5" fillId="7" borderId="8" xfId="0" applyNumberFormat="1" applyFont="1" applyFill="1" applyBorder="1" applyAlignment="1">
      <alignment horizontal="center" vertical="top"/>
    </xf>
    <xf numFmtId="164" fontId="5" fillId="7" borderId="0" xfId="0" applyNumberFormat="1" applyFont="1" applyFill="1" applyBorder="1" applyAlignment="1">
      <alignment horizontal="center" vertical="top"/>
    </xf>
    <xf numFmtId="164" fontId="5" fillId="7" borderId="31" xfId="0" applyNumberFormat="1" applyFont="1" applyFill="1" applyBorder="1" applyAlignment="1">
      <alignment horizontal="center" vertical="top"/>
    </xf>
    <xf numFmtId="3" fontId="4" fillId="7" borderId="17" xfId="0" applyNumberFormat="1" applyFont="1" applyFill="1" applyBorder="1" applyAlignment="1">
      <alignment horizontal="center" vertical="top" wrapText="1"/>
    </xf>
    <xf numFmtId="3" fontId="4" fillId="0" borderId="41" xfId="0" applyNumberFormat="1" applyFont="1" applyBorder="1" applyAlignment="1">
      <alignment vertical="top"/>
    </xf>
    <xf numFmtId="3" fontId="4" fillId="7" borderId="51" xfId="0" applyNumberFormat="1" applyFont="1" applyFill="1" applyBorder="1" applyAlignment="1">
      <alignment horizontal="center" vertical="top"/>
    </xf>
    <xf numFmtId="3" fontId="4" fillId="0" borderId="41" xfId="0" applyNumberFormat="1" applyFont="1" applyFill="1" applyBorder="1" applyAlignment="1">
      <alignment vertical="top" wrapText="1"/>
    </xf>
    <xf numFmtId="3" fontId="4" fillId="0" borderId="17" xfId="0" applyNumberFormat="1" applyFont="1" applyBorder="1" applyAlignment="1">
      <alignment vertical="top" wrapText="1"/>
    </xf>
    <xf numFmtId="3" fontId="4" fillId="5" borderId="61" xfId="0" applyNumberFormat="1" applyFont="1" applyFill="1" applyBorder="1" applyAlignment="1">
      <alignment horizontal="left" vertical="top"/>
    </xf>
    <xf numFmtId="3" fontId="4" fillId="5" borderId="62" xfId="0" applyNumberFormat="1" applyFont="1" applyFill="1" applyBorder="1" applyAlignment="1">
      <alignment horizontal="center" vertical="top"/>
    </xf>
    <xf numFmtId="3" fontId="4" fillId="5" borderId="53" xfId="0" applyNumberFormat="1" applyFont="1" applyFill="1" applyBorder="1" applyAlignment="1">
      <alignment horizontal="center" vertical="top"/>
    </xf>
    <xf numFmtId="3" fontId="1" fillId="7" borderId="57" xfId="0" applyNumberFormat="1" applyFont="1" applyFill="1" applyBorder="1" applyAlignment="1">
      <alignment vertical="top" wrapText="1"/>
    </xf>
    <xf numFmtId="3" fontId="4" fillId="0" borderId="36" xfId="0" applyNumberFormat="1" applyFont="1" applyBorder="1" applyAlignment="1">
      <alignment horizontal="left" vertical="top" wrapText="1"/>
    </xf>
    <xf numFmtId="3" fontId="4" fillId="5" borderId="17" xfId="0" applyNumberFormat="1" applyFont="1" applyFill="1" applyBorder="1" applyAlignment="1">
      <alignment vertical="top" wrapText="1"/>
    </xf>
    <xf numFmtId="3" fontId="4" fillId="0" borderId="61" xfId="0" applyNumberFormat="1" applyFont="1" applyBorder="1" applyAlignment="1">
      <alignment vertical="top" wrapText="1"/>
    </xf>
    <xf numFmtId="0" fontId="1" fillId="0" borderId="66" xfId="0" applyFont="1" applyBorder="1" applyAlignment="1">
      <alignment horizontal="center" vertical="top"/>
    </xf>
    <xf numFmtId="0" fontId="1" fillId="0" borderId="52" xfId="0" applyFont="1" applyBorder="1" applyAlignment="1">
      <alignment horizontal="center" vertical="top"/>
    </xf>
    <xf numFmtId="0" fontId="12" fillId="0" borderId="66" xfId="0" applyFont="1" applyBorder="1" applyAlignment="1">
      <alignment horizontal="center" vertical="top"/>
    </xf>
    <xf numFmtId="0" fontId="12" fillId="0" borderId="52" xfId="0" applyFont="1" applyBorder="1" applyAlignment="1">
      <alignment horizontal="center" vertical="top"/>
    </xf>
    <xf numFmtId="3" fontId="5" fillId="0" borderId="31" xfId="0" applyNumberFormat="1" applyFont="1" applyBorder="1" applyAlignment="1">
      <alignment vertical="top"/>
    </xf>
    <xf numFmtId="3" fontId="5" fillId="0" borderId="32" xfId="0" applyNumberFormat="1" applyFont="1" applyBorder="1" applyAlignment="1">
      <alignment vertical="top"/>
    </xf>
    <xf numFmtId="3" fontId="5" fillId="0" borderId="53" xfId="0" applyNumberFormat="1" applyFont="1" applyBorder="1" applyAlignment="1">
      <alignment vertical="top"/>
    </xf>
    <xf numFmtId="3" fontId="5" fillId="0" borderId="32" xfId="0" applyNumberFormat="1" applyFont="1" applyFill="1" applyBorder="1" applyAlignment="1">
      <alignment vertical="top"/>
    </xf>
    <xf numFmtId="3" fontId="1" fillId="0" borderId="17" xfId="0" applyNumberFormat="1" applyFont="1" applyBorder="1" applyAlignment="1">
      <alignment horizontal="left" vertical="top" wrapText="1"/>
    </xf>
    <xf numFmtId="3" fontId="5" fillId="0" borderId="18" xfId="0" applyNumberFormat="1" applyFont="1" applyBorder="1" applyAlignment="1">
      <alignment vertical="top"/>
    </xf>
    <xf numFmtId="49" fontId="1" fillId="7" borderId="59" xfId="0" applyNumberFormat="1" applyFont="1" applyFill="1" applyBorder="1" applyAlignment="1">
      <alignment horizontal="center" vertical="top"/>
    </xf>
    <xf numFmtId="49" fontId="1" fillId="7" borderId="28" xfId="0" applyNumberFormat="1" applyFont="1" applyFill="1" applyBorder="1" applyAlignment="1">
      <alignment horizontal="center" vertical="top"/>
    </xf>
    <xf numFmtId="3" fontId="4" fillId="0" borderId="16"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164" fontId="2" fillId="7" borderId="8" xfId="0" applyNumberFormat="1" applyFont="1" applyFill="1" applyBorder="1" applyAlignment="1">
      <alignment horizontal="center" vertical="top" wrapText="1"/>
    </xf>
    <xf numFmtId="164" fontId="2" fillId="7" borderId="7" xfId="0" applyNumberFormat="1" applyFont="1" applyFill="1" applyBorder="1" applyAlignment="1">
      <alignment horizontal="center" vertical="top" wrapText="1"/>
    </xf>
    <xf numFmtId="3" fontId="2" fillId="7" borderId="17" xfId="0" applyNumberFormat="1" applyFont="1" applyFill="1" applyBorder="1" applyAlignment="1">
      <alignment horizontal="center" vertical="top" wrapText="1"/>
    </xf>
    <xf numFmtId="164" fontId="2" fillId="7" borderId="8" xfId="0" applyNumberFormat="1" applyFont="1" applyFill="1" applyBorder="1" applyAlignment="1">
      <alignment horizontal="center" vertical="top"/>
    </xf>
    <xf numFmtId="164" fontId="2" fillId="7" borderId="7" xfId="0" applyNumberFormat="1" applyFont="1" applyFill="1" applyBorder="1" applyAlignment="1">
      <alignment horizontal="center" vertical="top"/>
    </xf>
    <xf numFmtId="3" fontId="1" fillId="0" borderId="0" xfId="0" applyNumberFormat="1" applyFont="1" applyFill="1" applyBorder="1" applyAlignment="1">
      <alignment vertical="top" wrapText="1"/>
    </xf>
    <xf numFmtId="164" fontId="1" fillId="7" borderId="16" xfId="0" applyNumberFormat="1" applyFont="1" applyFill="1" applyBorder="1" applyAlignment="1">
      <alignment horizontal="center" vertical="top" wrapText="1"/>
    </xf>
    <xf numFmtId="164" fontId="1" fillId="0" borderId="10"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4" fillId="7" borderId="7" xfId="0" applyNumberFormat="1" applyFont="1" applyFill="1" applyBorder="1" applyAlignment="1">
      <alignment horizontal="center" vertical="top" wrapText="1"/>
    </xf>
    <xf numFmtId="164" fontId="3" fillId="7" borderId="7" xfId="0" applyNumberFormat="1" applyFont="1" applyFill="1" applyBorder="1" applyAlignment="1">
      <alignment horizontal="center" vertical="top" wrapText="1"/>
    </xf>
    <xf numFmtId="3" fontId="4" fillId="7" borderId="16" xfId="0" applyNumberFormat="1" applyFont="1" applyFill="1" applyBorder="1" applyAlignment="1">
      <alignment horizontal="center" vertical="top" wrapText="1"/>
    </xf>
    <xf numFmtId="164" fontId="4" fillId="7" borderId="10" xfId="0" applyNumberFormat="1" applyFont="1" applyFill="1" applyBorder="1" applyAlignment="1">
      <alignment horizontal="center" vertical="top"/>
    </xf>
    <xf numFmtId="3" fontId="2" fillId="0" borderId="0" xfId="0" applyNumberFormat="1" applyFont="1" applyFill="1" applyBorder="1" applyAlignment="1">
      <alignment horizontal="center" vertical="top" textRotation="90" wrapText="1"/>
    </xf>
    <xf numFmtId="3" fontId="4" fillId="5" borderId="66" xfId="0" applyNumberFormat="1" applyFont="1" applyFill="1" applyBorder="1" applyAlignment="1">
      <alignment vertical="top" wrapText="1"/>
    </xf>
    <xf numFmtId="164" fontId="1" fillId="0" borderId="7" xfId="0" applyNumberFormat="1" applyFont="1" applyBorder="1" applyAlignment="1">
      <alignment horizontal="center" vertical="top"/>
    </xf>
    <xf numFmtId="3" fontId="2" fillId="0" borderId="42" xfId="0" applyNumberFormat="1" applyFont="1" applyFill="1" applyBorder="1" applyAlignment="1">
      <alignment horizontal="center" vertical="top" textRotation="180" wrapText="1"/>
    </xf>
    <xf numFmtId="3" fontId="1" fillId="0" borderId="62" xfId="0" applyNumberFormat="1" applyFont="1" applyFill="1" applyBorder="1" applyAlignment="1">
      <alignment horizontal="center" vertical="top"/>
    </xf>
    <xf numFmtId="3" fontId="4" fillId="7" borderId="40" xfId="0" applyNumberFormat="1" applyFont="1" applyFill="1" applyBorder="1" applyAlignment="1">
      <alignment vertical="top" wrapText="1"/>
    </xf>
    <xf numFmtId="3" fontId="4" fillId="5" borderId="39" xfId="0" applyNumberFormat="1" applyFont="1" applyFill="1" applyBorder="1" applyAlignment="1">
      <alignment horizontal="center" vertical="top"/>
    </xf>
    <xf numFmtId="3" fontId="1" fillId="7" borderId="62" xfId="0" applyNumberFormat="1" applyFont="1" applyFill="1" applyBorder="1" applyAlignment="1">
      <alignment horizontal="left" vertical="top" wrapText="1"/>
    </xf>
    <xf numFmtId="3" fontId="1" fillId="7" borderId="7" xfId="0" applyNumberFormat="1" applyFont="1" applyFill="1" applyBorder="1" applyAlignment="1">
      <alignment horizontal="center" vertical="top"/>
    </xf>
    <xf numFmtId="3" fontId="2" fillId="5" borderId="42" xfId="0" applyNumberFormat="1" applyFont="1" applyFill="1" applyBorder="1" applyAlignment="1">
      <alignment horizontal="center" vertical="top" wrapText="1"/>
    </xf>
    <xf numFmtId="3" fontId="4" fillId="0" borderId="65" xfId="0" applyNumberFormat="1" applyFont="1" applyFill="1" applyBorder="1" applyAlignment="1">
      <alignment horizontal="center" vertical="top" wrapText="1"/>
    </xf>
    <xf numFmtId="3" fontId="1" fillId="0" borderId="62" xfId="0" applyNumberFormat="1" applyFont="1" applyBorder="1" applyAlignment="1">
      <alignment horizontal="left" vertical="top" wrapText="1"/>
    </xf>
    <xf numFmtId="3" fontId="1" fillId="7" borderId="13" xfId="0" applyNumberFormat="1" applyFont="1" applyFill="1" applyBorder="1" applyAlignment="1">
      <alignment vertical="top" wrapText="1"/>
    </xf>
    <xf numFmtId="3" fontId="4" fillId="0" borderId="61" xfId="0" applyNumberFormat="1" applyFont="1" applyBorder="1" applyAlignment="1">
      <alignment horizontal="center" vertical="top"/>
    </xf>
    <xf numFmtId="3" fontId="1" fillId="7" borderId="39" xfId="0" applyNumberFormat="1" applyFont="1" applyFill="1" applyBorder="1" applyAlignment="1">
      <alignment horizontal="center" vertical="top"/>
    </xf>
    <xf numFmtId="3" fontId="4" fillId="5" borderId="10" xfId="0" applyNumberFormat="1" applyFont="1" applyFill="1" applyBorder="1" applyAlignment="1">
      <alignment horizontal="center" vertical="top"/>
    </xf>
    <xf numFmtId="3" fontId="4" fillId="5" borderId="2" xfId="0" applyNumberFormat="1" applyFont="1" applyFill="1" applyBorder="1" applyAlignment="1">
      <alignment horizontal="center" vertical="top"/>
    </xf>
    <xf numFmtId="3" fontId="4" fillId="5" borderId="8" xfId="0" applyNumberFormat="1" applyFont="1" applyFill="1" applyBorder="1" applyAlignment="1">
      <alignment horizontal="center" vertical="top"/>
    </xf>
    <xf numFmtId="3" fontId="4" fillId="7" borderId="8" xfId="0" applyNumberFormat="1" applyFont="1" applyFill="1" applyBorder="1" applyAlignment="1">
      <alignment horizontal="center" vertical="top"/>
    </xf>
    <xf numFmtId="3" fontId="5" fillId="7" borderId="8" xfId="0" applyNumberFormat="1" applyFont="1" applyFill="1" applyBorder="1" applyAlignment="1">
      <alignment horizontal="center" vertical="top" wrapText="1"/>
    </xf>
    <xf numFmtId="3" fontId="4" fillId="7" borderId="2" xfId="0" applyNumberFormat="1" applyFont="1" applyFill="1" applyBorder="1" applyAlignment="1">
      <alignment horizontal="center" vertical="top" wrapText="1"/>
    </xf>
    <xf numFmtId="49" fontId="5" fillId="5" borderId="68" xfId="0" applyNumberFormat="1" applyFont="1" applyFill="1" applyBorder="1" applyAlignment="1">
      <alignment horizontal="center" vertical="top"/>
    </xf>
    <xf numFmtId="49" fontId="1" fillId="7" borderId="61" xfId="0" applyNumberFormat="1" applyFont="1" applyFill="1" applyBorder="1" applyAlignment="1">
      <alignment horizontal="left" vertical="top" wrapText="1"/>
    </xf>
    <xf numFmtId="164" fontId="3" fillId="7" borderId="26" xfId="0" applyNumberFormat="1" applyFont="1" applyFill="1" applyBorder="1" applyAlignment="1">
      <alignment horizontal="center" vertical="top" wrapText="1"/>
    </xf>
    <xf numFmtId="164" fontId="3" fillId="7" borderId="34"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top"/>
    </xf>
    <xf numFmtId="0" fontId="1" fillId="7" borderId="59" xfId="0" applyFont="1" applyFill="1" applyBorder="1" applyAlignment="1">
      <alignment vertical="top" wrapText="1"/>
    </xf>
    <xf numFmtId="3" fontId="1" fillId="5" borderId="51" xfId="0" applyNumberFormat="1" applyFont="1" applyFill="1" applyBorder="1" applyAlignment="1">
      <alignment horizontal="center" vertical="top"/>
    </xf>
    <xf numFmtId="3" fontId="2" fillId="0" borderId="32" xfId="0" applyNumberFormat="1" applyFont="1" applyFill="1" applyBorder="1" applyAlignment="1">
      <alignment vertical="top" textRotation="180" wrapText="1"/>
    </xf>
    <xf numFmtId="164" fontId="1" fillId="7" borderId="61" xfId="0" applyNumberFormat="1" applyFont="1" applyFill="1" applyBorder="1" applyAlignment="1">
      <alignment horizontal="center" vertical="top" wrapText="1"/>
    </xf>
    <xf numFmtId="3" fontId="2" fillId="5" borderId="64" xfId="0" applyNumberFormat="1" applyFont="1" applyFill="1" applyBorder="1" applyAlignment="1">
      <alignment vertical="top" wrapText="1"/>
    </xf>
    <xf numFmtId="3" fontId="2" fillId="5" borderId="32" xfId="0" applyNumberFormat="1" applyFont="1" applyFill="1" applyBorder="1" applyAlignment="1">
      <alignment vertical="top" wrapText="1"/>
    </xf>
    <xf numFmtId="3" fontId="2" fillId="5" borderId="38" xfId="0" applyNumberFormat="1" applyFont="1" applyFill="1" applyBorder="1" applyAlignment="1">
      <alignment vertical="top" wrapText="1"/>
    </xf>
    <xf numFmtId="3" fontId="2" fillId="5" borderId="31" xfId="0" applyNumberFormat="1" applyFont="1" applyFill="1" applyBorder="1" applyAlignment="1">
      <alignment vertical="top" wrapText="1"/>
    </xf>
    <xf numFmtId="3" fontId="4" fillId="0" borderId="17" xfId="0" applyNumberFormat="1" applyFont="1" applyFill="1" applyBorder="1" applyAlignment="1">
      <alignment horizontal="center" vertical="top" wrapText="1"/>
    </xf>
    <xf numFmtId="3" fontId="1" fillId="7" borderId="15" xfId="0" applyNumberFormat="1" applyFont="1" applyFill="1" applyBorder="1" applyAlignment="1">
      <alignment horizontal="center" vertical="top"/>
    </xf>
    <xf numFmtId="3" fontId="1" fillId="7" borderId="37" xfId="0" applyNumberFormat="1" applyFont="1" applyFill="1" applyBorder="1" applyAlignment="1">
      <alignment horizontal="left" vertical="top" wrapText="1"/>
    </xf>
    <xf numFmtId="49" fontId="2" fillId="5" borderId="32" xfId="0" applyNumberFormat="1" applyFont="1" applyFill="1" applyBorder="1" applyAlignment="1">
      <alignment horizontal="center" vertical="top"/>
    </xf>
    <xf numFmtId="3" fontId="1" fillId="5" borderId="39" xfId="0" applyNumberFormat="1" applyFont="1" applyFill="1" applyBorder="1" applyAlignment="1">
      <alignment horizontal="center" vertical="top" wrapText="1"/>
    </xf>
    <xf numFmtId="164" fontId="4" fillId="0" borderId="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4" fillId="5" borderId="37" xfId="0" applyNumberFormat="1" applyFont="1" applyFill="1" applyBorder="1" applyAlignment="1">
      <alignment horizontal="left" vertical="top" wrapText="1"/>
    </xf>
    <xf numFmtId="49" fontId="5" fillId="5" borderId="13" xfId="0" applyNumberFormat="1" applyFont="1" applyFill="1" applyBorder="1" applyAlignment="1">
      <alignment horizontal="center" vertical="top"/>
    </xf>
    <xf numFmtId="3" fontId="4" fillId="7" borderId="0" xfId="0" applyNumberFormat="1" applyFont="1" applyFill="1" applyBorder="1" applyAlignment="1">
      <alignment horizontal="center" vertical="top" wrapText="1"/>
    </xf>
    <xf numFmtId="49" fontId="5" fillId="2" borderId="18" xfId="0" applyNumberFormat="1" applyFont="1" applyFill="1" applyBorder="1" applyAlignment="1">
      <alignment horizontal="center" vertical="top"/>
    </xf>
    <xf numFmtId="3" fontId="5" fillId="0" borderId="32" xfId="0" applyNumberFormat="1" applyFont="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3" fontId="4" fillId="0" borderId="18" xfId="0" applyNumberFormat="1" applyFont="1" applyFill="1" applyBorder="1" applyAlignment="1">
      <alignment horizontal="center" vertical="top" wrapText="1"/>
    </xf>
    <xf numFmtId="3" fontId="4" fillId="0" borderId="31" xfId="0" applyNumberFormat="1" applyFont="1" applyBorder="1" applyAlignment="1">
      <alignment horizontal="center" vertical="top" wrapText="1"/>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1" fillId="7" borderId="59" xfId="0" applyNumberFormat="1" applyFont="1" applyFill="1" applyBorder="1" applyAlignment="1">
      <alignment horizontal="left" vertical="top" wrapText="1"/>
    </xf>
    <xf numFmtId="3" fontId="1" fillId="7" borderId="19"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2" fillId="0" borderId="31" xfId="0" applyNumberFormat="1" applyFont="1" applyBorder="1" applyAlignment="1">
      <alignment horizontal="center" vertical="top"/>
    </xf>
    <xf numFmtId="3" fontId="4" fillId="0" borderId="59" xfId="0" applyNumberFormat="1" applyFont="1" applyBorder="1" applyAlignment="1">
      <alignment horizontal="center" vertical="top" wrapText="1"/>
    </xf>
    <xf numFmtId="3" fontId="4" fillId="0" borderId="18" xfId="0" applyNumberFormat="1" applyFont="1" applyBorder="1" applyAlignment="1">
      <alignment horizontal="center" vertical="top" wrapText="1"/>
    </xf>
    <xf numFmtId="3" fontId="1" fillId="0" borderId="41" xfId="0" applyNumberFormat="1" applyFont="1" applyBorder="1" applyAlignment="1">
      <alignment horizontal="left" vertical="top" wrapText="1"/>
    </xf>
    <xf numFmtId="3" fontId="1" fillId="0" borderId="19" xfId="0" applyNumberFormat="1" applyFont="1" applyFill="1" applyBorder="1" applyAlignment="1">
      <alignment horizontal="left" vertical="top" wrapText="1"/>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13" xfId="0" applyNumberFormat="1" applyFont="1" applyFill="1" applyBorder="1" applyAlignment="1">
      <alignment horizontal="center" vertical="top"/>
    </xf>
    <xf numFmtId="3" fontId="2" fillId="0" borderId="19" xfId="0" applyNumberFormat="1" applyFont="1" applyFill="1" applyBorder="1" applyAlignment="1">
      <alignment horizontal="center" vertical="top" textRotation="90" wrapText="1"/>
    </xf>
    <xf numFmtId="3" fontId="2" fillId="0" borderId="38"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4" fillId="7" borderId="40" xfId="0" applyNumberFormat="1" applyFont="1" applyFill="1" applyBorder="1" applyAlignment="1">
      <alignment horizontal="left" vertical="top" wrapText="1"/>
    </xf>
    <xf numFmtId="3" fontId="4" fillId="7" borderId="41" xfId="0" applyNumberFormat="1" applyFont="1" applyFill="1" applyBorder="1" applyAlignment="1">
      <alignment horizontal="left" vertical="top" wrapText="1"/>
    </xf>
    <xf numFmtId="3" fontId="2" fillId="0" borderId="18" xfId="0" applyNumberFormat="1" applyFont="1" applyFill="1" applyBorder="1" applyAlignment="1">
      <alignment horizontal="center" vertical="top" textRotation="90" wrapText="1"/>
    </xf>
    <xf numFmtId="3" fontId="2" fillId="0" borderId="31" xfId="0" applyNumberFormat="1" applyFont="1" applyFill="1" applyBorder="1" applyAlignment="1">
      <alignment horizontal="center" vertical="top"/>
    </xf>
    <xf numFmtId="3" fontId="1" fillId="5" borderId="42" xfId="0" applyNumberFormat="1" applyFont="1" applyFill="1" applyBorder="1" applyAlignment="1">
      <alignment horizontal="left" vertical="top" wrapText="1"/>
    </xf>
    <xf numFmtId="3" fontId="1" fillId="5" borderId="41"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3" fontId="1" fillId="7" borderId="40" xfId="0" applyNumberFormat="1" applyFont="1" applyFill="1" applyBorder="1" applyAlignment="1">
      <alignment horizontal="left" vertical="top" wrapText="1"/>
    </xf>
    <xf numFmtId="3" fontId="1" fillId="7" borderId="41" xfId="0" applyNumberFormat="1" applyFont="1" applyFill="1" applyBorder="1" applyAlignment="1">
      <alignment horizontal="left" vertical="top" wrapText="1"/>
    </xf>
    <xf numFmtId="3" fontId="2" fillId="0" borderId="18" xfId="0" applyNumberFormat="1" applyFont="1" applyBorder="1" applyAlignment="1">
      <alignment horizontal="center" vertical="top"/>
    </xf>
    <xf numFmtId="3" fontId="2" fillId="2" borderId="12" xfId="0" applyNumberFormat="1" applyFont="1" applyFill="1" applyBorder="1" applyAlignment="1">
      <alignment horizontal="center" vertical="top"/>
    </xf>
    <xf numFmtId="3" fontId="2" fillId="8" borderId="45" xfId="0" applyNumberFormat="1" applyFont="1" applyFill="1" applyBorder="1" applyAlignment="1">
      <alignment horizontal="center" vertical="top" wrapText="1"/>
    </xf>
    <xf numFmtId="49" fontId="2" fillId="3" borderId="16" xfId="0" applyNumberFormat="1" applyFont="1" applyFill="1" applyBorder="1" applyAlignment="1">
      <alignment horizontal="center" vertical="top"/>
    </xf>
    <xf numFmtId="49" fontId="2" fillId="3" borderId="56" xfId="0" applyNumberFormat="1" applyFont="1" applyFill="1" applyBorder="1" applyAlignment="1">
      <alignment horizontal="center" vertical="top"/>
    </xf>
    <xf numFmtId="3" fontId="1" fillId="7" borderId="18" xfId="0" applyNumberFormat="1" applyFont="1" applyFill="1" applyBorder="1" applyAlignment="1">
      <alignment horizontal="center" vertical="top"/>
    </xf>
    <xf numFmtId="3" fontId="1" fillId="7" borderId="42"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7" borderId="31"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1" fillId="0" borderId="16" xfId="0" applyNumberFormat="1" applyFont="1" applyBorder="1" applyAlignment="1">
      <alignment horizontal="left" vertical="top" wrapText="1"/>
    </xf>
    <xf numFmtId="3" fontId="1" fillId="5" borderId="36" xfId="0" applyNumberFormat="1" applyFont="1" applyFill="1" applyBorder="1" applyAlignment="1">
      <alignment horizontal="left" vertical="top" wrapText="1"/>
    </xf>
    <xf numFmtId="3" fontId="1" fillId="7" borderId="16" xfId="0" applyNumberFormat="1" applyFont="1" applyFill="1" applyBorder="1" applyAlignment="1">
      <alignment horizontal="left" vertical="top" wrapText="1"/>
    </xf>
    <xf numFmtId="3" fontId="1" fillId="7" borderId="17" xfId="0" applyNumberFormat="1" applyFont="1" applyFill="1" applyBorder="1" applyAlignment="1">
      <alignment horizontal="left" vertical="top" wrapText="1"/>
    </xf>
    <xf numFmtId="3" fontId="1" fillId="7" borderId="8" xfId="0" applyNumberFormat="1" applyFont="1" applyFill="1" applyBorder="1" applyAlignment="1">
      <alignment horizontal="center" vertical="top" wrapText="1"/>
    </xf>
    <xf numFmtId="3" fontId="5" fillId="7" borderId="59" xfId="0" applyNumberFormat="1" applyFont="1" applyFill="1" applyBorder="1" applyAlignment="1">
      <alignment horizontal="left" vertical="top" wrapText="1"/>
    </xf>
    <xf numFmtId="3" fontId="4" fillId="7" borderId="8" xfId="0" applyNumberFormat="1" applyFont="1" applyFill="1" applyBorder="1" applyAlignment="1">
      <alignment horizontal="center" vertical="top" wrapText="1"/>
    </xf>
    <xf numFmtId="3" fontId="4" fillId="0" borderId="6" xfId="0" applyNumberFormat="1" applyFont="1" applyBorder="1" applyAlignment="1">
      <alignment horizontal="center" vertical="top"/>
    </xf>
    <xf numFmtId="3" fontId="4" fillId="7" borderId="37" xfId="0" applyNumberFormat="1" applyFont="1" applyFill="1" applyBorder="1" applyAlignment="1">
      <alignment horizontal="left" vertical="top" wrapText="1"/>
    </xf>
    <xf numFmtId="0" fontId="4" fillId="0" borderId="0" xfId="0" applyFont="1" applyAlignment="1">
      <alignment vertical="top"/>
    </xf>
    <xf numFmtId="0" fontId="4" fillId="0" borderId="0" xfId="0" applyFont="1" applyAlignment="1">
      <alignment vertical="center"/>
    </xf>
    <xf numFmtId="0" fontId="4" fillId="0" borderId="0" xfId="0" applyNumberFormat="1" applyFont="1" applyAlignment="1">
      <alignment vertical="top"/>
    </xf>
    <xf numFmtId="0" fontId="4" fillId="0" borderId="0" xfId="0" applyFont="1" applyAlignment="1">
      <alignment horizontal="center" vertical="top"/>
    </xf>
    <xf numFmtId="164" fontId="15" fillId="7" borderId="7" xfId="0" applyNumberFormat="1" applyFont="1" applyFill="1" applyBorder="1" applyAlignment="1">
      <alignment horizontal="center" vertical="top"/>
    </xf>
    <xf numFmtId="164" fontId="4" fillId="7" borderId="26" xfId="0" applyNumberFormat="1" applyFont="1" applyFill="1" applyBorder="1" applyAlignment="1">
      <alignment horizontal="center" vertical="top"/>
    </xf>
    <xf numFmtId="164" fontId="1" fillId="7" borderId="28" xfId="0" applyNumberFormat="1" applyFont="1" applyFill="1" applyBorder="1" applyAlignment="1">
      <alignment horizontal="center" vertical="top" wrapText="1"/>
    </xf>
    <xf numFmtId="164" fontId="1" fillId="7" borderId="15" xfId="0" applyNumberFormat="1" applyFont="1" applyFill="1" applyBorder="1" applyAlignment="1">
      <alignment horizontal="center" vertical="top" wrapText="1"/>
    </xf>
    <xf numFmtId="164" fontId="4" fillId="7" borderId="74" xfId="0" applyNumberFormat="1" applyFont="1" applyFill="1" applyBorder="1" applyAlignment="1">
      <alignment horizontal="center" vertical="top"/>
    </xf>
    <xf numFmtId="164" fontId="4" fillId="7" borderId="61" xfId="0" applyNumberFormat="1" applyFont="1" applyFill="1" applyBorder="1" applyAlignment="1">
      <alignment horizontal="center" vertical="top"/>
    </xf>
    <xf numFmtId="164" fontId="5" fillId="7" borderId="17" xfId="0" applyNumberFormat="1" applyFont="1" applyFill="1" applyBorder="1" applyAlignment="1">
      <alignment horizontal="center" vertical="top"/>
    </xf>
    <xf numFmtId="164" fontId="15" fillId="7" borderId="17" xfId="0" applyNumberFormat="1" applyFont="1" applyFill="1" applyBorder="1" applyAlignment="1">
      <alignment horizontal="center" vertical="top"/>
    </xf>
    <xf numFmtId="164" fontId="2" fillId="8" borderId="50" xfId="0" applyNumberFormat="1" applyFont="1" applyFill="1" applyBorder="1" applyAlignment="1">
      <alignment horizontal="center" vertical="top" wrapText="1"/>
    </xf>
    <xf numFmtId="164" fontId="4" fillId="7" borderId="42" xfId="0" applyNumberFormat="1" applyFont="1" applyFill="1" applyBorder="1" applyAlignment="1">
      <alignment horizontal="center" vertical="top"/>
    </xf>
    <xf numFmtId="164" fontId="4" fillId="7" borderId="59" xfId="0" applyNumberFormat="1" applyFont="1" applyFill="1" applyBorder="1" applyAlignment="1">
      <alignment horizontal="center" vertical="top"/>
    </xf>
    <xf numFmtId="164" fontId="4" fillId="7" borderId="18" xfId="0" applyNumberFormat="1" applyFont="1" applyFill="1" applyBorder="1" applyAlignment="1">
      <alignment horizontal="center" vertical="top"/>
    </xf>
    <xf numFmtId="164" fontId="5" fillId="7" borderId="18" xfId="0" applyNumberFormat="1" applyFont="1" applyFill="1" applyBorder="1" applyAlignment="1">
      <alignment horizontal="center" vertical="top"/>
    </xf>
    <xf numFmtId="164" fontId="15" fillId="7" borderId="18" xfId="0" applyNumberFormat="1" applyFont="1" applyFill="1" applyBorder="1" applyAlignment="1">
      <alignment horizontal="center" vertical="top"/>
    </xf>
    <xf numFmtId="164" fontId="1" fillId="7" borderId="42" xfId="0" applyNumberFormat="1" applyFont="1" applyFill="1" applyBorder="1" applyAlignment="1">
      <alignment horizontal="center" vertical="top"/>
    </xf>
    <xf numFmtId="164" fontId="1" fillId="7" borderId="59"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164" fontId="2" fillId="8" borderId="4" xfId="0" applyNumberFormat="1" applyFont="1" applyFill="1" applyBorder="1" applyAlignment="1">
      <alignment horizontal="center" vertical="top" wrapText="1"/>
    </xf>
    <xf numFmtId="164" fontId="1" fillId="7" borderId="13" xfId="0" applyNumberFormat="1" applyFont="1" applyFill="1" applyBorder="1" applyAlignment="1">
      <alignment horizontal="center" vertical="top"/>
    </xf>
    <xf numFmtId="164" fontId="1" fillId="0" borderId="59" xfId="0" applyNumberFormat="1" applyFont="1" applyFill="1" applyBorder="1" applyAlignment="1">
      <alignment horizontal="center" vertical="top"/>
    </xf>
    <xf numFmtId="164" fontId="2" fillId="8" borderId="4" xfId="0" applyNumberFormat="1" applyFont="1" applyFill="1" applyBorder="1" applyAlignment="1">
      <alignment horizontal="center" vertical="top"/>
    </xf>
    <xf numFmtId="164" fontId="1" fillId="0" borderId="18" xfId="0" applyNumberFormat="1" applyFont="1" applyBorder="1" applyAlignment="1">
      <alignment horizontal="center" vertical="top"/>
    </xf>
    <xf numFmtId="164" fontId="2" fillId="2" borderId="11" xfId="0" applyNumberFormat="1" applyFont="1" applyFill="1" applyBorder="1" applyAlignment="1">
      <alignment horizontal="center" vertical="top"/>
    </xf>
    <xf numFmtId="164" fontId="2" fillId="3" borderId="11" xfId="0" applyNumberFormat="1" applyFont="1" applyFill="1" applyBorder="1" applyAlignment="1">
      <alignment horizontal="center" vertical="top"/>
    </xf>
    <xf numFmtId="3" fontId="4" fillId="0" borderId="7" xfId="0" applyNumberFormat="1" applyFont="1" applyBorder="1" applyAlignment="1">
      <alignment vertical="top"/>
    </xf>
    <xf numFmtId="0" fontId="4" fillId="7" borderId="39" xfId="0" applyFont="1" applyFill="1" applyBorder="1" applyAlignment="1">
      <alignment horizontal="center" vertical="top" wrapText="1"/>
    </xf>
    <xf numFmtId="0" fontId="4" fillId="7" borderId="60" xfId="0" applyFont="1" applyFill="1" applyBorder="1" applyAlignment="1">
      <alignment vertical="top" wrapText="1"/>
    </xf>
    <xf numFmtId="0" fontId="1" fillId="7" borderId="39" xfId="0" applyFont="1" applyFill="1" applyBorder="1" applyAlignment="1">
      <alignment vertical="top" wrapText="1"/>
    </xf>
    <xf numFmtId="0" fontId="3" fillId="7" borderId="21" xfId="0" applyFont="1" applyFill="1" applyBorder="1" applyAlignment="1">
      <alignment vertical="top"/>
    </xf>
    <xf numFmtId="3" fontId="1" fillId="7" borderId="69" xfId="0" applyNumberFormat="1" applyFont="1" applyFill="1" applyBorder="1" applyAlignment="1">
      <alignment horizontal="center" vertical="top" wrapText="1"/>
    </xf>
    <xf numFmtId="164" fontId="4" fillId="7" borderId="17" xfId="0" applyNumberFormat="1" applyFont="1" applyFill="1" applyBorder="1" applyAlignment="1">
      <alignment horizontal="center" vertical="top" wrapText="1"/>
    </xf>
    <xf numFmtId="164" fontId="5" fillId="8" borderId="47" xfId="0" applyNumberFormat="1" applyFont="1" applyFill="1" applyBorder="1" applyAlignment="1">
      <alignment horizontal="center" vertical="top" wrapText="1"/>
    </xf>
    <xf numFmtId="164" fontId="4" fillId="0" borderId="74" xfId="0" applyNumberFormat="1" applyFont="1" applyFill="1" applyBorder="1" applyAlignment="1">
      <alignment horizontal="center" vertical="top"/>
    </xf>
    <xf numFmtId="164" fontId="2" fillId="7" borderId="17"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1" fillId="0" borderId="66" xfId="0" applyNumberFormat="1" applyFont="1" applyFill="1" applyBorder="1" applyAlignment="1">
      <alignment horizontal="center" vertical="top"/>
    </xf>
    <xf numFmtId="164" fontId="4" fillId="7" borderId="18" xfId="0" applyNumberFormat="1" applyFont="1" applyFill="1" applyBorder="1" applyAlignment="1">
      <alignment horizontal="center" vertical="top" wrapText="1"/>
    </xf>
    <xf numFmtId="164" fontId="4" fillId="7" borderId="66" xfId="0" applyNumberFormat="1" applyFont="1" applyFill="1" applyBorder="1" applyAlignment="1">
      <alignment horizontal="center" vertical="top"/>
    </xf>
    <xf numFmtId="164" fontId="5" fillId="8" borderId="4" xfId="0" applyNumberFormat="1" applyFont="1" applyFill="1" applyBorder="1" applyAlignment="1">
      <alignment horizontal="center" vertical="top" wrapText="1"/>
    </xf>
    <xf numFmtId="164" fontId="2" fillId="7" borderId="18" xfId="0" applyNumberFormat="1" applyFont="1" applyFill="1" applyBorder="1" applyAlignment="1">
      <alignment horizontal="center" vertical="top"/>
    </xf>
    <xf numFmtId="164" fontId="1" fillId="7" borderId="18" xfId="0" applyNumberFormat="1" applyFont="1" applyFill="1" applyBorder="1" applyAlignment="1">
      <alignment horizontal="center" vertical="top" wrapText="1"/>
    </xf>
    <xf numFmtId="164" fontId="2" fillId="2" borderId="56" xfId="0" applyNumberFormat="1" applyFont="1" applyFill="1" applyBorder="1" applyAlignment="1">
      <alignment horizontal="center" vertical="top"/>
    </xf>
    <xf numFmtId="164" fontId="1" fillId="5" borderId="13" xfId="0" applyNumberFormat="1" applyFont="1" applyFill="1" applyBorder="1" applyAlignment="1">
      <alignment horizontal="center" vertical="top" wrapText="1"/>
    </xf>
    <xf numFmtId="164" fontId="1" fillId="5" borderId="59" xfId="0" applyNumberFormat="1" applyFont="1" applyFill="1" applyBorder="1" applyAlignment="1">
      <alignment horizontal="center" vertical="top" wrapText="1"/>
    </xf>
    <xf numFmtId="164" fontId="2" fillId="2" borderId="19" xfId="0" applyNumberFormat="1" applyFont="1" applyFill="1" applyBorder="1" applyAlignment="1">
      <alignment horizontal="center" vertical="top"/>
    </xf>
    <xf numFmtId="164" fontId="1" fillId="5" borderId="16" xfId="0" applyNumberFormat="1" applyFont="1" applyFill="1" applyBorder="1" applyAlignment="1">
      <alignment horizontal="center" vertical="top"/>
    </xf>
    <xf numFmtId="164" fontId="4" fillId="7" borderId="16" xfId="0" applyNumberFormat="1" applyFont="1" applyFill="1" applyBorder="1" applyAlignment="1">
      <alignment horizontal="center" vertical="top"/>
    </xf>
    <xf numFmtId="164" fontId="2" fillId="3" borderId="56" xfId="0" applyNumberFormat="1" applyFont="1" applyFill="1" applyBorder="1" applyAlignment="1">
      <alignment horizontal="center" vertical="top"/>
    </xf>
    <xf numFmtId="164" fontId="1" fillId="7" borderId="59" xfId="0" applyNumberFormat="1" applyFont="1" applyFill="1" applyBorder="1" applyAlignment="1">
      <alignment horizontal="center" vertical="top" wrapText="1"/>
    </xf>
    <xf numFmtId="164" fontId="1" fillId="5" borderId="18" xfId="0" applyNumberFormat="1" applyFont="1" applyFill="1" applyBorder="1" applyAlignment="1">
      <alignment horizontal="center" vertical="top"/>
    </xf>
    <xf numFmtId="164" fontId="1" fillId="7" borderId="42" xfId="0" applyNumberFormat="1" applyFont="1" applyFill="1" applyBorder="1" applyAlignment="1">
      <alignment horizontal="center" vertical="top" wrapText="1"/>
    </xf>
    <xf numFmtId="164" fontId="2" fillId="4" borderId="19" xfId="0" applyNumberFormat="1" applyFont="1" applyFill="1" applyBorder="1" applyAlignment="1">
      <alignment horizontal="center" vertical="top"/>
    </xf>
    <xf numFmtId="164" fontId="1" fillId="0" borderId="15" xfId="0" applyNumberFormat="1" applyFont="1" applyBorder="1" applyAlignment="1">
      <alignment horizontal="center" vertical="top"/>
    </xf>
    <xf numFmtId="164" fontId="4" fillId="0" borderId="45" xfId="0" applyNumberFormat="1" applyFont="1" applyFill="1" applyBorder="1" applyAlignment="1">
      <alignment horizontal="center" vertical="top" wrapText="1"/>
    </xf>
    <xf numFmtId="164" fontId="4" fillId="0" borderId="11" xfId="0" applyNumberFormat="1" applyFont="1" applyBorder="1" applyAlignment="1">
      <alignment horizontal="center" vertical="center" wrapText="1"/>
    </xf>
    <xf numFmtId="164" fontId="4" fillId="0" borderId="66" xfId="0" applyNumberFormat="1" applyFont="1" applyFill="1" applyBorder="1" applyAlignment="1">
      <alignment horizontal="center" vertical="top" wrapText="1"/>
    </xf>
    <xf numFmtId="164" fontId="4" fillId="0" borderId="42" xfId="0" applyNumberFormat="1" applyFont="1" applyFill="1" applyBorder="1" applyAlignment="1">
      <alignment horizontal="center" vertical="top" wrapText="1"/>
    </xf>
    <xf numFmtId="164" fontId="4" fillId="0" borderId="4" xfId="0" applyNumberFormat="1" applyFont="1" applyFill="1" applyBorder="1" applyAlignment="1">
      <alignment horizontal="center" vertical="top" wrapText="1"/>
    </xf>
    <xf numFmtId="164" fontId="5" fillId="8" borderId="11" xfId="0" applyNumberFormat="1" applyFont="1" applyFill="1" applyBorder="1" applyAlignment="1">
      <alignment horizontal="center" vertical="top" wrapText="1"/>
    </xf>
    <xf numFmtId="164" fontId="5" fillId="0" borderId="54" xfId="0" applyNumberFormat="1" applyFont="1" applyBorder="1" applyAlignment="1">
      <alignment horizontal="center" vertical="center" wrapText="1"/>
    </xf>
    <xf numFmtId="49" fontId="5" fillId="5" borderId="32"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0" borderId="42" xfId="0" applyNumberFormat="1" applyFont="1" applyBorder="1" applyAlignment="1">
      <alignment horizontal="center" vertical="top"/>
    </xf>
    <xf numFmtId="3" fontId="1" fillId="7" borderId="32"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7" borderId="17" xfId="0" applyNumberFormat="1" applyFont="1" applyFill="1" applyBorder="1" applyAlignment="1">
      <alignment horizontal="left" vertical="top" wrapText="1"/>
    </xf>
    <xf numFmtId="3" fontId="1" fillId="7" borderId="5"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2" fillId="7" borderId="8" xfId="0" applyNumberFormat="1" applyFont="1" applyFill="1" applyBorder="1" applyAlignment="1">
      <alignment horizontal="center" vertical="top"/>
    </xf>
    <xf numFmtId="3" fontId="2" fillId="7" borderId="8" xfId="0" applyNumberFormat="1" applyFont="1" applyFill="1" applyBorder="1" applyAlignment="1">
      <alignment horizontal="center" vertical="top" wrapText="1"/>
    </xf>
    <xf numFmtId="3" fontId="2" fillId="0" borderId="18" xfId="0" applyNumberFormat="1" applyFont="1" applyBorder="1" applyAlignment="1">
      <alignment vertical="top"/>
    </xf>
    <xf numFmtId="3" fontId="2" fillId="0" borderId="0" xfId="0" applyNumberFormat="1" applyFont="1" applyFill="1" applyBorder="1" applyAlignment="1">
      <alignment vertical="top"/>
    </xf>
    <xf numFmtId="3" fontId="2" fillId="0" borderId="31" xfId="0" applyNumberFormat="1" applyFont="1" applyFill="1" applyBorder="1" applyAlignment="1">
      <alignment vertical="top"/>
    </xf>
    <xf numFmtId="164" fontId="4" fillId="0" borderId="17" xfId="0" applyNumberFormat="1" applyFont="1" applyFill="1" applyBorder="1" applyAlignment="1">
      <alignment horizontal="center" vertical="top"/>
    </xf>
    <xf numFmtId="164" fontId="4" fillId="0" borderId="7"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164" fontId="16" fillId="0" borderId="18" xfId="0" applyNumberFormat="1" applyFont="1" applyFill="1" applyBorder="1" applyAlignment="1">
      <alignment horizontal="center" vertical="top"/>
    </xf>
    <xf numFmtId="164" fontId="16" fillId="0" borderId="7" xfId="0" applyNumberFormat="1" applyFont="1" applyFill="1" applyBorder="1" applyAlignment="1">
      <alignment horizontal="center" vertical="top"/>
    </xf>
    <xf numFmtId="3" fontId="1" fillId="0" borderId="68" xfId="0" applyNumberFormat="1" applyFont="1" applyBorder="1" applyAlignment="1">
      <alignment vertical="top"/>
    </xf>
    <xf numFmtId="3" fontId="1" fillId="0" borderId="19" xfId="0" applyNumberFormat="1" applyFont="1" applyBorder="1" applyAlignment="1">
      <alignment vertical="top"/>
    </xf>
    <xf numFmtId="3" fontId="1" fillId="7" borderId="5" xfId="0" applyNumberFormat="1" applyFont="1" applyFill="1" applyBorder="1" applyAlignment="1">
      <alignment horizontal="center" vertical="top"/>
    </xf>
    <xf numFmtId="3" fontId="17" fillId="0" borderId="0" xfId="0" applyNumberFormat="1" applyFont="1" applyBorder="1" applyAlignment="1">
      <alignment vertical="top" wrapText="1"/>
    </xf>
    <xf numFmtId="3" fontId="1" fillId="7" borderId="27" xfId="0" applyNumberFormat="1" applyFont="1" applyFill="1" applyBorder="1" applyAlignment="1">
      <alignment horizontal="center" vertical="top" wrapText="1"/>
    </xf>
    <xf numFmtId="3" fontId="2" fillId="0" borderId="32" xfId="0" applyNumberFormat="1" applyFont="1" applyBorder="1" applyAlignment="1">
      <alignment horizontal="center" vertical="top"/>
    </xf>
    <xf numFmtId="3" fontId="2" fillId="0" borderId="60" xfId="0" applyNumberFormat="1" applyFont="1" applyFill="1" applyBorder="1" applyAlignment="1">
      <alignment vertical="top"/>
    </xf>
    <xf numFmtId="3" fontId="4" fillId="7" borderId="65" xfId="0" applyNumberFormat="1" applyFont="1" applyFill="1" applyBorder="1" applyAlignment="1">
      <alignment horizontal="center" vertical="top" wrapText="1"/>
    </xf>
    <xf numFmtId="164" fontId="16" fillId="0" borderId="66" xfId="0" applyNumberFormat="1" applyFont="1" applyFill="1" applyBorder="1" applyAlignment="1">
      <alignment horizontal="center" vertical="top" wrapText="1"/>
    </xf>
    <xf numFmtId="3" fontId="1" fillId="5" borderId="18" xfId="0" applyNumberFormat="1" applyFont="1" applyFill="1" applyBorder="1" applyAlignment="1">
      <alignment horizontal="center" vertical="top"/>
    </xf>
    <xf numFmtId="164" fontId="1" fillId="5" borderId="65" xfId="0" applyNumberFormat="1" applyFont="1" applyFill="1" applyBorder="1" applyAlignment="1">
      <alignment horizontal="center" vertical="top"/>
    </xf>
    <xf numFmtId="164" fontId="1" fillId="5" borderId="26" xfId="0" applyNumberFormat="1" applyFont="1" applyFill="1" applyBorder="1" applyAlignment="1">
      <alignment horizontal="center" vertical="top"/>
    </xf>
    <xf numFmtId="164" fontId="17" fillId="5" borderId="66" xfId="0" applyNumberFormat="1" applyFont="1" applyFill="1" applyBorder="1" applyAlignment="1">
      <alignment horizontal="center" vertical="top"/>
    </xf>
    <xf numFmtId="164" fontId="17" fillId="5" borderId="13" xfId="0" applyNumberFormat="1" applyFont="1" applyFill="1" applyBorder="1" applyAlignment="1">
      <alignment horizontal="center" vertical="top"/>
    </xf>
    <xf numFmtId="164" fontId="16" fillId="7" borderId="13" xfId="0" applyNumberFormat="1" applyFont="1" applyFill="1" applyBorder="1" applyAlignment="1">
      <alignment horizontal="center" vertical="top"/>
    </xf>
    <xf numFmtId="164" fontId="16" fillId="7" borderId="24" xfId="0" applyNumberFormat="1" applyFont="1" applyFill="1" applyBorder="1" applyAlignment="1">
      <alignment horizontal="center" vertical="top"/>
    </xf>
    <xf numFmtId="164" fontId="16" fillId="7" borderId="66" xfId="0" applyNumberFormat="1" applyFont="1" applyFill="1" applyBorder="1" applyAlignment="1">
      <alignment horizontal="center" vertical="top"/>
    </xf>
    <xf numFmtId="164" fontId="16" fillId="7" borderId="26" xfId="0" applyNumberFormat="1" applyFont="1" applyFill="1" applyBorder="1" applyAlignment="1">
      <alignment horizontal="center" vertical="top"/>
    </xf>
    <xf numFmtId="3" fontId="16" fillId="0" borderId="59" xfId="0" applyNumberFormat="1" applyFont="1" applyBorder="1" applyAlignment="1">
      <alignment horizontal="center" vertical="top" wrapText="1"/>
    </xf>
    <xf numFmtId="3" fontId="16" fillId="0" borderId="33" xfId="0" applyNumberFormat="1" applyFont="1" applyBorder="1" applyAlignment="1">
      <alignment horizontal="center" vertical="top" wrapText="1"/>
    </xf>
    <xf numFmtId="3" fontId="16" fillId="7" borderId="39" xfId="0" applyNumberFormat="1" applyFont="1" applyFill="1" applyBorder="1" applyAlignment="1">
      <alignment horizontal="center" vertical="top" wrapText="1"/>
    </xf>
    <xf numFmtId="3" fontId="2" fillId="5" borderId="31" xfId="0" applyNumberFormat="1" applyFont="1" applyFill="1" applyBorder="1" applyAlignment="1">
      <alignment horizontal="center" vertical="top" wrapText="1"/>
    </xf>
    <xf numFmtId="3" fontId="2" fillId="5" borderId="38"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3" fontId="1" fillId="7" borderId="42" xfId="0" applyNumberFormat="1" applyFont="1" applyFill="1" applyBorder="1" applyAlignment="1">
      <alignment horizontal="left" vertical="top" wrapText="1"/>
    </xf>
    <xf numFmtId="3" fontId="1" fillId="7" borderId="8" xfId="0" applyNumberFormat="1" applyFont="1" applyFill="1" applyBorder="1" applyAlignment="1">
      <alignment horizontal="center" vertical="top" wrapText="1"/>
    </xf>
    <xf numFmtId="49" fontId="1" fillId="7" borderId="62" xfId="0" applyNumberFormat="1" applyFont="1" applyFill="1" applyBorder="1" applyAlignment="1">
      <alignment vertical="top" wrapText="1"/>
    </xf>
    <xf numFmtId="49" fontId="1" fillId="7" borderId="65" xfId="0" applyNumberFormat="1" applyFont="1" applyFill="1" applyBorder="1" applyAlignment="1">
      <alignment vertical="top" wrapText="1"/>
    </xf>
    <xf numFmtId="49" fontId="17" fillId="7" borderId="65" xfId="0" applyNumberFormat="1" applyFont="1" applyFill="1" applyBorder="1" applyAlignment="1">
      <alignment vertical="top" wrapText="1"/>
    </xf>
    <xf numFmtId="49" fontId="17" fillId="7" borderId="62" xfId="0" applyNumberFormat="1" applyFont="1" applyFill="1" applyBorder="1" applyAlignment="1">
      <alignment vertical="top" wrapText="1"/>
    </xf>
    <xf numFmtId="49" fontId="2" fillId="2" borderId="18"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164" fontId="16" fillId="0" borderId="29" xfId="0" applyNumberFormat="1" applyFont="1" applyFill="1" applyBorder="1" applyAlignment="1">
      <alignment horizontal="center" vertical="top"/>
    </xf>
    <xf numFmtId="164" fontId="16" fillId="0" borderId="73"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5" fillId="0" borderId="32" xfId="0" applyNumberFormat="1" applyFont="1" applyBorder="1" applyAlignment="1">
      <alignment horizontal="center" vertical="top"/>
    </xf>
    <xf numFmtId="164" fontId="17" fillId="0" borderId="13" xfId="0" applyNumberFormat="1" applyFont="1" applyFill="1" applyBorder="1" applyAlignment="1">
      <alignment horizontal="center" vertical="top"/>
    </xf>
    <xf numFmtId="164" fontId="17" fillId="0" borderId="24"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180" wrapText="1"/>
    </xf>
    <xf numFmtId="3" fontId="2" fillId="0" borderId="0" xfId="0" applyNumberFormat="1" applyFont="1" applyBorder="1" applyAlignment="1">
      <alignment horizontal="center" vertical="top"/>
    </xf>
    <xf numFmtId="3" fontId="1" fillId="0" borderId="17" xfId="0" applyNumberFormat="1" applyFont="1" applyFill="1" applyBorder="1" applyAlignment="1">
      <alignment horizontal="center" vertical="top"/>
    </xf>
    <xf numFmtId="164" fontId="17" fillId="0" borderId="66" xfId="0" applyNumberFormat="1" applyFont="1" applyFill="1" applyBorder="1" applyAlignment="1">
      <alignment horizontal="center" vertical="top"/>
    </xf>
    <xf numFmtId="164" fontId="17" fillId="0" borderId="26"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49" fontId="5" fillId="3" borderId="17" xfId="0" applyNumberFormat="1" applyFont="1" applyFill="1" applyBorder="1" applyAlignment="1">
      <alignment horizontal="center" vertical="top"/>
    </xf>
    <xf numFmtId="164" fontId="17" fillId="0" borderId="0" xfId="0" applyNumberFormat="1" applyFont="1" applyBorder="1" applyAlignment="1">
      <alignment horizontal="center" vertical="top"/>
    </xf>
    <xf numFmtId="164" fontId="17" fillId="0" borderId="18" xfId="0" applyNumberFormat="1" applyFont="1" applyBorder="1" applyAlignment="1">
      <alignment horizontal="center" vertical="top"/>
    </xf>
    <xf numFmtId="164" fontId="1" fillId="0" borderId="6" xfId="0" applyNumberFormat="1" applyFont="1" applyBorder="1" applyAlignment="1">
      <alignment horizontal="center" vertical="top"/>
    </xf>
    <xf numFmtId="164" fontId="1" fillId="0" borderId="61" xfId="0" applyNumberFormat="1" applyFont="1" applyBorder="1" applyAlignment="1">
      <alignment horizontal="center" vertical="top"/>
    </xf>
    <xf numFmtId="164" fontId="17" fillId="0" borderId="27" xfId="0" applyNumberFormat="1" applyFont="1" applyBorder="1" applyAlignment="1">
      <alignment horizontal="center" vertical="top"/>
    </xf>
    <xf numFmtId="164" fontId="2" fillId="8" borderId="46" xfId="0" applyNumberFormat="1" applyFont="1" applyFill="1" applyBorder="1" applyAlignment="1">
      <alignment horizontal="center" vertical="top"/>
    </xf>
    <xf numFmtId="164" fontId="2" fillId="2" borderId="14" xfId="0" applyNumberFormat="1" applyFont="1" applyFill="1" applyBorder="1" applyAlignment="1">
      <alignment horizontal="center" vertical="top"/>
    </xf>
    <xf numFmtId="164" fontId="2" fillId="3" borderId="14"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5" fillId="0" borderId="32" xfId="0" applyNumberFormat="1" applyFont="1" applyBorder="1" applyAlignment="1">
      <alignment horizontal="center" vertical="top"/>
    </xf>
    <xf numFmtId="164" fontId="17" fillId="7" borderId="13" xfId="0" applyNumberFormat="1" applyFont="1" applyFill="1" applyBorder="1" applyAlignment="1">
      <alignment horizontal="center" vertical="top" wrapText="1"/>
    </xf>
    <xf numFmtId="164" fontId="17" fillId="7" borderId="3" xfId="0" applyNumberFormat="1" applyFont="1" applyFill="1" applyBorder="1" applyAlignment="1">
      <alignment horizontal="center" vertical="top" wrapText="1"/>
    </xf>
    <xf numFmtId="3" fontId="16" fillId="0" borderId="34" xfId="0" applyNumberFormat="1" applyFont="1" applyBorder="1" applyAlignment="1">
      <alignment horizontal="center" vertical="top" wrapText="1"/>
    </xf>
    <xf numFmtId="164" fontId="17" fillId="7" borderId="42" xfId="0" applyNumberFormat="1" applyFont="1" applyFill="1" applyBorder="1" applyAlignment="1">
      <alignment horizontal="center" vertical="top"/>
    </xf>
    <xf numFmtId="164" fontId="17" fillId="7" borderId="18" xfId="0" applyNumberFormat="1" applyFont="1" applyFill="1" applyBorder="1" applyAlignment="1">
      <alignment horizontal="center" vertical="top"/>
    </xf>
    <xf numFmtId="164" fontId="1" fillId="7" borderId="27" xfId="0" applyNumberFormat="1" applyFont="1" applyFill="1" applyBorder="1" applyAlignment="1">
      <alignment horizontal="center" vertical="top"/>
    </xf>
    <xf numFmtId="164" fontId="17" fillId="7" borderId="57" xfId="0" applyNumberFormat="1" applyFont="1" applyFill="1" applyBorder="1" applyAlignment="1">
      <alignment horizontal="center" vertical="top"/>
    </xf>
    <xf numFmtId="3" fontId="1" fillId="5" borderId="62" xfId="0" applyNumberFormat="1" applyFont="1" applyFill="1" applyBorder="1" applyAlignment="1">
      <alignment vertical="top" wrapText="1"/>
    </xf>
    <xf numFmtId="3" fontId="1" fillId="5" borderId="27" xfId="0" applyNumberFormat="1" applyFont="1" applyFill="1" applyBorder="1" applyAlignment="1">
      <alignment horizontal="center" vertical="top" wrapText="1"/>
    </xf>
    <xf numFmtId="3" fontId="4" fillId="0" borderId="6" xfId="0" applyNumberFormat="1" applyFont="1" applyBorder="1" applyAlignment="1">
      <alignment horizontal="center" vertical="top" wrapText="1"/>
    </xf>
    <xf numFmtId="3" fontId="4" fillId="0" borderId="8" xfId="0" applyNumberFormat="1" applyFont="1" applyBorder="1" applyAlignment="1">
      <alignment horizontal="center" vertical="top" wrapText="1"/>
    </xf>
    <xf numFmtId="3" fontId="4" fillId="0" borderId="8" xfId="0" applyNumberFormat="1" applyFont="1" applyFill="1" applyBorder="1" applyAlignment="1">
      <alignment horizontal="center" vertical="top" wrapText="1"/>
    </xf>
    <xf numFmtId="3" fontId="1" fillId="7" borderId="8" xfId="0" applyNumberFormat="1" applyFont="1" applyFill="1" applyBorder="1" applyAlignment="1">
      <alignment horizontal="center" vertical="top" wrapText="1"/>
    </xf>
    <xf numFmtId="3" fontId="1" fillId="7" borderId="5" xfId="0" applyNumberFormat="1" applyFont="1" applyFill="1" applyBorder="1" applyAlignment="1">
      <alignment horizontal="center" vertical="top" wrapText="1"/>
    </xf>
    <xf numFmtId="164" fontId="16" fillId="7" borderId="52" xfId="0" applyNumberFormat="1" applyFont="1" applyFill="1" applyBorder="1" applyAlignment="1">
      <alignment horizontal="center" vertical="top"/>
    </xf>
    <xf numFmtId="3" fontId="4" fillId="0" borderId="65" xfId="0" applyNumberFormat="1" applyFont="1" applyFill="1" applyBorder="1" applyAlignment="1">
      <alignment horizontal="center" vertical="top"/>
    </xf>
    <xf numFmtId="164" fontId="4" fillId="7" borderId="34" xfId="0" applyNumberFormat="1" applyFont="1" applyFill="1" applyBorder="1" applyAlignment="1">
      <alignment horizontal="center" vertical="top"/>
    </xf>
    <xf numFmtId="164" fontId="4" fillId="7" borderId="52" xfId="0" applyNumberFormat="1" applyFont="1" applyFill="1" applyBorder="1" applyAlignment="1">
      <alignment horizontal="center" vertical="top"/>
    </xf>
    <xf numFmtId="3" fontId="4" fillId="7" borderId="2" xfId="0" applyNumberFormat="1" applyFont="1" applyFill="1" applyBorder="1" applyAlignment="1">
      <alignment horizontal="center" vertical="top"/>
    </xf>
    <xf numFmtId="49" fontId="4" fillId="5" borderId="8" xfId="0" applyNumberFormat="1" applyFont="1" applyFill="1" applyBorder="1" applyAlignment="1">
      <alignment horizontal="center" vertical="top" wrapText="1"/>
    </xf>
    <xf numFmtId="3" fontId="4" fillId="0" borderId="2" xfId="0" applyNumberFormat="1" applyFont="1" applyFill="1" applyBorder="1" applyAlignment="1">
      <alignment horizontal="center" vertical="top" wrapText="1"/>
    </xf>
    <xf numFmtId="3" fontId="4" fillId="0" borderId="5" xfId="0" applyNumberFormat="1" applyFont="1" applyBorder="1" applyAlignment="1">
      <alignment vertical="top"/>
    </xf>
    <xf numFmtId="3" fontId="4" fillId="5" borderId="5" xfId="0" applyNumberFormat="1" applyFont="1" applyFill="1" applyBorder="1" applyAlignment="1">
      <alignment horizontal="center" vertical="top"/>
    </xf>
    <xf numFmtId="14" fontId="8" fillId="0" borderId="8" xfId="0" applyNumberFormat="1" applyFont="1" applyBorder="1" applyAlignment="1">
      <alignment horizontal="left" vertical="top" wrapText="1"/>
    </xf>
    <xf numFmtId="3" fontId="1" fillId="0" borderId="2" xfId="0" applyNumberFormat="1" applyFont="1" applyBorder="1" applyAlignment="1">
      <alignment horizontal="center" vertical="top" wrapText="1"/>
    </xf>
    <xf numFmtId="3" fontId="1" fillId="7" borderId="2" xfId="0" applyNumberFormat="1" applyFont="1" applyFill="1" applyBorder="1" applyAlignment="1">
      <alignment horizontal="center" vertical="top"/>
    </xf>
    <xf numFmtId="0" fontId="1" fillId="0" borderId="2" xfId="0" applyFont="1" applyBorder="1" applyAlignment="1">
      <alignment horizontal="center" vertical="top"/>
    </xf>
    <xf numFmtId="0" fontId="12" fillId="0" borderId="2" xfId="0" applyFont="1" applyBorder="1" applyAlignment="1">
      <alignment horizontal="center" vertical="top"/>
    </xf>
    <xf numFmtId="0" fontId="12" fillId="7" borderId="49" xfId="0" applyFont="1" applyFill="1" applyBorder="1" applyAlignment="1">
      <alignment horizontal="center" vertical="top"/>
    </xf>
    <xf numFmtId="164" fontId="17" fillId="5" borderId="3" xfId="0" applyNumberFormat="1" applyFont="1" applyFill="1" applyBorder="1" applyAlignment="1">
      <alignment horizontal="center" vertical="top"/>
    </xf>
    <xf numFmtId="164" fontId="17" fillId="5" borderId="34" xfId="0" applyNumberFormat="1" applyFont="1" applyFill="1" applyBorder="1" applyAlignment="1">
      <alignment horizontal="center" vertical="top"/>
    </xf>
    <xf numFmtId="164" fontId="1" fillId="5" borderId="2" xfId="0" applyNumberFormat="1" applyFont="1" applyFill="1" applyBorder="1" applyAlignment="1">
      <alignment horizontal="center" vertical="top"/>
    </xf>
    <xf numFmtId="3" fontId="4" fillId="5" borderId="53" xfId="0" applyNumberFormat="1" applyFont="1" applyFill="1" applyBorder="1" applyAlignment="1">
      <alignment horizontal="center" vertical="top" wrapText="1"/>
    </xf>
    <xf numFmtId="164" fontId="17" fillId="0" borderId="59" xfId="0" applyNumberFormat="1" applyFont="1" applyBorder="1" applyAlignment="1">
      <alignment horizontal="center" vertical="top"/>
    </xf>
    <xf numFmtId="3" fontId="4" fillId="7" borderId="42" xfId="0" applyNumberFormat="1" applyFont="1" applyFill="1" applyBorder="1" applyAlignment="1">
      <alignment horizontal="center" vertical="top"/>
    </xf>
    <xf numFmtId="164" fontId="4" fillId="0" borderId="26" xfId="0" applyNumberFormat="1" applyFont="1" applyFill="1" applyBorder="1" applyAlignment="1">
      <alignment horizontal="center" vertical="top" wrapText="1"/>
    </xf>
    <xf numFmtId="164" fontId="16" fillId="0" borderId="26" xfId="0" applyNumberFormat="1" applyFont="1" applyFill="1" applyBorder="1" applyAlignment="1">
      <alignment horizontal="center" vertical="top" wrapText="1"/>
    </xf>
    <xf numFmtId="164" fontId="16" fillId="0" borderId="59" xfId="0" applyNumberFormat="1" applyFont="1" applyBorder="1" applyAlignment="1">
      <alignment horizontal="center" vertical="top" wrapText="1"/>
    </xf>
    <xf numFmtId="3" fontId="5" fillId="7" borderId="32" xfId="0" applyNumberFormat="1" applyFont="1" applyFill="1" applyBorder="1" applyAlignment="1">
      <alignment horizontal="center" vertical="top"/>
    </xf>
    <xf numFmtId="3" fontId="5" fillId="7" borderId="53" xfId="0" applyNumberFormat="1" applyFont="1" applyFill="1" applyBorder="1" applyAlignment="1">
      <alignment horizontal="center" vertical="top"/>
    </xf>
    <xf numFmtId="164" fontId="22" fillId="7" borderId="0" xfId="0" applyNumberFormat="1" applyFont="1" applyFill="1" applyBorder="1" applyAlignment="1">
      <alignment vertical="top"/>
    </xf>
    <xf numFmtId="3" fontId="23" fillId="0" borderId="0" xfId="0" applyNumberFormat="1" applyFont="1" applyBorder="1" applyAlignment="1">
      <alignment vertical="top"/>
    </xf>
    <xf numFmtId="3" fontId="24" fillId="0" borderId="0" xfId="0" applyNumberFormat="1" applyFont="1" applyBorder="1" applyAlignment="1">
      <alignment vertical="top"/>
    </xf>
    <xf numFmtId="3" fontId="22" fillId="0" borderId="0" xfId="0" applyNumberFormat="1" applyFont="1" applyBorder="1" applyAlignment="1">
      <alignment vertical="top"/>
    </xf>
    <xf numFmtId="164" fontId="22" fillId="0" borderId="0" xfId="0" applyNumberFormat="1" applyFont="1" applyBorder="1" applyAlignment="1">
      <alignment vertical="top"/>
    </xf>
    <xf numFmtId="164" fontId="23" fillId="0" borderId="0" xfId="0" applyNumberFormat="1" applyFont="1" applyBorder="1" applyAlignment="1">
      <alignment vertical="top"/>
    </xf>
    <xf numFmtId="3" fontId="22" fillId="7" borderId="0" xfId="0" applyNumberFormat="1" applyFont="1" applyFill="1" applyBorder="1" applyAlignment="1">
      <alignment vertical="top"/>
    </xf>
    <xf numFmtId="3" fontId="23" fillId="7" borderId="0" xfId="0" applyNumberFormat="1" applyFont="1" applyFill="1" applyBorder="1" applyAlignment="1">
      <alignment vertical="top"/>
    </xf>
    <xf numFmtId="3" fontId="23" fillId="0" borderId="0" xfId="0" applyNumberFormat="1" applyFont="1" applyFill="1" applyBorder="1" applyAlignment="1">
      <alignment horizontal="left" vertical="center" wrapText="1"/>
    </xf>
    <xf numFmtId="3" fontId="23" fillId="0" borderId="0" xfId="0" applyNumberFormat="1" applyFont="1" applyFill="1" applyBorder="1" applyAlignment="1">
      <alignment vertical="top"/>
    </xf>
    <xf numFmtId="3" fontId="23" fillId="7" borderId="0" xfId="0" applyNumberFormat="1" applyFont="1" applyFill="1" applyBorder="1" applyAlignment="1">
      <alignment horizontal="center" vertical="top"/>
    </xf>
    <xf numFmtId="3" fontId="23" fillId="0" borderId="0" xfId="0" applyNumberFormat="1" applyFont="1" applyBorder="1" applyAlignment="1">
      <alignment horizontal="center" vertical="top" wrapText="1"/>
    </xf>
    <xf numFmtId="0" fontId="23" fillId="0" borderId="0" xfId="0" applyFont="1" applyBorder="1" applyAlignment="1">
      <alignment vertical="top"/>
    </xf>
    <xf numFmtId="3" fontId="25" fillId="0" borderId="0" xfId="0" applyNumberFormat="1" applyFont="1" applyBorder="1" applyAlignment="1">
      <alignment vertical="top"/>
    </xf>
    <xf numFmtId="3" fontId="23" fillId="0" borderId="0" xfId="0" applyNumberFormat="1" applyFont="1" applyAlignment="1">
      <alignment vertical="top"/>
    </xf>
    <xf numFmtId="0" fontId="22" fillId="0" borderId="0" xfId="0" applyFont="1" applyBorder="1" applyAlignment="1">
      <alignment vertical="top"/>
    </xf>
    <xf numFmtId="3" fontId="23" fillId="7" borderId="17" xfId="0" applyNumberFormat="1" applyFont="1" applyFill="1" applyBorder="1" applyAlignment="1">
      <alignment vertical="top"/>
    </xf>
    <xf numFmtId="3" fontId="23" fillId="0" borderId="0" xfId="0" applyNumberFormat="1" applyFont="1" applyFill="1" applyBorder="1" applyAlignment="1">
      <alignment vertical="top" wrapText="1"/>
    </xf>
    <xf numFmtId="3" fontId="23" fillId="0" borderId="0" xfId="0" applyNumberFormat="1" applyFont="1" applyFill="1" applyBorder="1" applyAlignment="1">
      <alignment horizontal="center" vertical="top"/>
    </xf>
    <xf numFmtId="164" fontId="23" fillId="0" borderId="17" xfId="0" applyNumberFormat="1" applyFont="1" applyBorder="1" applyAlignment="1">
      <alignment vertical="top"/>
    </xf>
    <xf numFmtId="164" fontId="23" fillId="0" borderId="0" xfId="0" applyNumberFormat="1" applyFont="1" applyBorder="1" applyAlignment="1">
      <alignment horizontal="center" vertical="top"/>
    </xf>
    <xf numFmtId="3" fontId="2" fillId="0" borderId="31" xfId="0" applyNumberFormat="1" applyFont="1" applyFill="1" applyBorder="1" applyAlignment="1">
      <alignment horizontal="center" vertical="top"/>
    </xf>
    <xf numFmtId="3" fontId="4" fillId="0" borderId="40" xfId="0" applyNumberFormat="1" applyFont="1" applyBorder="1" applyAlignment="1">
      <alignment horizontal="left" vertical="top" wrapText="1"/>
    </xf>
    <xf numFmtId="49" fontId="5" fillId="2" borderId="18" xfId="0" applyNumberFormat="1" applyFont="1" applyFill="1" applyBorder="1" applyAlignment="1">
      <alignment horizontal="center" vertical="top"/>
    </xf>
    <xf numFmtId="3" fontId="4" fillId="0" borderId="18" xfId="0" applyNumberFormat="1" applyFont="1" applyFill="1" applyBorder="1" applyAlignment="1">
      <alignment horizontal="center" vertical="top" wrapText="1"/>
    </xf>
    <xf numFmtId="49" fontId="2" fillId="3" borderId="62"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2" borderId="42"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5" borderId="42"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1" fillId="7" borderId="42" xfId="0" applyNumberFormat="1" applyFont="1" applyFill="1" applyBorder="1" applyAlignment="1">
      <alignment horizontal="left" vertical="top" wrapText="1"/>
    </xf>
    <xf numFmtId="3" fontId="2" fillId="0" borderId="60" xfId="0" applyNumberFormat="1" applyFont="1" applyBorder="1" applyAlignment="1">
      <alignment horizontal="center" vertical="top"/>
    </xf>
    <xf numFmtId="3" fontId="1" fillId="0" borderId="41" xfId="0" applyNumberFormat="1" applyFont="1" applyBorder="1" applyAlignment="1">
      <alignment horizontal="left" vertical="top" wrapText="1"/>
    </xf>
    <xf numFmtId="3" fontId="1" fillId="0" borderId="59" xfId="0" applyNumberFormat="1" applyFont="1" applyFill="1" applyBorder="1" applyAlignment="1">
      <alignment horizontal="left" vertical="top" wrapText="1"/>
    </xf>
    <xf numFmtId="3" fontId="1" fillId="0" borderId="19" xfId="0" applyNumberFormat="1" applyFont="1" applyFill="1" applyBorder="1" applyAlignment="1">
      <alignment horizontal="left" vertical="top" wrapText="1"/>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13" xfId="0" applyNumberFormat="1" applyFont="1" applyFill="1" applyBorder="1" applyAlignment="1">
      <alignment horizontal="center" vertical="top"/>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0" borderId="38"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4" fillId="7" borderId="40" xfId="0" applyNumberFormat="1" applyFont="1" applyFill="1" applyBorder="1" applyAlignment="1">
      <alignment horizontal="left" vertical="top" wrapText="1"/>
    </xf>
    <xf numFmtId="3" fontId="4" fillId="7" borderId="41" xfId="0" applyNumberFormat="1" applyFont="1" applyFill="1" applyBorder="1" applyAlignment="1">
      <alignment horizontal="left" vertical="top" wrapText="1"/>
    </xf>
    <xf numFmtId="3" fontId="5" fillId="7" borderId="33" xfId="0" applyNumberFormat="1" applyFont="1" applyFill="1" applyBorder="1" applyAlignment="1">
      <alignment horizontal="center" vertical="top"/>
    </xf>
    <xf numFmtId="3" fontId="5" fillId="7" borderId="32" xfId="0" applyNumberFormat="1" applyFont="1" applyFill="1" applyBorder="1" applyAlignment="1">
      <alignment horizontal="center" vertical="top"/>
    </xf>
    <xf numFmtId="3" fontId="5" fillId="7" borderId="53" xfId="0" applyNumberFormat="1" applyFont="1" applyFill="1" applyBorder="1" applyAlignment="1">
      <alignment horizontal="center" vertical="top"/>
    </xf>
    <xf numFmtId="3" fontId="2" fillId="0" borderId="32" xfId="0" applyNumberFormat="1" applyFont="1" applyBorder="1" applyAlignment="1">
      <alignment horizontal="center" vertical="top"/>
    </xf>
    <xf numFmtId="3" fontId="1" fillId="7" borderId="42"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1" fillId="0" borderId="42" xfId="0" applyNumberFormat="1" applyFont="1" applyFill="1" applyBorder="1" applyAlignment="1">
      <alignment horizontal="left" vertical="top" wrapText="1"/>
    </xf>
    <xf numFmtId="3" fontId="4" fillId="0" borderId="6"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7" borderId="8" xfId="0" applyNumberFormat="1" applyFont="1" applyFill="1" applyBorder="1" applyAlignment="1">
      <alignment horizontal="center" vertical="top" wrapText="1"/>
    </xf>
    <xf numFmtId="3" fontId="4" fillId="7" borderId="37" xfId="0" applyNumberFormat="1" applyFont="1" applyFill="1" applyBorder="1" applyAlignment="1">
      <alignment horizontal="left" vertical="top" wrapText="1"/>
    </xf>
    <xf numFmtId="3" fontId="4" fillId="0" borderId="59" xfId="0" applyNumberFormat="1" applyFont="1" applyFill="1" applyBorder="1" applyAlignment="1">
      <alignment horizontal="center" vertical="top" wrapText="1"/>
    </xf>
    <xf numFmtId="3" fontId="4" fillId="7" borderId="6" xfId="0" applyNumberFormat="1" applyFont="1" applyFill="1" applyBorder="1" applyAlignment="1">
      <alignment horizontal="center" vertical="top" wrapText="1"/>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5" borderId="68" xfId="0" applyNumberFormat="1" applyFont="1" applyFill="1" applyBorder="1" applyAlignment="1">
      <alignment horizontal="center" vertical="top"/>
    </xf>
    <xf numFmtId="49" fontId="2" fillId="3" borderId="17" xfId="0" applyNumberFormat="1" applyFont="1" applyFill="1" applyBorder="1" applyAlignment="1">
      <alignment vertical="top"/>
    </xf>
    <xf numFmtId="49" fontId="2" fillId="2" borderId="42" xfId="0" applyNumberFormat="1" applyFont="1" applyFill="1" applyBorder="1" applyAlignment="1">
      <alignment vertical="top"/>
    </xf>
    <xf numFmtId="3" fontId="5" fillId="0" borderId="18" xfId="0" applyNumberFormat="1" applyFont="1" applyFill="1" applyBorder="1" applyAlignment="1">
      <alignment vertical="top" textRotation="90" wrapText="1"/>
    </xf>
    <xf numFmtId="3" fontId="4" fillId="7" borderId="62" xfId="0" applyNumberFormat="1" applyFont="1" applyFill="1" applyBorder="1" applyAlignment="1">
      <alignment horizontal="center" vertical="top"/>
    </xf>
    <xf numFmtId="164" fontId="4" fillId="7" borderId="15" xfId="0" applyNumberFormat="1" applyFont="1" applyFill="1" applyBorder="1" applyAlignment="1">
      <alignment horizontal="center" vertical="top"/>
    </xf>
    <xf numFmtId="3" fontId="4" fillId="0" borderId="65" xfId="0" applyNumberFormat="1" applyFont="1" applyBorder="1" applyAlignment="1">
      <alignment vertical="top" wrapText="1"/>
    </xf>
    <xf numFmtId="3" fontId="1" fillId="7" borderId="42" xfId="0" applyNumberFormat="1" applyFont="1" applyFill="1" applyBorder="1" applyAlignment="1">
      <alignment vertical="top" wrapText="1"/>
    </xf>
    <xf numFmtId="49" fontId="1" fillId="7" borderId="18" xfId="0" applyNumberFormat="1" applyFont="1" applyFill="1" applyBorder="1" applyAlignment="1">
      <alignment horizontal="center" vertical="top"/>
    </xf>
    <xf numFmtId="49" fontId="1" fillId="7" borderId="7" xfId="0" applyNumberFormat="1" applyFont="1" applyFill="1" applyBorder="1" applyAlignment="1">
      <alignment horizontal="center" vertical="top"/>
    </xf>
    <xf numFmtId="49" fontId="2" fillId="3" borderId="41" xfId="0" applyNumberFormat="1" applyFont="1" applyFill="1" applyBorder="1" applyAlignment="1">
      <alignment horizontal="center" vertical="top"/>
    </xf>
    <xf numFmtId="49" fontId="1" fillId="0" borderId="57" xfId="0" applyNumberFormat="1" applyFont="1" applyBorder="1" applyAlignment="1">
      <alignment vertical="top"/>
    </xf>
    <xf numFmtId="49" fontId="1" fillId="7" borderId="66" xfId="0" applyNumberFormat="1" applyFont="1" applyFill="1" applyBorder="1" applyAlignment="1">
      <alignment horizontal="center" vertical="top"/>
    </xf>
    <xf numFmtId="49" fontId="1" fillId="7" borderId="26" xfId="0" applyNumberFormat="1" applyFont="1" applyFill="1" applyBorder="1" applyAlignment="1">
      <alignment horizontal="center" vertical="top"/>
    </xf>
    <xf numFmtId="3" fontId="1" fillId="0" borderId="57" xfId="0" applyNumberFormat="1" applyFont="1" applyBorder="1" applyAlignment="1">
      <alignment horizontal="center" vertical="top" wrapText="1"/>
    </xf>
    <xf numFmtId="49" fontId="2" fillId="5" borderId="53" xfId="0" applyNumberFormat="1" applyFont="1" applyFill="1" applyBorder="1" applyAlignment="1">
      <alignment vertical="top"/>
    </xf>
    <xf numFmtId="3" fontId="2" fillId="0" borderId="42" xfId="0" applyNumberFormat="1" applyFont="1" applyFill="1" applyBorder="1" applyAlignment="1">
      <alignment horizontal="center" vertical="top" textRotation="90" wrapText="1"/>
    </xf>
    <xf numFmtId="3" fontId="2" fillId="0" borderId="60" xfId="0" applyNumberFormat="1" applyFont="1" applyFill="1" applyBorder="1" applyAlignment="1">
      <alignment horizontal="center" vertical="top"/>
    </xf>
    <xf numFmtId="164" fontId="1" fillId="0" borderId="57" xfId="0" applyNumberFormat="1" applyFont="1" applyFill="1" applyBorder="1" applyAlignment="1">
      <alignment horizontal="center" vertical="top"/>
    </xf>
    <xf numFmtId="0" fontId="1" fillId="0" borderId="40" xfId="0" applyFont="1" applyFill="1" applyBorder="1" applyAlignment="1">
      <alignment vertical="top" wrapText="1"/>
    </xf>
    <xf numFmtId="3" fontId="2" fillId="0" borderId="57" xfId="0" applyNumberFormat="1" applyFont="1" applyFill="1" applyBorder="1" applyAlignment="1">
      <alignment vertical="top" textRotation="180" wrapText="1"/>
    </xf>
    <xf numFmtId="3" fontId="2" fillId="5" borderId="60" xfId="0" applyNumberFormat="1" applyFont="1" applyFill="1" applyBorder="1" applyAlignment="1">
      <alignment horizontal="center" vertical="top"/>
    </xf>
    <xf numFmtId="3" fontId="5" fillId="0" borderId="42" xfId="0" applyNumberFormat="1" applyFont="1" applyFill="1" applyBorder="1" applyAlignment="1">
      <alignment vertical="top" wrapText="1"/>
    </xf>
    <xf numFmtId="3" fontId="5" fillId="0" borderId="53" xfId="0" applyNumberFormat="1" applyFont="1" applyFill="1" applyBorder="1" applyAlignment="1">
      <alignment vertical="top"/>
    </xf>
    <xf numFmtId="3" fontId="5" fillId="0" borderId="31" xfId="0" applyNumberFormat="1" applyFont="1" applyFill="1" applyBorder="1" applyAlignment="1">
      <alignment vertical="top"/>
    </xf>
    <xf numFmtId="49" fontId="4" fillId="0" borderId="31" xfId="0" applyNumberFormat="1" applyFont="1" applyFill="1" applyBorder="1" applyAlignment="1">
      <alignment horizontal="center" vertical="top" wrapText="1"/>
    </xf>
    <xf numFmtId="49" fontId="5" fillId="3" borderId="62" xfId="0" applyNumberFormat="1" applyFont="1" applyFill="1" applyBorder="1" applyAlignment="1">
      <alignment vertical="top"/>
    </xf>
    <xf numFmtId="49" fontId="5" fillId="2" borderId="42" xfId="0" applyNumberFormat="1" applyFont="1" applyFill="1" applyBorder="1" applyAlignment="1">
      <alignment horizontal="center" vertical="top"/>
    </xf>
    <xf numFmtId="49" fontId="5" fillId="5" borderId="53" xfId="0" applyNumberFormat="1" applyFont="1" applyFill="1" applyBorder="1" applyAlignment="1">
      <alignment vertical="top"/>
    </xf>
    <xf numFmtId="3" fontId="2" fillId="0" borderId="53" xfId="0" applyNumberFormat="1" applyFont="1" applyBorder="1" applyAlignment="1">
      <alignment horizontal="center" vertical="top"/>
    </xf>
    <xf numFmtId="3" fontId="1" fillId="0" borderId="62" xfId="0" applyNumberFormat="1" applyFont="1" applyBorder="1" applyAlignment="1">
      <alignment horizontal="center" vertical="top"/>
    </xf>
    <xf numFmtId="164" fontId="17" fillId="0" borderId="18" xfId="0" applyNumberFormat="1" applyFont="1" applyFill="1" applyBorder="1" applyAlignment="1">
      <alignment horizontal="center" vertical="top"/>
    </xf>
    <xf numFmtId="164" fontId="17" fillId="0" borderId="0" xfId="0" applyNumberFormat="1" applyFont="1" applyFill="1" applyBorder="1" applyAlignment="1">
      <alignment horizontal="center" vertical="top"/>
    </xf>
    <xf numFmtId="3" fontId="2" fillId="0" borderId="42" xfId="0" applyNumberFormat="1" applyFont="1" applyFill="1" applyBorder="1" applyAlignment="1">
      <alignment vertical="top" textRotation="90" wrapText="1"/>
    </xf>
    <xf numFmtId="164" fontId="1" fillId="0" borderId="42" xfId="0" applyNumberFormat="1" applyFont="1" applyFill="1" applyBorder="1" applyAlignment="1">
      <alignment horizontal="center" vertical="top"/>
    </xf>
    <xf numFmtId="3" fontId="5" fillId="0" borderId="42" xfId="0" applyNumberFormat="1" applyFont="1" applyBorder="1" applyAlignment="1">
      <alignment vertical="top"/>
    </xf>
    <xf numFmtId="3" fontId="5" fillId="7" borderId="5" xfId="0" applyNumberFormat="1" applyFont="1" applyFill="1" applyBorder="1" applyAlignment="1">
      <alignment horizontal="center" vertical="top" wrapText="1"/>
    </xf>
    <xf numFmtId="164" fontId="5" fillId="7" borderId="62" xfId="0" applyNumberFormat="1" applyFont="1" applyFill="1" applyBorder="1" applyAlignment="1">
      <alignment horizontal="center" vertical="top"/>
    </xf>
    <xf numFmtId="164" fontId="5" fillId="7" borderId="42" xfId="0" applyNumberFormat="1" applyFont="1" applyFill="1" applyBorder="1" applyAlignment="1">
      <alignment horizontal="center" vertical="top"/>
    </xf>
    <xf numFmtId="164" fontId="5" fillId="7" borderId="15" xfId="0" applyNumberFormat="1" applyFont="1" applyFill="1" applyBorder="1" applyAlignment="1">
      <alignment horizontal="center" vertical="top"/>
    </xf>
    <xf numFmtId="49" fontId="1" fillId="7" borderId="17" xfId="0" applyNumberFormat="1" applyFont="1" applyFill="1" applyBorder="1" applyAlignment="1">
      <alignment horizontal="left" vertical="top" wrapText="1"/>
    </xf>
    <xf numFmtId="3" fontId="4" fillId="5" borderId="42" xfId="0" applyNumberFormat="1" applyFont="1" applyFill="1" applyBorder="1" applyAlignment="1">
      <alignment vertical="top" wrapText="1"/>
    </xf>
    <xf numFmtId="164" fontId="5" fillId="7" borderId="57" xfId="0" applyNumberFormat="1" applyFont="1" applyFill="1" applyBorder="1" applyAlignment="1">
      <alignment horizontal="center" vertical="top"/>
    </xf>
    <xf numFmtId="3" fontId="17" fillId="0" borderId="18" xfId="0" applyNumberFormat="1" applyFont="1" applyBorder="1" applyAlignment="1">
      <alignment horizontal="center" vertical="top"/>
    </xf>
    <xf numFmtId="3" fontId="1" fillId="0" borderId="32" xfId="0" applyNumberFormat="1" applyFont="1" applyBorder="1" applyAlignment="1">
      <alignment vertical="top"/>
    </xf>
    <xf numFmtId="49" fontId="2" fillId="0" borderId="42" xfId="0" applyNumberFormat="1" applyFont="1" applyBorder="1" applyAlignment="1">
      <alignment horizontal="center" vertical="top" wrapText="1"/>
    </xf>
    <xf numFmtId="164" fontId="1" fillId="5" borderId="16" xfId="0" applyNumberFormat="1" applyFont="1" applyFill="1" applyBorder="1" applyAlignment="1">
      <alignment horizontal="center" vertical="top" wrapText="1"/>
    </xf>
    <xf numFmtId="164" fontId="1" fillId="5" borderId="3" xfId="0" applyNumberFormat="1" applyFont="1" applyFill="1" applyBorder="1" applyAlignment="1">
      <alignment horizontal="center" vertical="top" wrapText="1"/>
    </xf>
    <xf numFmtId="3" fontId="2" fillId="8" borderId="47" xfId="0" applyNumberFormat="1" applyFont="1" applyFill="1" applyBorder="1" applyAlignment="1">
      <alignment horizontal="center" vertical="top"/>
    </xf>
    <xf numFmtId="3" fontId="1" fillId="7" borderId="48" xfId="0" applyNumberFormat="1" applyFont="1" applyFill="1" applyBorder="1" applyAlignment="1">
      <alignment vertical="top" wrapText="1"/>
    </xf>
    <xf numFmtId="3" fontId="1" fillId="7" borderId="4" xfId="0" applyNumberFormat="1" applyFont="1" applyFill="1" applyBorder="1" applyAlignment="1">
      <alignment horizontal="center" vertical="top"/>
    </xf>
    <xf numFmtId="3" fontId="1" fillId="7" borderId="46"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1" fillId="7" borderId="31" xfId="0" applyNumberFormat="1" applyFont="1" applyFill="1" applyBorder="1" applyAlignment="1">
      <alignment horizontal="center" vertical="top"/>
    </xf>
    <xf numFmtId="3" fontId="12" fillId="7" borderId="60" xfId="0" applyNumberFormat="1" applyFont="1" applyFill="1" applyBorder="1" applyAlignment="1">
      <alignment horizontal="left" vertical="top" wrapText="1"/>
    </xf>
    <xf numFmtId="3" fontId="1" fillId="7" borderId="42"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1" fillId="0" borderId="18" xfId="0" applyNumberFormat="1" applyFont="1" applyFill="1" applyBorder="1" applyAlignment="1">
      <alignment horizontal="left" vertical="top" wrapText="1"/>
    </xf>
    <xf numFmtId="3" fontId="22" fillId="7" borderId="0" xfId="0" applyNumberFormat="1" applyFont="1" applyFill="1" applyBorder="1" applyAlignment="1">
      <alignment horizontal="center" vertical="top" wrapText="1"/>
    </xf>
    <xf numFmtId="3" fontId="23" fillId="0" borderId="0" xfId="0" applyNumberFormat="1" applyFont="1" applyFill="1" applyBorder="1" applyAlignment="1">
      <alignment horizontal="left" vertical="top" wrapText="1"/>
    </xf>
    <xf numFmtId="3" fontId="19" fillId="7" borderId="18" xfId="0" applyNumberFormat="1" applyFont="1" applyFill="1" applyBorder="1" applyAlignment="1">
      <alignment horizontal="center" vertical="top"/>
    </xf>
    <xf numFmtId="3" fontId="19" fillId="7" borderId="32" xfId="0" applyNumberFormat="1" applyFont="1" applyFill="1" applyBorder="1" applyAlignment="1">
      <alignment horizontal="center" vertical="top"/>
    </xf>
    <xf numFmtId="164" fontId="4" fillId="7" borderId="29" xfId="0" applyNumberFormat="1" applyFont="1" applyFill="1" applyBorder="1" applyAlignment="1">
      <alignment horizontal="center" vertical="top"/>
    </xf>
    <xf numFmtId="164" fontId="4" fillId="7" borderId="24" xfId="0" applyNumberFormat="1" applyFont="1" applyFill="1" applyBorder="1" applyAlignment="1">
      <alignment horizontal="center" vertical="top"/>
    </xf>
    <xf numFmtId="3" fontId="1" fillId="0" borderId="66" xfId="0" applyNumberFormat="1" applyFont="1" applyFill="1" applyBorder="1" applyAlignment="1">
      <alignment horizontal="left" vertical="top" wrapText="1"/>
    </xf>
    <xf numFmtId="0" fontId="1" fillId="7" borderId="66" xfId="0" applyFont="1" applyFill="1" applyBorder="1" applyAlignment="1">
      <alignment vertical="top" wrapText="1"/>
    </xf>
    <xf numFmtId="3" fontId="2" fillId="0" borderId="53" xfId="0" applyNumberFormat="1" applyFont="1" applyFill="1" applyBorder="1" applyAlignment="1">
      <alignment vertical="top" textRotation="180" wrapText="1"/>
    </xf>
    <xf numFmtId="164" fontId="1" fillId="5" borderId="15" xfId="0" applyNumberFormat="1" applyFont="1" applyFill="1" applyBorder="1" applyAlignment="1">
      <alignment horizontal="center" vertical="top"/>
    </xf>
    <xf numFmtId="3" fontId="28" fillId="7" borderId="42" xfId="0" applyNumberFormat="1" applyFont="1" applyFill="1" applyBorder="1" applyAlignment="1">
      <alignment horizontal="center" vertical="top" wrapText="1"/>
    </xf>
    <xf numFmtId="3" fontId="28" fillId="7" borderId="53" xfId="0" applyNumberFormat="1" applyFont="1" applyFill="1" applyBorder="1" applyAlignment="1">
      <alignment horizontal="center" vertical="top" wrapText="1"/>
    </xf>
    <xf numFmtId="3" fontId="28" fillId="7" borderId="60" xfId="0" applyNumberFormat="1" applyFont="1" applyFill="1" applyBorder="1" applyAlignment="1">
      <alignment horizontal="center" vertical="top" wrapText="1"/>
    </xf>
    <xf numFmtId="3" fontId="28" fillId="7" borderId="66" xfId="0" applyNumberFormat="1" applyFont="1" applyFill="1" applyBorder="1" applyAlignment="1">
      <alignment horizontal="center" vertical="top" wrapText="1"/>
    </xf>
    <xf numFmtId="3" fontId="28" fillId="7" borderId="51" xfId="0" applyNumberFormat="1" applyFont="1" applyFill="1" applyBorder="1" applyAlignment="1">
      <alignment horizontal="center" vertical="top" wrapText="1"/>
    </xf>
    <xf numFmtId="3" fontId="28" fillId="7" borderId="52" xfId="0" applyNumberFormat="1" applyFont="1" applyFill="1" applyBorder="1" applyAlignment="1">
      <alignment horizontal="center" vertical="top" wrapText="1"/>
    </xf>
    <xf numFmtId="49" fontId="2" fillId="3" borderId="16" xfId="0" applyNumberFormat="1" applyFont="1" applyFill="1" applyBorder="1" applyAlignment="1">
      <alignment horizontal="center" vertical="top"/>
    </xf>
    <xf numFmtId="49" fontId="2" fillId="3" borderId="56" xfId="0" applyNumberFormat="1" applyFont="1" applyFill="1" applyBorder="1" applyAlignment="1">
      <alignment horizontal="center" vertical="top"/>
    </xf>
    <xf numFmtId="3" fontId="1" fillId="0"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1" fillId="0" borderId="0" xfId="0" applyNumberFormat="1" applyFont="1" applyFill="1" applyBorder="1" applyAlignment="1">
      <alignment horizontal="center" vertical="top" wrapText="1"/>
    </xf>
    <xf numFmtId="3" fontId="1" fillId="5" borderId="42" xfId="0" applyNumberFormat="1" applyFont="1" applyFill="1" applyBorder="1" applyAlignment="1">
      <alignment horizontal="left" vertical="top" wrapText="1"/>
    </xf>
    <xf numFmtId="3" fontId="1" fillId="7" borderId="40" xfId="0" applyNumberFormat="1" applyFont="1" applyFill="1" applyBorder="1" applyAlignment="1">
      <alignment horizontal="left" vertical="top" wrapText="1"/>
    </xf>
    <xf numFmtId="3" fontId="1" fillId="7" borderId="41" xfId="0" applyNumberFormat="1" applyFont="1" applyFill="1" applyBorder="1" applyAlignment="1">
      <alignment horizontal="left" vertical="top" wrapText="1"/>
    </xf>
    <xf numFmtId="3" fontId="2" fillId="0" borderId="18" xfId="0" applyNumberFormat="1" applyFont="1" applyBorder="1" applyAlignment="1">
      <alignment horizontal="center" vertical="top"/>
    </xf>
    <xf numFmtId="3" fontId="2" fillId="0" borderId="31" xfId="0" applyNumberFormat="1" applyFont="1" applyBorder="1" applyAlignment="1">
      <alignment horizontal="center" vertical="top"/>
    </xf>
    <xf numFmtId="3" fontId="2" fillId="2" borderId="12" xfId="0" applyNumberFormat="1" applyFont="1" applyFill="1" applyBorder="1" applyAlignment="1">
      <alignment horizontal="center" vertical="top"/>
    </xf>
    <xf numFmtId="3" fontId="1" fillId="5" borderId="41" xfId="0" applyNumberFormat="1" applyFont="1" applyFill="1" applyBorder="1" applyAlignment="1">
      <alignment horizontal="left" vertical="top" wrapText="1"/>
    </xf>
    <xf numFmtId="3" fontId="2" fillId="8" borderId="45" xfId="0" applyNumberFormat="1" applyFont="1" applyFill="1" applyBorder="1" applyAlignment="1">
      <alignment horizontal="center" vertical="top" wrapText="1"/>
    </xf>
    <xf numFmtId="49" fontId="2" fillId="2" borderId="18" xfId="0" applyNumberFormat="1" applyFont="1" applyFill="1" applyBorder="1" applyAlignment="1">
      <alignment horizontal="center" vertical="top"/>
    </xf>
    <xf numFmtId="3" fontId="1" fillId="7" borderId="18" xfId="0" applyNumberFormat="1" applyFont="1" applyFill="1" applyBorder="1" applyAlignment="1">
      <alignment horizontal="center" vertical="top"/>
    </xf>
    <xf numFmtId="3" fontId="1" fillId="7" borderId="42"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7" borderId="31"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1" fillId="0" borderId="16" xfId="0" applyNumberFormat="1" applyFont="1" applyBorder="1" applyAlignment="1">
      <alignment horizontal="left" vertical="top" wrapText="1"/>
    </xf>
    <xf numFmtId="3" fontId="2" fillId="0" borderId="18" xfId="0" applyNumberFormat="1" applyFont="1" applyFill="1" applyBorder="1" applyAlignment="1">
      <alignment horizontal="center" vertical="top" textRotation="90" wrapText="1"/>
    </xf>
    <xf numFmtId="3" fontId="1" fillId="7" borderId="59" xfId="0" applyNumberFormat="1" applyFont="1" applyFill="1" applyBorder="1" applyAlignment="1">
      <alignment horizontal="left" vertical="top" wrapText="1"/>
    </xf>
    <xf numFmtId="3" fontId="1" fillId="7" borderId="18" xfId="0" applyNumberFormat="1" applyFont="1" applyFill="1" applyBorder="1" applyAlignment="1">
      <alignment horizontal="left" vertical="top" wrapText="1"/>
    </xf>
    <xf numFmtId="3" fontId="4" fillId="7" borderId="40" xfId="0" applyNumberFormat="1" applyFont="1" applyFill="1" applyBorder="1" applyAlignment="1">
      <alignment horizontal="left" vertical="top" wrapText="1"/>
    </xf>
    <xf numFmtId="3" fontId="4" fillId="7" borderId="41" xfId="0" applyNumberFormat="1" applyFont="1" applyFill="1" applyBorder="1" applyAlignment="1">
      <alignment horizontal="left" vertical="top" wrapText="1"/>
    </xf>
    <xf numFmtId="3" fontId="1" fillId="7" borderId="42" xfId="0" applyNumberFormat="1" applyFont="1" applyFill="1" applyBorder="1" applyAlignment="1">
      <alignment horizontal="left" vertical="top" wrapText="1"/>
    </xf>
    <xf numFmtId="3" fontId="2" fillId="0" borderId="32" xfId="0" applyNumberFormat="1" applyFont="1" applyBorder="1" applyAlignment="1">
      <alignment horizontal="center" vertical="top"/>
    </xf>
    <xf numFmtId="3" fontId="2" fillId="0" borderId="31" xfId="0" applyNumberFormat="1" applyFont="1" applyFill="1" applyBorder="1" applyAlignment="1">
      <alignment horizontal="center" vertical="top"/>
    </xf>
    <xf numFmtId="3" fontId="1" fillId="7" borderId="19" xfId="0" applyNumberFormat="1" applyFont="1" applyFill="1" applyBorder="1" applyAlignment="1">
      <alignment horizontal="left" vertical="top" wrapText="1"/>
    </xf>
    <xf numFmtId="49" fontId="2" fillId="5" borderId="1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38"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3" fontId="2" fillId="0" borderId="18" xfId="0" applyNumberFormat="1" applyFont="1" applyFill="1" applyBorder="1" applyAlignment="1">
      <alignment vertical="top" textRotation="90" wrapText="1"/>
    </xf>
    <xf numFmtId="3" fontId="4" fillId="0" borderId="59" xfId="0" applyNumberFormat="1" applyFont="1" applyBorder="1" applyAlignment="1">
      <alignment horizontal="center" vertical="top" wrapText="1"/>
    </xf>
    <xf numFmtId="3" fontId="4" fillId="0" borderId="18" xfId="0" applyNumberFormat="1" applyFont="1" applyBorder="1" applyAlignment="1">
      <alignment horizontal="center" vertical="top" wrapText="1"/>
    </xf>
    <xf numFmtId="3" fontId="22" fillId="7" borderId="0" xfId="0" applyNumberFormat="1" applyFont="1" applyFill="1" applyBorder="1" applyAlignment="1">
      <alignment horizontal="center" vertical="top" wrapText="1"/>
    </xf>
    <xf numFmtId="3" fontId="4" fillId="0" borderId="31" xfId="0" applyNumberFormat="1" applyFont="1" applyBorder="1" applyAlignment="1">
      <alignment horizontal="center" vertical="top" wrapText="1"/>
    </xf>
    <xf numFmtId="3" fontId="5" fillId="0" borderId="32" xfId="0" applyNumberFormat="1" applyFont="1" applyBorder="1" applyAlignment="1">
      <alignment horizontal="center" vertical="top"/>
    </xf>
    <xf numFmtId="3" fontId="4" fillId="5" borderId="37" xfId="0" applyNumberFormat="1" applyFont="1" applyFill="1" applyBorder="1" applyAlignment="1">
      <alignment horizontal="left" vertical="top" wrapText="1"/>
    </xf>
    <xf numFmtId="3" fontId="4" fillId="0" borderId="18" xfId="0" applyNumberFormat="1" applyFont="1" applyFill="1" applyBorder="1" applyAlignment="1">
      <alignment horizontal="center" vertical="top" wrapText="1"/>
    </xf>
    <xf numFmtId="3" fontId="4" fillId="0" borderId="37" xfId="0" applyNumberFormat="1" applyFont="1" applyBorder="1" applyAlignment="1">
      <alignment horizontal="left" vertical="top" wrapText="1"/>
    </xf>
    <xf numFmtId="49" fontId="5" fillId="2"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49" fontId="5" fillId="5" borderId="13"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3" borderId="22"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5" borderId="64" xfId="0" applyNumberFormat="1" applyFont="1" applyFill="1" applyBorder="1" applyAlignment="1">
      <alignment horizontal="center" vertical="top"/>
    </xf>
    <xf numFmtId="49" fontId="2" fillId="5" borderId="68" xfId="0" applyNumberFormat="1" applyFont="1" applyFill="1" applyBorder="1" applyAlignment="1">
      <alignment horizontal="center" vertical="top"/>
    </xf>
    <xf numFmtId="3" fontId="4" fillId="7" borderId="8" xfId="0" applyNumberFormat="1" applyFont="1" applyFill="1" applyBorder="1" applyAlignment="1">
      <alignment horizontal="center" vertical="top" wrapText="1"/>
    </xf>
    <xf numFmtId="3" fontId="4" fillId="0" borderId="8"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top" wrapText="1"/>
    </xf>
    <xf numFmtId="3" fontId="4" fillId="7" borderId="62" xfId="0" applyNumberFormat="1" applyFont="1" applyFill="1" applyBorder="1" applyAlignment="1">
      <alignment horizontal="left" vertical="top" wrapText="1"/>
    </xf>
    <xf numFmtId="3" fontId="4" fillId="7" borderId="37" xfId="0" applyNumberFormat="1" applyFont="1" applyFill="1" applyBorder="1" applyAlignment="1">
      <alignment horizontal="left" vertical="top" wrapText="1"/>
    </xf>
    <xf numFmtId="3" fontId="1" fillId="7" borderId="8" xfId="0" applyNumberFormat="1" applyFont="1" applyFill="1" applyBorder="1" applyAlignment="1">
      <alignment horizontal="center" vertical="top" wrapText="1"/>
    </xf>
    <xf numFmtId="3" fontId="1" fillId="7" borderId="5" xfId="0" applyNumberFormat="1" applyFont="1" applyFill="1" applyBorder="1" applyAlignment="1">
      <alignment horizontal="center" vertical="top" wrapText="1"/>
    </xf>
    <xf numFmtId="3" fontId="5" fillId="7" borderId="59" xfId="0" applyNumberFormat="1" applyFont="1" applyFill="1" applyBorder="1" applyAlignment="1">
      <alignment horizontal="left" vertical="top" wrapText="1"/>
    </xf>
    <xf numFmtId="3" fontId="23" fillId="0" borderId="0" xfId="0" applyNumberFormat="1" applyFont="1" applyFill="1" applyBorder="1" applyAlignment="1">
      <alignment horizontal="left" vertical="top" wrapText="1"/>
    </xf>
    <xf numFmtId="3" fontId="1" fillId="7" borderId="61" xfId="0" applyNumberFormat="1" applyFont="1" applyFill="1" applyBorder="1" applyAlignment="1">
      <alignment horizontal="left" vertical="top" wrapText="1"/>
    </xf>
    <xf numFmtId="3" fontId="1" fillId="0" borderId="6" xfId="0" applyNumberFormat="1" applyFont="1" applyFill="1" applyBorder="1" applyAlignment="1">
      <alignment horizontal="center" vertical="top" wrapText="1"/>
    </xf>
    <xf numFmtId="3" fontId="1" fillId="5" borderId="36" xfId="0" applyNumberFormat="1" applyFont="1" applyFill="1" applyBorder="1" applyAlignment="1">
      <alignment horizontal="left" vertical="top" wrapText="1"/>
    </xf>
    <xf numFmtId="3" fontId="1" fillId="0" borderId="41" xfId="0" applyNumberFormat="1" applyFont="1" applyBorder="1" applyAlignment="1">
      <alignment horizontal="left" vertical="top" wrapText="1"/>
    </xf>
    <xf numFmtId="49" fontId="2" fillId="2" borderId="13" xfId="0" applyNumberFormat="1" applyFont="1" applyFill="1" applyBorder="1" applyAlignment="1">
      <alignment horizontal="center" vertical="top"/>
    </xf>
    <xf numFmtId="49" fontId="2" fillId="5" borderId="13"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1" fillId="0" borderId="16" xfId="0" applyNumberFormat="1" applyFont="1" applyBorder="1" applyAlignment="1">
      <alignment horizontal="left" vertical="top" wrapText="1"/>
    </xf>
    <xf numFmtId="49" fontId="2" fillId="3" borderId="22" xfId="0" applyNumberFormat="1" applyFont="1" applyFill="1" applyBorder="1" applyAlignment="1">
      <alignment horizontal="center" vertical="top"/>
    </xf>
    <xf numFmtId="3" fontId="5" fillId="0" borderId="36" xfId="0" applyNumberFormat="1" applyFont="1" applyBorder="1" applyAlignment="1">
      <alignment vertical="top" wrapText="1"/>
    </xf>
    <xf numFmtId="3" fontId="5" fillId="0" borderId="34" xfId="0" applyNumberFormat="1" applyFont="1" applyBorder="1" applyAlignment="1">
      <alignment horizontal="center" vertical="top" wrapText="1"/>
    </xf>
    <xf numFmtId="3" fontId="23" fillId="0" borderId="0" xfId="0" applyNumberFormat="1" applyFont="1" applyFill="1" applyBorder="1" applyAlignment="1">
      <alignment horizontal="center" vertical="center" wrapText="1"/>
    </xf>
    <xf numFmtId="3" fontId="23" fillId="0" borderId="0" xfId="0" applyNumberFormat="1" applyFont="1" applyFill="1" applyBorder="1" applyAlignment="1">
      <alignment horizontal="center" vertical="top" wrapText="1"/>
    </xf>
    <xf numFmtId="3" fontId="23" fillId="0" borderId="0" xfId="0" applyNumberFormat="1" applyFont="1" applyBorder="1" applyAlignment="1">
      <alignment horizontal="left" vertical="top"/>
    </xf>
    <xf numFmtId="3" fontId="1" fillId="7" borderId="52" xfId="0" applyNumberFormat="1" applyFont="1" applyFill="1" applyBorder="1" applyAlignment="1">
      <alignment horizontal="left" vertical="top" wrapText="1"/>
    </xf>
    <xf numFmtId="3" fontId="16" fillId="7" borderId="37" xfId="0" applyNumberFormat="1" applyFont="1" applyFill="1" applyBorder="1" applyAlignment="1">
      <alignment vertical="top" wrapText="1"/>
    </xf>
    <xf numFmtId="3" fontId="16" fillId="7" borderId="34" xfId="0" applyNumberFormat="1" applyFont="1" applyFill="1" applyBorder="1" applyAlignment="1">
      <alignment horizontal="center" vertical="top" wrapText="1"/>
    </xf>
    <xf numFmtId="3" fontId="1" fillId="0" borderId="8" xfId="0" applyNumberFormat="1" applyFont="1" applyFill="1" applyBorder="1" applyAlignment="1">
      <alignment horizontal="center" vertical="top"/>
    </xf>
    <xf numFmtId="3" fontId="23" fillId="7" borderId="6" xfId="0" applyNumberFormat="1" applyFont="1" applyFill="1" applyBorder="1" applyAlignment="1">
      <alignment horizontal="center" vertical="top" wrapText="1"/>
    </xf>
    <xf numFmtId="164" fontId="23" fillId="7" borderId="6" xfId="0" applyNumberFormat="1" applyFont="1" applyFill="1" applyBorder="1" applyAlignment="1">
      <alignment horizontal="center" vertical="top"/>
    </xf>
    <xf numFmtId="164" fontId="23" fillId="7" borderId="28" xfId="0" applyNumberFormat="1" applyFont="1" applyFill="1" applyBorder="1" applyAlignment="1">
      <alignment horizontal="center" vertical="top"/>
    </xf>
    <xf numFmtId="3" fontId="23" fillId="7" borderId="5" xfId="0" applyNumberFormat="1" applyFont="1" applyFill="1" applyBorder="1" applyAlignment="1">
      <alignment horizontal="center" vertical="top" wrapText="1"/>
    </xf>
    <xf numFmtId="164" fontId="23" fillId="7" borderId="5" xfId="0" applyNumberFormat="1" applyFont="1" applyFill="1" applyBorder="1" applyAlignment="1">
      <alignment horizontal="center" vertical="top"/>
    </xf>
    <xf numFmtId="164" fontId="23" fillId="7" borderId="15" xfId="0" applyNumberFormat="1" applyFont="1" applyFill="1" applyBorder="1" applyAlignment="1">
      <alignment horizontal="center" vertical="top"/>
    </xf>
    <xf numFmtId="3" fontId="23" fillId="7" borderId="8" xfId="0" applyNumberFormat="1" applyFont="1" applyFill="1" applyBorder="1" applyAlignment="1">
      <alignment horizontal="center" vertical="top" wrapText="1"/>
    </xf>
    <xf numFmtId="164" fontId="23" fillId="7" borderId="8" xfId="0" applyNumberFormat="1" applyFont="1" applyFill="1" applyBorder="1" applyAlignment="1">
      <alignment horizontal="center" vertical="top"/>
    </xf>
    <xf numFmtId="164" fontId="23" fillId="7" borderId="7" xfId="0" applyNumberFormat="1" applyFont="1" applyFill="1" applyBorder="1" applyAlignment="1">
      <alignment horizontal="center" vertical="top"/>
    </xf>
    <xf numFmtId="3" fontId="1" fillId="7" borderId="42" xfId="0" applyNumberFormat="1" applyFont="1" applyFill="1" applyBorder="1" applyAlignment="1">
      <alignment horizontal="left" vertical="top" wrapText="1"/>
    </xf>
    <xf numFmtId="49" fontId="2" fillId="5" borderId="18" xfId="0" applyNumberFormat="1" applyFont="1" applyFill="1" applyBorder="1" applyAlignment="1">
      <alignment horizontal="center" vertical="top"/>
    </xf>
    <xf numFmtId="3" fontId="2" fillId="0" borderId="32" xfId="0" applyNumberFormat="1" applyFont="1" applyBorder="1" applyAlignment="1">
      <alignment horizontal="center" vertical="top"/>
    </xf>
    <xf numFmtId="49" fontId="2" fillId="2" borderId="18" xfId="0" applyNumberFormat="1" applyFont="1" applyFill="1" applyBorder="1" applyAlignment="1">
      <alignment horizontal="center" vertical="top"/>
    </xf>
    <xf numFmtId="3" fontId="1" fillId="7" borderId="18" xfId="0" applyNumberFormat="1" applyFont="1" applyFill="1" applyBorder="1" applyAlignment="1">
      <alignment horizontal="center" vertical="top"/>
    </xf>
    <xf numFmtId="3" fontId="1" fillId="7" borderId="42"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1" fillId="7" borderId="40" xfId="0" applyNumberFormat="1" applyFont="1" applyFill="1" applyBorder="1" applyAlignment="1">
      <alignment horizontal="left" vertical="top" wrapText="1"/>
    </xf>
    <xf numFmtId="3" fontId="1" fillId="7" borderId="41" xfId="0" applyNumberFormat="1" applyFont="1" applyFill="1" applyBorder="1" applyAlignment="1">
      <alignment horizontal="left" vertical="top" wrapText="1"/>
    </xf>
    <xf numFmtId="49" fontId="2" fillId="3" borderId="17" xfId="0" applyNumberFormat="1" applyFont="1" applyFill="1" applyBorder="1" applyAlignment="1">
      <alignment horizontal="center" vertical="top"/>
    </xf>
    <xf numFmtId="3" fontId="1" fillId="5" borderId="36" xfId="0" applyNumberFormat="1" applyFont="1" applyFill="1" applyBorder="1" applyAlignment="1">
      <alignment horizontal="left" vertical="top" wrapText="1"/>
    </xf>
    <xf numFmtId="3" fontId="1" fillId="0" borderId="8" xfId="0" applyNumberFormat="1" applyFont="1" applyFill="1" applyBorder="1" applyAlignment="1">
      <alignment horizontal="center" vertical="top" wrapText="1"/>
    </xf>
    <xf numFmtId="3" fontId="1" fillId="7" borderId="8" xfId="0" applyNumberFormat="1" applyFont="1" applyFill="1" applyBorder="1" applyAlignment="1">
      <alignment horizontal="center" vertical="top" wrapText="1"/>
    </xf>
    <xf numFmtId="3" fontId="1" fillId="7" borderId="31" xfId="0" applyNumberFormat="1" applyFont="1" applyFill="1" applyBorder="1" applyAlignment="1">
      <alignment horizontal="center" vertical="top"/>
    </xf>
    <xf numFmtId="3" fontId="4" fillId="0" borderId="6" xfId="0" applyNumberFormat="1" applyFont="1" applyBorder="1" applyAlignment="1">
      <alignment horizontal="left" vertical="top" wrapText="1"/>
    </xf>
    <xf numFmtId="3" fontId="4" fillId="0" borderId="41" xfId="0" applyNumberFormat="1" applyFont="1" applyBorder="1" applyAlignment="1">
      <alignment horizontal="left" vertical="top" wrapText="1"/>
    </xf>
    <xf numFmtId="3" fontId="2" fillId="0" borderId="31"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49" fontId="2" fillId="2" borderId="18" xfId="0" applyNumberFormat="1" applyFont="1" applyFill="1" applyBorder="1" applyAlignment="1">
      <alignment horizontal="center" vertical="top"/>
    </xf>
    <xf numFmtId="3" fontId="1" fillId="0" borderId="18" xfId="0" applyNumberFormat="1" applyFont="1" applyFill="1" applyBorder="1" applyAlignment="1">
      <alignment horizontal="left" vertical="top" wrapText="1"/>
    </xf>
    <xf numFmtId="3" fontId="2" fillId="0" borderId="31"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49" fontId="2" fillId="2" borderId="18" xfId="0" applyNumberFormat="1" applyFont="1" applyFill="1" applyBorder="1" applyAlignment="1">
      <alignment horizontal="center" vertical="top"/>
    </xf>
    <xf numFmtId="3" fontId="1" fillId="7" borderId="18" xfId="0" applyNumberFormat="1" applyFont="1" applyFill="1" applyBorder="1" applyAlignment="1">
      <alignment horizontal="center" vertical="top"/>
    </xf>
    <xf numFmtId="3" fontId="1" fillId="7" borderId="42"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0" fontId="1" fillId="7" borderId="18" xfId="0" applyFont="1" applyFill="1" applyBorder="1" applyAlignment="1">
      <alignment horizontal="left" vertical="top" wrapText="1"/>
    </xf>
    <xf numFmtId="49" fontId="2" fillId="2" borderId="42"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3" fontId="1" fillId="7" borderId="18" xfId="0" applyNumberFormat="1" applyFont="1" applyFill="1" applyBorder="1" applyAlignment="1">
      <alignment horizontal="center" vertical="top"/>
    </xf>
    <xf numFmtId="3" fontId="1" fillId="7" borderId="42"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2" fillId="0" borderId="32" xfId="0" applyNumberFormat="1" applyFont="1" applyBorder="1" applyAlignment="1">
      <alignment horizontal="center" vertical="top"/>
    </xf>
    <xf numFmtId="49" fontId="2" fillId="5"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3" fontId="22" fillId="7" borderId="5" xfId="0" applyNumberFormat="1" applyFont="1" applyFill="1" applyBorder="1" applyAlignment="1">
      <alignment horizontal="center" vertical="top" wrapText="1"/>
    </xf>
    <xf numFmtId="164" fontId="22" fillId="7" borderId="5" xfId="0" applyNumberFormat="1" applyFont="1" applyFill="1" applyBorder="1" applyAlignment="1">
      <alignment horizontal="center" vertical="top"/>
    </xf>
    <xf numFmtId="164" fontId="25" fillId="7" borderId="15" xfId="0" applyNumberFormat="1" applyFont="1" applyFill="1" applyBorder="1" applyAlignment="1">
      <alignment horizontal="center" vertical="top" wrapText="1"/>
    </xf>
    <xf numFmtId="164" fontId="25" fillId="7" borderId="57" xfId="0" applyNumberFormat="1" applyFont="1" applyFill="1" applyBorder="1" applyAlignment="1">
      <alignment horizontal="center" vertical="top" wrapText="1"/>
    </xf>
    <xf numFmtId="0" fontId="1" fillId="7" borderId="18" xfId="0" applyFont="1" applyFill="1" applyBorder="1" applyAlignment="1">
      <alignment vertical="top" wrapText="1"/>
    </xf>
    <xf numFmtId="164" fontId="23" fillId="7" borderId="57" xfId="0" applyNumberFormat="1" applyFont="1" applyFill="1" applyBorder="1" applyAlignment="1">
      <alignment horizontal="center" vertical="top"/>
    </xf>
    <xf numFmtId="49" fontId="1" fillId="7" borderId="42" xfId="0" applyNumberFormat="1" applyFont="1" applyFill="1" applyBorder="1" applyAlignment="1">
      <alignment horizontal="center" vertical="top"/>
    </xf>
    <xf numFmtId="49" fontId="1" fillId="7" borderId="15" xfId="0" applyNumberFormat="1" applyFont="1" applyFill="1" applyBorder="1" applyAlignment="1">
      <alignment horizontal="center" vertical="top"/>
    </xf>
    <xf numFmtId="164" fontId="1" fillId="0" borderId="5" xfId="0" applyNumberFormat="1" applyFont="1" applyBorder="1" applyAlignment="1">
      <alignment horizontal="center" vertical="top"/>
    </xf>
    <xf numFmtId="49" fontId="2" fillId="2" borderId="42" xfId="0" applyNumberFormat="1" applyFont="1" applyFill="1" applyBorder="1" applyAlignment="1">
      <alignment horizontal="center" vertical="top"/>
    </xf>
    <xf numFmtId="3" fontId="1" fillId="0" borderId="42" xfId="0" applyNumberFormat="1" applyFont="1" applyFill="1" applyBorder="1" applyAlignment="1">
      <alignment horizontal="left" vertical="top" wrapText="1"/>
    </xf>
    <xf numFmtId="3" fontId="1" fillId="0" borderId="41" xfId="0" applyNumberFormat="1" applyFont="1" applyBorder="1" applyAlignment="1">
      <alignment horizontal="left" vertical="top" wrapText="1"/>
    </xf>
    <xf numFmtId="49" fontId="2" fillId="3" borderId="62" xfId="0" applyNumberFormat="1" applyFont="1" applyFill="1" applyBorder="1" applyAlignment="1">
      <alignment horizontal="center" vertical="top"/>
    </xf>
    <xf numFmtId="49" fontId="2" fillId="5" borderId="42"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42" xfId="0" applyNumberFormat="1" applyFont="1" applyFill="1" applyBorder="1" applyAlignment="1">
      <alignment horizontal="center" vertical="top"/>
    </xf>
    <xf numFmtId="3" fontId="1" fillId="7" borderId="18"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1" fillId="7" borderId="42" xfId="0" applyNumberFormat="1" applyFont="1" applyFill="1" applyBorder="1" applyAlignment="1">
      <alignment horizontal="left" vertical="top" wrapText="1"/>
    </xf>
    <xf numFmtId="3" fontId="2" fillId="0" borderId="31"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42" xfId="0" applyNumberFormat="1" applyFont="1" applyFill="1" applyBorder="1" applyAlignment="1">
      <alignment horizontal="center" vertical="top"/>
    </xf>
    <xf numFmtId="3" fontId="1" fillId="7" borderId="8" xfId="0" applyNumberFormat="1" applyFont="1" applyFill="1" applyBorder="1" applyAlignment="1">
      <alignment horizontal="center" vertical="top" wrapText="1"/>
    </xf>
    <xf numFmtId="3" fontId="1" fillId="7" borderId="5" xfId="0" applyNumberFormat="1" applyFont="1" applyFill="1" applyBorder="1" applyAlignment="1">
      <alignment horizontal="center" vertical="top" wrapText="1"/>
    </xf>
    <xf numFmtId="164" fontId="16" fillId="7" borderId="42" xfId="0" applyNumberFormat="1" applyFont="1" applyFill="1" applyBorder="1" applyAlignment="1">
      <alignment horizontal="center" vertical="top"/>
    </xf>
    <xf numFmtId="49" fontId="17" fillId="7" borderId="18" xfId="0" applyNumberFormat="1" applyFont="1" applyFill="1" applyBorder="1" applyAlignment="1">
      <alignment horizontal="center" vertical="top"/>
    </xf>
    <xf numFmtId="49" fontId="17" fillId="7" borderId="66" xfId="0" applyNumberFormat="1" applyFont="1" applyFill="1" applyBorder="1" applyAlignment="1">
      <alignment horizontal="center" vertical="top"/>
    </xf>
    <xf numFmtId="0" fontId="4" fillId="0" borderId="0" xfId="0" applyFont="1" applyAlignment="1">
      <alignment horizontal="left" vertical="top" wrapText="1"/>
    </xf>
    <xf numFmtId="3" fontId="8" fillId="0" borderId="0" xfId="0" applyNumberFormat="1" applyFont="1" applyAlignment="1">
      <alignment horizontal="center" vertical="top"/>
    </xf>
    <xf numFmtId="3" fontId="11" fillId="0" borderId="0" xfId="0" applyNumberFormat="1" applyFont="1" applyBorder="1" applyAlignment="1">
      <alignment horizontal="center" vertical="top" wrapText="1"/>
    </xf>
    <xf numFmtId="3" fontId="8" fillId="0" borderId="0" xfId="0" applyNumberFormat="1" applyFont="1" applyBorder="1" applyAlignment="1">
      <alignment horizontal="center" vertical="top" wrapText="1"/>
    </xf>
    <xf numFmtId="3" fontId="4" fillId="0" borderId="43" xfId="0" applyNumberFormat="1" applyFont="1" applyBorder="1" applyAlignment="1">
      <alignment horizontal="right" wrapText="1"/>
    </xf>
    <xf numFmtId="49" fontId="1" fillId="0" borderId="35" xfId="0" applyNumberFormat="1" applyFont="1" applyBorder="1" applyAlignment="1">
      <alignment horizontal="center" vertical="center" textRotation="90" wrapText="1"/>
    </xf>
    <xf numFmtId="49" fontId="1" fillId="0" borderId="36" xfId="0" applyNumberFormat="1" applyFont="1" applyBorder="1" applyAlignment="1">
      <alignment horizontal="center" vertical="center" textRotation="90" wrapText="1"/>
    </xf>
    <xf numFmtId="49" fontId="1" fillId="0" borderId="37" xfId="0" applyNumberFormat="1" applyFont="1" applyBorder="1" applyAlignment="1">
      <alignment horizontal="center" vertical="center" textRotation="90" wrapText="1"/>
    </xf>
    <xf numFmtId="49" fontId="1" fillId="0" borderId="48" xfId="0" applyNumberFormat="1" applyFont="1" applyBorder="1" applyAlignment="1">
      <alignment horizontal="center" vertical="center" textRotation="90" wrapText="1"/>
    </xf>
    <xf numFmtId="49" fontId="1" fillId="0" borderId="29" xfId="0" applyNumberFormat="1" applyFont="1" applyBorder="1" applyAlignment="1">
      <alignment horizontal="center" vertical="center" textRotation="90" wrapText="1"/>
    </xf>
    <xf numFmtId="49" fontId="1" fillId="0" borderId="66" xfId="0" applyNumberFormat="1" applyFont="1" applyBorder="1" applyAlignment="1">
      <alignment horizontal="center" vertical="center" textRotation="90" wrapText="1"/>
    </xf>
    <xf numFmtId="49" fontId="1" fillId="0" borderId="59" xfId="0" applyNumberFormat="1" applyFont="1" applyBorder="1" applyAlignment="1">
      <alignment horizontal="center" vertical="center" textRotation="90" wrapText="1"/>
    </xf>
    <xf numFmtId="49" fontId="1" fillId="0" borderId="4" xfId="0" applyNumberFormat="1" applyFont="1" applyBorder="1" applyAlignment="1">
      <alignment horizontal="center" vertical="center" textRotation="90" wrapText="1"/>
    </xf>
    <xf numFmtId="3" fontId="1" fillId="0" borderId="13" xfId="0" applyNumberFormat="1" applyFont="1" applyBorder="1" applyAlignment="1">
      <alignment horizontal="center" vertical="center" wrapText="1"/>
    </xf>
    <xf numFmtId="3" fontId="1" fillId="0" borderId="18" xfId="0" applyNumberFormat="1" applyFont="1" applyBorder="1" applyAlignment="1">
      <alignment horizontal="center" vertical="center" wrapText="1"/>
    </xf>
    <xf numFmtId="3" fontId="1" fillId="0" borderId="19" xfId="0" applyNumberFormat="1" applyFont="1" applyBorder="1" applyAlignment="1">
      <alignment horizontal="center" vertical="center" wrapText="1"/>
    </xf>
    <xf numFmtId="3" fontId="1" fillId="0" borderId="13" xfId="0" applyNumberFormat="1" applyFont="1" applyBorder="1" applyAlignment="1">
      <alignment horizontal="center" vertical="center" textRotation="90" wrapText="1"/>
    </xf>
    <xf numFmtId="3" fontId="1" fillId="0" borderId="18" xfId="0" applyNumberFormat="1" applyFont="1" applyBorder="1" applyAlignment="1">
      <alignment horizontal="center" vertical="center" textRotation="90" wrapText="1"/>
    </xf>
    <xf numFmtId="3" fontId="1" fillId="0" borderId="19" xfId="0" applyNumberFormat="1" applyFont="1" applyBorder="1" applyAlignment="1">
      <alignment horizontal="center" vertical="center" textRotation="90" wrapText="1"/>
    </xf>
    <xf numFmtId="3" fontId="1" fillId="0" borderId="10" xfId="0" applyNumberFormat="1" applyFont="1" applyBorder="1" applyAlignment="1">
      <alignment horizontal="center" vertical="center" textRotation="90" wrapText="1"/>
    </xf>
    <xf numFmtId="3" fontId="1" fillId="0" borderId="8" xfId="0" applyNumberFormat="1" applyFont="1" applyBorder="1" applyAlignment="1">
      <alignment horizontal="center" vertical="center" textRotation="90" wrapText="1"/>
    </xf>
    <xf numFmtId="3" fontId="1" fillId="0" borderId="49" xfId="0" applyNumberFormat="1" applyFont="1" applyBorder="1" applyAlignment="1">
      <alignment horizontal="center" vertical="center" textRotation="90" wrapText="1"/>
    </xf>
    <xf numFmtId="3" fontId="1" fillId="0" borderId="59" xfId="0" applyNumberFormat="1" applyFont="1" applyBorder="1" applyAlignment="1">
      <alignment horizontal="center" vertical="center" textRotation="90"/>
    </xf>
    <xf numFmtId="3" fontId="1" fillId="0" borderId="19" xfId="0" applyNumberFormat="1" applyFont="1" applyBorder="1" applyAlignment="1">
      <alignment horizontal="center" vertical="center" textRotation="90"/>
    </xf>
    <xf numFmtId="3" fontId="1" fillId="0" borderId="28" xfId="0" applyNumberFormat="1" applyFont="1" applyBorder="1" applyAlignment="1">
      <alignment horizontal="center" vertical="center" textRotation="90"/>
    </xf>
    <xf numFmtId="3" fontId="1" fillId="0" borderId="69" xfId="0" applyNumberFormat="1" applyFont="1" applyBorder="1" applyAlignment="1">
      <alignment horizontal="center" vertical="center" textRotation="90"/>
    </xf>
    <xf numFmtId="164" fontId="4" fillId="0" borderId="10" xfId="0" applyNumberFormat="1" applyFont="1" applyBorder="1" applyAlignment="1">
      <alignment horizontal="center" vertical="center" textRotation="90" wrapText="1"/>
    </xf>
    <xf numFmtId="164" fontId="4" fillId="0" borderId="8" xfId="0" applyNumberFormat="1" applyFont="1" applyBorder="1" applyAlignment="1">
      <alignment horizontal="center" vertical="center" textRotation="90" wrapText="1"/>
    </xf>
    <xf numFmtId="164" fontId="4" fillId="0" borderId="49" xfId="0" applyNumberFormat="1" applyFont="1" applyBorder="1" applyAlignment="1">
      <alignment horizontal="center" vertical="center" textRotation="90" wrapText="1"/>
    </xf>
    <xf numFmtId="3" fontId="2" fillId="0" borderId="74" xfId="0" applyNumberFormat="1" applyFont="1" applyBorder="1" applyAlignment="1">
      <alignment horizontal="center" vertical="center"/>
    </xf>
    <xf numFmtId="3" fontId="2" fillId="0" borderId="58" xfId="0" applyNumberFormat="1" applyFont="1" applyBorder="1" applyAlignment="1">
      <alignment horizontal="center" vertical="center"/>
    </xf>
    <xf numFmtId="3" fontId="2" fillId="0" borderId="73" xfId="0" applyNumberFormat="1" applyFont="1" applyBorder="1" applyAlignment="1">
      <alignment horizontal="center" vertical="center"/>
    </xf>
    <xf numFmtId="3" fontId="1" fillId="0" borderId="37" xfId="0" applyNumberFormat="1" applyFont="1" applyBorder="1" applyAlignment="1">
      <alignment horizontal="center" vertical="center" wrapText="1"/>
    </xf>
    <xf numFmtId="3" fontId="1" fillId="0" borderId="40" xfId="0" applyNumberFormat="1" applyFont="1" applyBorder="1" applyAlignment="1">
      <alignment horizontal="center" vertical="center" wrapText="1"/>
    </xf>
    <xf numFmtId="3" fontId="1" fillId="0" borderId="20" xfId="0" applyNumberFormat="1" applyFont="1" applyBorder="1" applyAlignment="1">
      <alignment horizontal="center" vertical="center" wrapText="1"/>
    </xf>
    <xf numFmtId="3" fontId="1" fillId="0" borderId="34" xfId="0" applyNumberFormat="1" applyFont="1" applyBorder="1" applyAlignment="1">
      <alignment horizontal="center" vertical="center"/>
    </xf>
    <xf numFmtId="3" fontId="1" fillId="0" borderId="26" xfId="0" applyNumberFormat="1" applyFont="1" applyBorder="1" applyAlignment="1">
      <alignment horizontal="center" vertical="center"/>
    </xf>
    <xf numFmtId="3" fontId="1" fillId="0" borderId="33" xfId="0" applyNumberFormat="1" applyFont="1" applyBorder="1" applyAlignment="1">
      <alignment horizontal="center" vertical="center" textRotation="90"/>
    </xf>
    <xf numFmtId="3" fontId="1" fillId="0" borderId="68" xfId="0" applyNumberFormat="1" applyFont="1" applyBorder="1" applyAlignment="1">
      <alignment horizontal="center" vertical="center" textRotation="90"/>
    </xf>
    <xf numFmtId="3" fontId="4" fillId="0" borderId="10" xfId="0" applyNumberFormat="1" applyFont="1" applyBorder="1" applyAlignment="1">
      <alignment horizontal="center" vertical="center" textRotation="90" wrapText="1"/>
    </xf>
    <xf numFmtId="3" fontId="4" fillId="0" borderId="8" xfId="0" applyNumberFormat="1" applyFont="1" applyBorder="1" applyAlignment="1">
      <alignment horizontal="center" vertical="center" textRotation="90" wrapText="1"/>
    </xf>
    <xf numFmtId="3" fontId="4" fillId="0" borderId="49" xfId="0" applyNumberFormat="1" applyFont="1" applyBorder="1" applyAlignment="1">
      <alignment horizontal="center" vertical="center" textRotation="90" wrapText="1"/>
    </xf>
    <xf numFmtId="164" fontId="4" fillId="0" borderId="24" xfId="0" applyNumberFormat="1" applyFont="1" applyBorder="1" applyAlignment="1">
      <alignment horizontal="center" vertical="center" textRotation="90" wrapText="1"/>
    </xf>
    <xf numFmtId="164" fontId="4" fillId="0" borderId="7" xfId="0" applyNumberFormat="1" applyFont="1" applyBorder="1" applyAlignment="1">
      <alignment horizontal="center" vertical="center" textRotation="90" wrapText="1"/>
    </xf>
    <xf numFmtId="164" fontId="4" fillId="0" borderId="69" xfId="0" applyNumberFormat="1" applyFont="1" applyBorder="1" applyAlignment="1">
      <alignment horizontal="center" vertical="center" textRotation="90" wrapText="1"/>
    </xf>
    <xf numFmtId="3" fontId="4" fillId="0" borderId="37" xfId="0" applyNumberFormat="1" applyFont="1" applyBorder="1" applyAlignment="1">
      <alignment horizontal="left" vertical="top" wrapText="1"/>
    </xf>
    <xf numFmtId="3" fontId="4" fillId="0" borderId="40" xfId="0" applyNumberFormat="1" applyFont="1" applyBorder="1" applyAlignment="1">
      <alignment horizontal="left" vertical="top" wrapText="1"/>
    </xf>
    <xf numFmtId="49" fontId="5" fillId="3" borderId="40" xfId="0" applyNumberFormat="1" applyFont="1" applyFill="1" applyBorder="1" applyAlignment="1">
      <alignment horizontal="center" vertical="top"/>
    </xf>
    <xf numFmtId="49" fontId="5" fillId="5" borderId="67" xfId="0" applyNumberFormat="1" applyFont="1" applyFill="1" applyBorder="1" applyAlignment="1">
      <alignment horizontal="center" vertical="top"/>
    </xf>
    <xf numFmtId="49" fontId="5" fillId="5" borderId="18" xfId="0" applyNumberFormat="1" applyFont="1" applyFill="1" applyBorder="1" applyAlignment="1">
      <alignment horizontal="center" vertical="top"/>
    </xf>
    <xf numFmtId="3" fontId="4" fillId="0" borderId="66" xfId="0" applyNumberFormat="1" applyFont="1" applyFill="1" applyBorder="1" applyAlignment="1">
      <alignment horizontal="left" vertical="top" wrapText="1"/>
    </xf>
    <xf numFmtId="3" fontId="4" fillId="0" borderId="59" xfId="0" applyNumberFormat="1" applyFont="1" applyFill="1" applyBorder="1" applyAlignment="1">
      <alignment horizontal="left" vertical="top" wrapText="1"/>
    </xf>
    <xf numFmtId="3" fontId="5" fillId="0" borderId="42" xfId="0" applyNumberFormat="1" applyFont="1" applyFill="1" applyBorder="1" applyAlignment="1">
      <alignment horizontal="center" vertical="top" wrapText="1"/>
    </xf>
    <xf numFmtId="3" fontId="5" fillId="0" borderId="66" xfId="0" applyNumberFormat="1" applyFont="1" applyFill="1" applyBorder="1" applyAlignment="1">
      <alignment horizontal="center" vertical="top" wrapText="1"/>
    </xf>
    <xf numFmtId="3" fontId="5" fillId="0" borderId="59" xfId="0" applyNumberFormat="1" applyFont="1" applyFill="1" applyBorder="1" applyAlignment="1">
      <alignment horizontal="center" vertical="top" wrapText="1"/>
    </xf>
    <xf numFmtId="3" fontId="5" fillId="0" borderId="53" xfId="0" applyNumberFormat="1" applyFont="1" applyBorder="1" applyAlignment="1">
      <alignment horizontal="center" vertical="top"/>
    </xf>
    <xf numFmtId="3" fontId="5" fillId="0" borderId="51" xfId="0" applyNumberFormat="1" applyFont="1" applyBorder="1" applyAlignment="1">
      <alignment horizontal="center" vertical="top"/>
    </xf>
    <xf numFmtId="3" fontId="5" fillId="0" borderId="33" xfId="0" applyNumberFormat="1" applyFont="1" applyBorder="1" applyAlignment="1">
      <alignment horizontal="center" vertical="top"/>
    </xf>
    <xf numFmtId="3" fontId="4" fillId="5" borderId="37" xfId="0" applyNumberFormat="1" applyFont="1" applyFill="1" applyBorder="1" applyAlignment="1">
      <alignment horizontal="left" vertical="top" wrapText="1"/>
    </xf>
    <xf numFmtId="3" fontId="4" fillId="5" borderId="41" xfId="0" applyNumberFormat="1" applyFont="1" applyFill="1" applyBorder="1" applyAlignment="1">
      <alignment horizontal="left" vertical="top" wrapText="1"/>
    </xf>
    <xf numFmtId="49" fontId="5" fillId="5" borderId="13" xfId="0" applyNumberFormat="1" applyFont="1" applyFill="1" applyBorder="1" applyAlignment="1">
      <alignment horizontal="center" vertical="top"/>
    </xf>
    <xf numFmtId="3" fontId="6" fillId="0" borderId="29" xfId="0" applyNumberFormat="1" applyFont="1" applyFill="1" applyBorder="1" applyAlignment="1">
      <alignment horizontal="left" vertical="top" wrapText="1"/>
    </xf>
    <xf numFmtId="3" fontId="6" fillId="0" borderId="59" xfId="0" applyNumberFormat="1" applyFont="1" applyFill="1" applyBorder="1" applyAlignment="1">
      <alignment horizontal="left" vertical="top" wrapText="1"/>
    </xf>
    <xf numFmtId="3" fontId="5" fillId="0" borderId="29" xfId="0" applyNumberFormat="1" applyFont="1" applyFill="1" applyBorder="1" applyAlignment="1">
      <alignment horizontal="center" vertical="top" wrapText="1"/>
    </xf>
    <xf numFmtId="3" fontId="5" fillId="0" borderId="71" xfId="0" applyNumberFormat="1" applyFont="1" applyBorder="1" applyAlignment="1">
      <alignment horizontal="center" vertical="top"/>
    </xf>
    <xf numFmtId="3" fontId="4" fillId="0" borderId="18" xfId="0" applyNumberFormat="1" applyFont="1" applyFill="1" applyBorder="1" applyAlignment="1">
      <alignment horizontal="left" vertical="top" wrapText="1"/>
    </xf>
    <xf numFmtId="3" fontId="2" fillId="6" borderId="12" xfId="0" applyNumberFormat="1" applyFont="1" applyFill="1" applyBorder="1" applyAlignment="1">
      <alignment horizontal="left" vertical="top" wrapText="1"/>
    </xf>
    <xf numFmtId="3" fontId="2" fillId="6" borderId="54" xfId="0" applyNumberFormat="1" applyFont="1" applyFill="1" applyBorder="1" applyAlignment="1">
      <alignment horizontal="left" vertical="top" wrapText="1"/>
    </xf>
    <xf numFmtId="3" fontId="2" fillId="6" borderId="43" xfId="0" applyNumberFormat="1" applyFont="1" applyFill="1" applyBorder="1" applyAlignment="1">
      <alignment horizontal="left" vertical="top" wrapText="1"/>
    </xf>
    <xf numFmtId="3" fontId="2" fillId="6" borderId="72" xfId="0" applyNumberFormat="1" applyFont="1" applyFill="1" applyBorder="1" applyAlignment="1">
      <alignment horizontal="left" vertical="top" wrapText="1"/>
    </xf>
    <xf numFmtId="3" fontId="6" fillId="4" borderId="12" xfId="0" applyNumberFormat="1" applyFont="1" applyFill="1" applyBorder="1" applyAlignment="1">
      <alignment horizontal="left" vertical="top" wrapText="1"/>
    </xf>
    <xf numFmtId="3" fontId="6" fillId="4" borderId="54" xfId="0" applyNumberFormat="1" applyFont="1" applyFill="1" applyBorder="1" applyAlignment="1">
      <alignment horizontal="left" vertical="top" wrapText="1"/>
    </xf>
    <xf numFmtId="3" fontId="6" fillId="4" borderId="72" xfId="0" applyNumberFormat="1" applyFont="1" applyFill="1" applyBorder="1" applyAlignment="1">
      <alignment horizontal="left" vertical="top" wrapText="1"/>
    </xf>
    <xf numFmtId="3" fontId="5" fillId="3" borderId="12" xfId="0" applyNumberFormat="1" applyFont="1" applyFill="1" applyBorder="1" applyAlignment="1">
      <alignment horizontal="left" vertical="top"/>
    </xf>
    <xf numFmtId="3" fontId="5" fillId="3" borderId="54" xfId="0" applyNumberFormat="1" applyFont="1" applyFill="1" applyBorder="1" applyAlignment="1">
      <alignment horizontal="left" vertical="top"/>
    </xf>
    <xf numFmtId="3" fontId="5" fillId="3" borderId="72" xfId="0" applyNumberFormat="1" applyFont="1" applyFill="1" applyBorder="1" applyAlignment="1">
      <alignment horizontal="left" vertical="top"/>
    </xf>
    <xf numFmtId="3" fontId="5" fillId="2" borderId="16" xfId="0" applyNumberFormat="1" applyFont="1" applyFill="1" applyBorder="1" applyAlignment="1">
      <alignment horizontal="left" vertical="top" wrapText="1"/>
    </xf>
    <xf numFmtId="3" fontId="5" fillId="2" borderId="3" xfId="0" applyNumberFormat="1" applyFont="1" applyFill="1" applyBorder="1" applyAlignment="1">
      <alignment horizontal="left" vertical="top" wrapText="1"/>
    </xf>
    <xf numFmtId="3" fontId="5" fillId="2" borderId="54" xfId="0" applyNumberFormat="1" applyFont="1" applyFill="1" applyBorder="1" applyAlignment="1">
      <alignment horizontal="left" vertical="top" wrapText="1"/>
    </xf>
    <xf numFmtId="3" fontId="5" fillId="2" borderId="72" xfId="0" applyNumberFormat="1" applyFont="1" applyFill="1" applyBorder="1" applyAlignment="1">
      <alignment horizontal="left" vertical="top" wrapText="1"/>
    </xf>
    <xf numFmtId="3" fontId="22" fillId="7" borderId="0" xfId="0" applyNumberFormat="1" applyFont="1" applyFill="1" applyBorder="1" applyAlignment="1">
      <alignment horizontal="center" vertical="top" wrapText="1"/>
    </xf>
    <xf numFmtId="49" fontId="5" fillId="2" borderId="18" xfId="0" applyNumberFormat="1" applyFont="1" applyFill="1" applyBorder="1" applyAlignment="1">
      <alignment horizontal="center" vertical="top"/>
    </xf>
    <xf numFmtId="3" fontId="5" fillId="0" borderId="18" xfId="0" applyNumberFormat="1" applyFont="1" applyFill="1" applyBorder="1" applyAlignment="1">
      <alignment horizontal="left" vertical="top" wrapText="1"/>
    </xf>
    <xf numFmtId="3" fontId="5" fillId="0" borderId="18" xfId="0" applyNumberFormat="1" applyFont="1" applyFill="1" applyBorder="1" applyAlignment="1">
      <alignment horizontal="center" vertical="top" textRotation="90" wrapText="1"/>
    </xf>
    <xf numFmtId="3" fontId="5" fillId="0" borderId="32" xfId="0" applyNumberFormat="1" applyFont="1" applyBorder="1" applyAlignment="1">
      <alignment horizontal="center" vertical="top"/>
    </xf>
    <xf numFmtId="3" fontId="4" fillId="0" borderId="37" xfId="0" applyNumberFormat="1"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3" fontId="5" fillId="0" borderId="18" xfId="0" applyNumberFormat="1" applyFont="1" applyFill="1" applyBorder="1" applyAlignment="1">
      <alignment horizontal="center" vertical="top" textRotation="180" wrapText="1"/>
    </xf>
    <xf numFmtId="3" fontId="4" fillId="0" borderId="17" xfId="0" applyNumberFormat="1" applyFont="1" applyFill="1" applyBorder="1" applyAlignment="1">
      <alignment horizontal="left" vertical="top" wrapText="1"/>
    </xf>
    <xf numFmtId="49" fontId="5" fillId="3" borderId="17" xfId="0" applyNumberFormat="1" applyFont="1" applyFill="1" applyBorder="1" applyAlignment="1">
      <alignment horizontal="center" vertical="top"/>
    </xf>
    <xf numFmtId="49" fontId="5" fillId="5" borderId="32" xfId="0" applyNumberFormat="1" applyFont="1" applyFill="1" applyBorder="1" applyAlignment="1">
      <alignment horizontal="center" vertical="top"/>
    </xf>
    <xf numFmtId="3" fontId="5" fillId="0" borderId="53" xfId="0" applyNumberFormat="1" applyFont="1" applyFill="1" applyBorder="1" applyAlignment="1">
      <alignment horizontal="center" vertical="top"/>
    </xf>
    <xf numFmtId="3" fontId="5" fillId="0" borderId="51" xfId="0" applyNumberFormat="1" applyFont="1" applyFill="1" applyBorder="1" applyAlignment="1">
      <alignment horizontal="center" vertical="top"/>
    </xf>
    <xf numFmtId="3" fontId="5" fillId="0" borderId="33" xfId="0" applyNumberFormat="1" applyFont="1" applyFill="1" applyBorder="1" applyAlignment="1">
      <alignment horizontal="center" vertical="top"/>
    </xf>
    <xf numFmtId="3" fontId="4" fillId="5" borderId="40" xfId="0" applyNumberFormat="1" applyFont="1" applyFill="1" applyBorder="1" applyAlignment="1">
      <alignment horizontal="left" vertical="top" wrapText="1"/>
    </xf>
    <xf numFmtId="3" fontId="4" fillId="0" borderId="32"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5" fillId="0" borderId="51" xfId="0" applyNumberFormat="1" applyFont="1" applyFill="1" applyBorder="1" applyAlignment="1">
      <alignment horizontal="left" vertical="top" wrapText="1"/>
    </xf>
    <xf numFmtId="3" fontId="5" fillId="0" borderId="53" xfId="0" applyNumberFormat="1" applyFont="1" applyFill="1" applyBorder="1" applyAlignment="1">
      <alignment horizontal="left" vertical="top" wrapText="1"/>
    </xf>
    <xf numFmtId="3" fontId="5" fillId="0" borderId="32" xfId="0" applyNumberFormat="1" applyFont="1" applyFill="1" applyBorder="1" applyAlignment="1">
      <alignment horizontal="left" vertical="top" wrapText="1"/>
    </xf>
    <xf numFmtId="3" fontId="4" fillId="0" borderId="42" xfId="0" applyNumberFormat="1" applyFont="1" applyFill="1" applyBorder="1" applyAlignment="1">
      <alignment horizontal="center" vertical="top" wrapText="1"/>
    </xf>
    <xf numFmtId="3" fontId="4" fillId="0" borderId="18" xfId="0" applyNumberFormat="1" applyFont="1" applyFill="1" applyBorder="1" applyAlignment="1">
      <alignment horizontal="center" vertical="top" wrapText="1"/>
    </xf>
    <xf numFmtId="3" fontId="5" fillId="0" borderId="32" xfId="0" applyNumberFormat="1" applyFont="1" applyFill="1" applyBorder="1" applyAlignment="1">
      <alignment horizontal="center" vertical="top"/>
    </xf>
    <xf numFmtId="3" fontId="4" fillId="0" borderId="41" xfId="0" applyNumberFormat="1" applyFont="1" applyBorder="1" applyAlignment="1">
      <alignment horizontal="left" vertical="top" wrapText="1"/>
    </xf>
    <xf numFmtId="3" fontId="4" fillId="0" borderId="39" xfId="0" applyNumberFormat="1" applyFont="1" applyBorder="1" applyAlignment="1">
      <alignment horizontal="center" vertical="top" wrapText="1"/>
    </xf>
    <xf numFmtId="3" fontId="4" fillId="0" borderId="31" xfId="0" applyNumberFormat="1" applyFont="1" applyBorder="1" applyAlignment="1">
      <alignment horizontal="center" vertical="top" wrapText="1"/>
    </xf>
    <xf numFmtId="3" fontId="5" fillId="0" borderId="59" xfId="0" applyNumberFormat="1" applyFont="1" applyFill="1" applyBorder="1" applyAlignment="1">
      <alignment horizontal="left" vertical="top" wrapText="1"/>
    </xf>
    <xf numFmtId="3" fontId="5" fillId="0" borderId="42" xfId="0" applyNumberFormat="1" applyFont="1" applyFill="1" applyBorder="1" applyAlignment="1">
      <alignment horizontal="left" vertical="top" wrapText="1"/>
    </xf>
    <xf numFmtId="3" fontId="5" fillId="0" borderId="42" xfId="0" applyNumberFormat="1" applyFont="1" applyFill="1" applyBorder="1" applyAlignment="1">
      <alignment horizontal="center" vertical="top" textRotation="90" wrapText="1"/>
    </xf>
    <xf numFmtId="3" fontId="5" fillId="0" borderId="59" xfId="0" applyNumberFormat="1" applyFont="1" applyFill="1" applyBorder="1" applyAlignment="1">
      <alignment horizontal="center" vertical="top" textRotation="90" wrapText="1"/>
    </xf>
    <xf numFmtId="3" fontId="4" fillId="5" borderId="17" xfId="0" applyNumberFormat="1" applyFont="1" applyFill="1" applyBorder="1" applyAlignment="1">
      <alignment horizontal="left" vertical="top" wrapText="1"/>
    </xf>
    <xf numFmtId="3" fontId="1" fillId="7" borderId="59" xfId="0" applyNumberFormat="1" applyFont="1" applyFill="1" applyBorder="1" applyAlignment="1">
      <alignment horizontal="left" vertical="top" wrapText="1"/>
    </xf>
    <xf numFmtId="3" fontId="1" fillId="7" borderId="42" xfId="0" applyNumberFormat="1" applyFont="1" applyFill="1" applyBorder="1" applyAlignment="1">
      <alignment horizontal="left" vertical="top" wrapText="1"/>
    </xf>
    <xf numFmtId="3" fontId="1" fillId="7" borderId="19" xfId="0" applyNumberFormat="1" applyFont="1" applyFill="1" applyBorder="1" applyAlignment="1">
      <alignment horizontal="left" vertical="top" wrapText="1"/>
    </xf>
    <xf numFmtId="3" fontId="13" fillId="8" borderId="46" xfId="0" applyNumberFormat="1" applyFont="1" applyFill="1" applyBorder="1" applyAlignment="1">
      <alignment horizontal="right" vertical="top" wrapText="1"/>
    </xf>
    <xf numFmtId="3" fontId="13" fillId="8" borderId="45" xfId="0" applyNumberFormat="1" applyFont="1" applyFill="1" applyBorder="1" applyAlignment="1">
      <alignment horizontal="right" vertical="top" wrapText="1"/>
    </xf>
    <xf numFmtId="3" fontId="2" fillId="0" borderId="13" xfId="0" applyNumberFormat="1" applyFont="1" applyFill="1" applyBorder="1" applyAlignment="1">
      <alignment horizontal="left" vertical="top" wrapText="1"/>
    </xf>
    <xf numFmtId="3" fontId="2" fillId="0" borderId="18" xfId="0" applyNumberFormat="1" applyFont="1" applyFill="1" applyBorder="1" applyAlignment="1">
      <alignment horizontal="left" vertical="top" wrapText="1"/>
    </xf>
    <xf numFmtId="3" fontId="2" fillId="0" borderId="18" xfId="0" applyNumberFormat="1" applyFont="1" applyFill="1" applyBorder="1" applyAlignment="1">
      <alignment vertical="top" textRotation="90" wrapText="1"/>
    </xf>
    <xf numFmtId="3" fontId="2" fillId="0" borderId="60" xfId="0" applyNumberFormat="1" applyFont="1" applyBorder="1" applyAlignment="1">
      <alignment horizontal="center" vertical="top"/>
    </xf>
    <xf numFmtId="3" fontId="2" fillId="0" borderId="31" xfId="0" applyNumberFormat="1" applyFont="1" applyBorder="1" applyAlignment="1">
      <alignment horizontal="center" vertical="top"/>
    </xf>
    <xf numFmtId="3" fontId="4" fillId="0" borderId="59" xfId="0" applyNumberFormat="1" applyFont="1" applyBorder="1" applyAlignment="1">
      <alignment horizontal="center" vertical="top" wrapText="1"/>
    </xf>
    <xf numFmtId="3" fontId="4" fillId="0" borderId="18" xfId="0" applyNumberFormat="1" applyFont="1" applyBorder="1" applyAlignment="1">
      <alignment horizontal="center" vertical="top" wrapText="1"/>
    </xf>
    <xf numFmtId="3" fontId="4" fillId="0" borderId="33" xfId="0" applyNumberFormat="1" applyFont="1" applyBorder="1" applyAlignment="1">
      <alignment horizontal="center" vertical="top" wrapText="1"/>
    </xf>
    <xf numFmtId="3" fontId="4" fillId="0" borderId="32" xfId="0" applyNumberFormat="1" applyFont="1" applyBorder="1" applyAlignment="1">
      <alignment horizontal="center" vertical="top" wrapText="1"/>
    </xf>
    <xf numFmtId="3" fontId="1" fillId="0" borderId="37" xfId="0" applyNumberFormat="1" applyFont="1" applyBorder="1" applyAlignment="1">
      <alignment horizontal="left" vertical="top" wrapText="1"/>
    </xf>
    <xf numFmtId="3" fontId="1" fillId="0" borderId="41" xfId="0" applyNumberFormat="1" applyFont="1" applyBorder="1" applyAlignment="1">
      <alignment horizontal="left" vertical="top" wrapText="1"/>
    </xf>
    <xf numFmtId="3" fontId="4" fillId="7" borderId="40" xfId="0" applyNumberFormat="1" applyFont="1" applyFill="1" applyBorder="1" applyAlignment="1">
      <alignment horizontal="left" vertical="top" wrapText="1"/>
    </xf>
    <xf numFmtId="3" fontId="4" fillId="7" borderId="41" xfId="0" applyNumberFormat="1" applyFont="1" applyFill="1" applyBorder="1" applyAlignment="1">
      <alignment horizontal="left" vertical="top" wrapText="1"/>
    </xf>
    <xf numFmtId="3" fontId="1" fillId="5" borderId="37" xfId="0" applyNumberFormat="1" applyFont="1" applyFill="1" applyBorder="1" applyAlignment="1">
      <alignment horizontal="left" vertical="top" wrapText="1"/>
    </xf>
    <xf numFmtId="3" fontId="1" fillId="5" borderId="20" xfId="0" applyNumberFormat="1" applyFont="1" applyFill="1" applyBorder="1" applyAlignment="1">
      <alignment horizontal="left" vertical="top" wrapText="1"/>
    </xf>
    <xf numFmtId="3" fontId="2" fillId="2" borderId="54" xfId="0" applyNumberFormat="1" applyFont="1" applyFill="1" applyBorder="1" applyAlignment="1">
      <alignment horizontal="right" vertical="top"/>
    </xf>
    <xf numFmtId="3" fontId="2" fillId="3" borderId="14" xfId="0" applyNumberFormat="1" applyFont="1" applyFill="1" applyBorder="1" applyAlignment="1">
      <alignment horizontal="right" vertical="top"/>
    </xf>
    <xf numFmtId="3" fontId="2" fillId="3" borderId="54" xfId="0" applyNumberFormat="1" applyFont="1" applyFill="1" applyBorder="1" applyAlignment="1">
      <alignment horizontal="right" vertical="top"/>
    </xf>
    <xf numFmtId="3" fontId="2" fillId="3" borderId="12" xfId="0" applyNumberFormat="1" applyFont="1" applyFill="1" applyBorder="1" applyAlignment="1">
      <alignment horizontal="center" vertical="top"/>
    </xf>
    <xf numFmtId="3" fontId="2" fillId="3" borderId="54" xfId="0" applyNumberFormat="1" applyFont="1" applyFill="1" applyBorder="1" applyAlignment="1">
      <alignment horizontal="center" vertical="top"/>
    </xf>
    <xf numFmtId="3" fontId="2" fillId="3" borderId="72" xfId="0" applyNumberFormat="1" applyFont="1" applyFill="1" applyBorder="1" applyAlignment="1">
      <alignment horizontal="center" vertical="top"/>
    </xf>
    <xf numFmtId="3" fontId="2" fillId="3" borderId="14" xfId="0" applyNumberFormat="1" applyFont="1" applyFill="1" applyBorder="1" applyAlignment="1">
      <alignment horizontal="left" vertical="top" wrapText="1"/>
    </xf>
    <xf numFmtId="3" fontId="2" fillId="3" borderId="54" xfId="0" applyNumberFormat="1" applyFont="1" applyFill="1" applyBorder="1" applyAlignment="1">
      <alignment horizontal="left" vertical="top" wrapText="1"/>
    </xf>
    <xf numFmtId="3" fontId="2" fillId="3" borderId="72" xfId="0" applyNumberFormat="1" applyFont="1" applyFill="1" applyBorder="1" applyAlignment="1">
      <alignment horizontal="left" vertical="top" wrapText="1"/>
    </xf>
    <xf numFmtId="3" fontId="2" fillId="5" borderId="13" xfId="0" applyNumberFormat="1" applyFont="1" applyFill="1" applyBorder="1" applyAlignment="1">
      <alignment horizontal="left" vertical="top" wrapText="1"/>
    </xf>
    <xf numFmtId="3" fontId="2" fillId="5" borderId="18" xfId="0" applyNumberFormat="1" applyFont="1" applyFill="1" applyBorder="1" applyAlignment="1">
      <alignment horizontal="left" vertical="top" wrapText="1"/>
    </xf>
    <xf numFmtId="3" fontId="2" fillId="5" borderId="42" xfId="0" applyNumberFormat="1" applyFont="1" applyFill="1" applyBorder="1" applyAlignment="1">
      <alignment horizontal="left" vertical="top" wrapText="1"/>
    </xf>
    <xf numFmtId="3" fontId="1" fillId="0" borderId="59" xfId="0" applyNumberFormat="1" applyFont="1" applyFill="1" applyBorder="1" applyAlignment="1">
      <alignment horizontal="left" vertical="top" wrapText="1"/>
    </xf>
    <xf numFmtId="3" fontId="1" fillId="0" borderId="18" xfId="0" applyNumberFormat="1" applyFont="1" applyFill="1" applyBorder="1" applyAlignment="1">
      <alignment horizontal="left" vertical="top" wrapText="1"/>
    </xf>
    <xf numFmtId="3" fontId="1" fillId="0" borderId="19" xfId="0" applyNumberFormat="1" applyFont="1" applyFill="1" applyBorder="1" applyAlignment="1">
      <alignment horizontal="left" vertical="top" wrapText="1"/>
    </xf>
    <xf numFmtId="3" fontId="1" fillId="0" borderId="13" xfId="0" applyNumberFormat="1" applyFont="1" applyFill="1" applyBorder="1" applyAlignment="1">
      <alignment horizontal="left" vertical="top" wrapText="1"/>
    </xf>
    <xf numFmtId="3" fontId="2" fillId="2" borderId="12" xfId="0" applyNumberFormat="1" applyFont="1" applyFill="1" applyBorder="1" applyAlignment="1">
      <alignment horizontal="left" vertical="top" wrapText="1"/>
    </xf>
    <xf numFmtId="3" fontId="2" fillId="2" borderId="54" xfId="0" applyNumberFormat="1" applyFont="1" applyFill="1" applyBorder="1" applyAlignment="1">
      <alignment horizontal="left" vertical="top" wrapText="1"/>
    </xf>
    <xf numFmtId="3" fontId="2" fillId="2" borderId="72" xfId="0" applyNumberFormat="1" applyFont="1" applyFill="1" applyBorder="1" applyAlignment="1">
      <alignment horizontal="left" vertical="top" wrapText="1"/>
    </xf>
    <xf numFmtId="3" fontId="1" fillId="0" borderId="20" xfId="0" applyNumberFormat="1" applyFont="1" applyBorder="1" applyAlignment="1">
      <alignment horizontal="left" vertical="top" wrapText="1"/>
    </xf>
    <xf numFmtId="49" fontId="2" fillId="2" borderId="13" xfId="0" applyNumberFormat="1" applyFont="1" applyFill="1" applyBorder="1" applyAlignment="1">
      <alignment horizontal="center" vertical="top"/>
    </xf>
    <xf numFmtId="49" fontId="2" fillId="2" borderId="19" xfId="0" applyNumberFormat="1" applyFont="1" applyFill="1" applyBorder="1" applyAlignment="1">
      <alignment horizontal="center" vertical="top"/>
    </xf>
    <xf numFmtId="49" fontId="2" fillId="5" borderId="13" xfId="0" applyNumberFormat="1" applyFont="1" applyFill="1" applyBorder="1" applyAlignment="1">
      <alignment horizontal="center" vertical="top"/>
    </xf>
    <xf numFmtId="49" fontId="2" fillId="5" borderId="19" xfId="0" applyNumberFormat="1" applyFont="1" applyFill="1" applyBorder="1" applyAlignment="1">
      <alignment horizontal="center" vertical="top"/>
    </xf>
    <xf numFmtId="3" fontId="1" fillId="5" borderId="13" xfId="0" applyNumberFormat="1" applyFont="1" applyFill="1" applyBorder="1" applyAlignment="1">
      <alignment horizontal="left" vertical="top" wrapText="1"/>
    </xf>
    <xf numFmtId="3" fontId="1" fillId="5" borderId="19" xfId="0" applyNumberFormat="1" applyFont="1" applyFill="1" applyBorder="1" applyAlignment="1">
      <alignment horizontal="left" vertical="top" wrapText="1"/>
    </xf>
    <xf numFmtId="3" fontId="2" fillId="0" borderId="13" xfId="0" applyNumberFormat="1" applyFont="1" applyFill="1" applyBorder="1" applyAlignment="1">
      <alignment horizontal="center" vertical="top" textRotation="90" wrapText="1"/>
    </xf>
    <xf numFmtId="3" fontId="2" fillId="0" borderId="19" xfId="0" applyNumberFormat="1" applyFont="1" applyFill="1" applyBorder="1" applyAlignment="1">
      <alignment horizontal="center" vertical="top" textRotation="90" wrapText="1"/>
    </xf>
    <xf numFmtId="3" fontId="2" fillId="0" borderId="38" xfId="0" applyNumberFormat="1" applyFont="1" applyFill="1" applyBorder="1" applyAlignment="1">
      <alignment horizontal="center" vertical="top"/>
    </xf>
    <xf numFmtId="3" fontId="2" fillId="0" borderId="21" xfId="0" applyNumberFormat="1" applyFont="1" applyFill="1" applyBorder="1" applyAlignment="1">
      <alignment horizontal="center" vertical="top"/>
    </xf>
    <xf numFmtId="3" fontId="2" fillId="2" borderId="54" xfId="0" applyNumberFormat="1" applyFont="1" applyFill="1" applyBorder="1" applyAlignment="1">
      <alignment horizontal="center" vertical="top"/>
    </xf>
    <xf numFmtId="3" fontId="2" fillId="2" borderId="72" xfId="0" applyNumberFormat="1" applyFont="1" applyFill="1" applyBorder="1" applyAlignment="1">
      <alignment horizontal="center" vertical="top"/>
    </xf>
    <xf numFmtId="3" fontId="2" fillId="0" borderId="31" xfId="0" applyNumberFormat="1" applyFont="1" applyFill="1" applyBorder="1" applyAlignment="1">
      <alignment horizontal="center" vertical="top"/>
    </xf>
    <xf numFmtId="49" fontId="5" fillId="3" borderId="22" xfId="0" applyNumberFormat="1" applyFont="1" applyFill="1" applyBorder="1" applyAlignment="1">
      <alignment horizontal="center" vertical="top"/>
    </xf>
    <xf numFmtId="49" fontId="5" fillId="3" borderId="20" xfId="0" applyNumberFormat="1" applyFont="1" applyFill="1" applyBorder="1" applyAlignment="1">
      <alignment horizontal="center" vertical="top"/>
    </xf>
    <xf numFmtId="49" fontId="2" fillId="5" borderId="18" xfId="0" applyNumberFormat="1" applyFont="1" applyFill="1" applyBorder="1" applyAlignment="1">
      <alignment horizontal="center" vertical="top"/>
    </xf>
    <xf numFmtId="3" fontId="2" fillId="0" borderId="18" xfId="0" applyNumberFormat="1" applyFont="1" applyFill="1" applyBorder="1" applyAlignment="1">
      <alignment horizontal="center" vertical="top" textRotation="90" wrapText="1"/>
    </xf>
    <xf numFmtId="3" fontId="4" fillId="7" borderId="59" xfId="0" applyNumberFormat="1" applyFont="1" applyFill="1" applyBorder="1" applyAlignment="1">
      <alignment horizontal="left" vertical="top" wrapText="1"/>
    </xf>
    <xf numFmtId="3" fontId="4" fillId="7" borderId="42" xfId="0" applyNumberFormat="1" applyFont="1" applyFill="1" applyBorder="1" applyAlignment="1">
      <alignment horizontal="left" vertical="top" wrapText="1"/>
    </xf>
    <xf numFmtId="3" fontId="4" fillId="7" borderId="18" xfId="0" applyNumberFormat="1" applyFont="1" applyFill="1" applyBorder="1" applyAlignment="1">
      <alignment horizontal="left" vertical="top" wrapText="1"/>
    </xf>
    <xf numFmtId="3" fontId="2" fillId="2" borderId="12" xfId="0" applyNumberFormat="1" applyFont="1" applyFill="1" applyBorder="1" applyAlignment="1">
      <alignment horizontal="center" vertical="top"/>
    </xf>
    <xf numFmtId="3" fontId="1" fillId="0" borderId="42" xfId="0" applyNumberFormat="1" applyFont="1" applyFill="1" applyBorder="1" applyAlignment="1">
      <alignment horizontal="left" vertical="top" wrapText="1"/>
    </xf>
    <xf numFmtId="3" fontId="1" fillId="5" borderId="22" xfId="0" applyNumberFormat="1" applyFont="1" applyFill="1" applyBorder="1" applyAlignment="1">
      <alignment horizontal="left" vertical="top" wrapText="1"/>
    </xf>
    <xf numFmtId="3" fontId="4" fillId="5" borderId="59" xfId="0" applyNumberFormat="1" applyFont="1" applyFill="1" applyBorder="1" applyAlignment="1">
      <alignment horizontal="left" vertical="top" wrapText="1"/>
    </xf>
    <xf numFmtId="3" fontId="4" fillId="5" borderId="18" xfId="0" applyNumberFormat="1" applyFont="1" applyFill="1" applyBorder="1" applyAlignment="1">
      <alignment horizontal="left" vertical="top" wrapText="1"/>
    </xf>
    <xf numFmtId="3" fontId="4" fillId="5" borderId="42" xfId="0" applyNumberFormat="1" applyFont="1" applyFill="1" applyBorder="1" applyAlignment="1">
      <alignment horizontal="left" vertical="top" wrapText="1"/>
    </xf>
    <xf numFmtId="3" fontId="10" fillId="7" borderId="59" xfId="0" applyNumberFormat="1" applyFont="1" applyFill="1" applyBorder="1" applyAlignment="1">
      <alignment horizontal="left" vertical="top" wrapText="1"/>
    </xf>
    <xf numFmtId="3" fontId="10" fillId="7" borderId="18" xfId="0" applyNumberFormat="1" applyFont="1" applyFill="1" applyBorder="1" applyAlignment="1">
      <alignment horizontal="left" vertical="top" wrapText="1"/>
    </xf>
    <xf numFmtId="3" fontId="10" fillId="7" borderId="42" xfId="0" applyNumberFormat="1" applyFont="1" applyFill="1" applyBorder="1" applyAlignment="1">
      <alignment horizontal="left" vertical="top" wrapText="1"/>
    </xf>
    <xf numFmtId="0" fontId="4" fillId="7" borderId="37" xfId="0" applyFont="1" applyFill="1" applyBorder="1" applyAlignment="1">
      <alignment horizontal="left" vertical="top" wrapText="1"/>
    </xf>
    <xf numFmtId="0" fontId="4" fillId="7" borderId="41" xfId="0" applyFont="1" applyFill="1" applyBorder="1" applyAlignment="1">
      <alignment horizontal="left" vertical="top" wrapText="1"/>
    </xf>
    <xf numFmtId="3" fontId="4" fillId="0" borderId="20" xfId="0" applyNumberFormat="1" applyFont="1" applyFill="1" applyBorder="1" applyAlignment="1">
      <alignment horizontal="left" vertical="top" wrapText="1"/>
    </xf>
    <xf numFmtId="3" fontId="4" fillId="7" borderId="19" xfId="0" applyNumberFormat="1" applyFont="1" applyFill="1" applyBorder="1" applyAlignment="1">
      <alignment horizontal="left" vertical="top" wrapText="1"/>
    </xf>
    <xf numFmtId="3" fontId="5" fillId="7" borderId="13" xfId="0" applyNumberFormat="1" applyFont="1" applyFill="1" applyBorder="1" applyAlignment="1">
      <alignment horizontal="left" vertical="top" wrapText="1"/>
    </xf>
    <xf numFmtId="3" fontId="5" fillId="7" borderId="18" xfId="0" applyNumberFormat="1" applyFont="1" applyFill="1" applyBorder="1" applyAlignment="1">
      <alignment horizontal="left" vertical="top" wrapText="1"/>
    </xf>
    <xf numFmtId="3" fontId="5" fillId="7" borderId="42" xfId="0" applyNumberFormat="1" applyFont="1" applyFill="1" applyBorder="1" applyAlignment="1">
      <alignment horizontal="left" vertical="top" wrapText="1"/>
    </xf>
    <xf numFmtId="3" fontId="1" fillId="5" borderId="18" xfId="0" applyNumberFormat="1" applyFont="1" applyFill="1" applyBorder="1" applyAlignment="1">
      <alignment horizontal="left" vertical="top" wrapText="1"/>
    </xf>
    <xf numFmtId="3" fontId="1" fillId="5" borderId="42" xfId="0" applyNumberFormat="1" applyFont="1" applyFill="1" applyBorder="1" applyAlignment="1">
      <alignment horizontal="left" vertical="top" wrapText="1"/>
    </xf>
    <xf numFmtId="3" fontId="5" fillId="8" borderId="46" xfId="0" applyNumberFormat="1" applyFont="1" applyFill="1" applyBorder="1" applyAlignment="1">
      <alignment horizontal="right" vertical="top" wrapText="1"/>
    </xf>
    <xf numFmtId="3" fontId="5" fillId="8" borderId="45" xfId="0" applyNumberFormat="1" applyFont="1" applyFill="1" applyBorder="1" applyAlignment="1">
      <alignment horizontal="right" vertical="top" wrapText="1"/>
    </xf>
    <xf numFmtId="3" fontId="5" fillId="8" borderId="43" xfId="0" applyNumberFormat="1" applyFont="1" applyFill="1" applyBorder="1" applyAlignment="1">
      <alignment horizontal="right" vertical="top" wrapText="1"/>
    </xf>
    <xf numFmtId="3" fontId="1" fillId="7" borderId="18" xfId="0" applyNumberFormat="1" applyFont="1" applyFill="1" applyBorder="1" applyAlignment="1">
      <alignment horizontal="left" vertical="top" wrapText="1"/>
    </xf>
    <xf numFmtId="3" fontId="1" fillId="0" borderId="18" xfId="0" applyNumberFormat="1" applyFont="1" applyFill="1" applyBorder="1" applyAlignment="1">
      <alignment horizontal="center" vertical="top" textRotation="90" wrapText="1"/>
    </xf>
    <xf numFmtId="3" fontId="2" fillId="0" borderId="32" xfId="0" applyNumberFormat="1" applyFont="1" applyBorder="1" applyAlignment="1">
      <alignment horizontal="center" vertical="top"/>
    </xf>
    <xf numFmtId="3" fontId="2" fillId="4" borderId="54" xfId="0" applyNumberFormat="1" applyFont="1" applyFill="1" applyBorder="1" applyAlignment="1">
      <alignment horizontal="right" vertical="top"/>
    </xf>
    <xf numFmtId="3" fontId="2" fillId="4" borderId="56" xfId="0" applyNumberFormat="1" applyFont="1" applyFill="1" applyBorder="1" applyAlignment="1">
      <alignment horizontal="center" vertical="top"/>
    </xf>
    <xf numFmtId="3" fontId="2" fillId="4" borderId="43" xfId="0" applyNumberFormat="1" applyFont="1" applyFill="1" applyBorder="1" applyAlignment="1">
      <alignment horizontal="center" vertical="top"/>
    </xf>
    <xf numFmtId="3" fontId="2" fillId="4" borderId="69" xfId="0" applyNumberFormat="1" applyFont="1" applyFill="1" applyBorder="1" applyAlignment="1">
      <alignment horizontal="center" vertical="top"/>
    </xf>
    <xf numFmtId="49" fontId="2" fillId="2" borderId="18" xfId="0" applyNumberFormat="1" applyFont="1" applyFill="1" applyBorder="1" applyAlignment="1">
      <alignment horizontal="center" vertical="top"/>
    </xf>
    <xf numFmtId="49" fontId="2" fillId="2" borderId="42" xfId="0" applyNumberFormat="1" applyFont="1" applyFill="1" applyBorder="1" applyAlignment="1">
      <alignment horizontal="center" vertical="top"/>
    </xf>
    <xf numFmtId="3" fontId="1" fillId="5" borderId="41" xfId="0" applyNumberFormat="1" applyFont="1" applyFill="1" applyBorder="1" applyAlignment="1">
      <alignment horizontal="left" vertical="top" wrapText="1"/>
    </xf>
    <xf numFmtId="3" fontId="1" fillId="7" borderId="18" xfId="0" applyNumberFormat="1" applyFont="1" applyFill="1" applyBorder="1" applyAlignment="1">
      <alignment horizontal="center" vertical="top"/>
    </xf>
    <xf numFmtId="3" fontId="1" fillId="7" borderId="42" xfId="0" applyNumberFormat="1" applyFont="1" applyFill="1" applyBorder="1" applyAlignment="1">
      <alignment horizontal="center" vertical="top"/>
    </xf>
    <xf numFmtId="3" fontId="1" fillId="7" borderId="32" xfId="0" applyNumberFormat="1" applyFont="1" applyFill="1" applyBorder="1" applyAlignment="1">
      <alignment horizontal="center" vertical="top"/>
    </xf>
    <xf numFmtId="3" fontId="1" fillId="7" borderId="53" xfId="0" applyNumberFormat="1" applyFont="1" applyFill="1" applyBorder="1" applyAlignment="1">
      <alignment horizontal="center" vertical="top"/>
    </xf>
    <xf numFmtId="3" fontId="1" fillId="7" borderId="31" xfId="0" applyNumberFormat="1" applyFont="1" applyFill="1" applyBorder="1" applyAlignment="1">
      <alignment horizontal="center" vertical="top"/>
    </xf>
    <xf numFmtId="3" fontId="1" fillId="7" borderId="60" xfId="0" applyNumberFormat="1" applyFont="1" applyFill="1" applyBorder="1" applyAlignment="1">
      <alignment horizontal="center" vertical="top"/>
    </xf>
    <xf numFmtId="3" fontId="1" fillId="0" borderId="16" xfId="0" applyNumberFormat="1" applyFont="1" applyBorder="1" applyAlignment="1">
      <alignment horizontal="left" vertical="top" wrapText="1"/>
    </xf>
    <xf numFmtId="3" fontId="1" fillId="0" borderId="56" xfId="0" applyNumberFormat="1" applyFont="1" applyBorder="1" applyAlignment="1">
      <alignment horizontal="left" vertical="top" wrapText="1"/>
    </xf>
    <xf numFmtId="0" fontId="1" fillId="7" borderId="17" xfId="0" applyFont="1" applyFill="1" applyBorder="1" applyAlignment="1">
      <alignment horizontal="left" vertical="top" wrapText="1"/>
    </xf>
    <xf numFmtId="0" fontId="1" fillId="7" borderId="56" xfId="0" applyFont="1" applyFill="1" applyBorder="1" applyAlignment="1">
      <alignment horizontal="left" vertical="top" wrapText="1"/>
    </xf>
    <xf numFmtId="3" fontId="1" fillId="5" borderId="59" xfId="0" applyNumberFormat="1" applyFont="1" applyFill="1" applyBorder="1" applyAlignment="1">
      <alignment horizontal="left" vertical="top" wrapText="1"/>
    </xf>
    <xf numFmtId="3" fontId="2" fillId="0" borderId="70" xfId="0" applyNumberFormat="1" applyFont="1" applyFill="1" applyBorder="1" applyAlignment="1">
      <alignment horizontal="center" vertical="top" textRotation="90" wrapText="1"/>
    </xf>
    <xf numFmtId="3" fontId="2" fillId="0" borderId="63" xfId="0" applyNumberFormat="1" applyFont="1" applyFill="1" applyBorder="1" applyAlignment="1">
      <alignment horizontal="center" vertical="top" textRotation="90" wrapText="1"/>
    </xf>
    <xf numFmtId="3" fontId="2" fillId="2" borderId="68" xfId="0" applyNumberFormat="1" applyFont="1" applyFill="1" applyBorder="1" applyAlignment="1">
      <alignment horizontal="right" vertical="top"/>
    </xf>
    <xf numFmtId="3" fontId="2" fillId="2" borderId="43" xfId="0" applyNumberFormat="1" applyFont="1" applyFill="1" applyBorder="1" applyAlignment="1">
      <alignment horizontal="right" vertical="top"/>
    </xf>
    <xf numFmtId="3" fontId="1" fillId="0" borderId="0" xfId="0" applyNumberFormat="1" applyFont="1" applyFill="1" applyBorder="1" applyAlignment="1">
      <alignment horizontal="center" vertical="top" wrapText="1"/>
    </xf>
    <xf numFmtId="3" fontId="1" fillId="7" borderId="40" xfId="0" applyNumberFormat="1" applyFont="1" applyFill="1" applyBorder="1" applyAlignment="1">
      <alignment horizontal="left" vertical="top" wrapText="1"/>
    </xf>
    <xf numFmtId="3" fontId="1" fillId="7" borderId="41" xfId="0" applyNumberFormat="1" applyFont="1" applyFill="1" applyBorder="1" applyAlignment="1">
      <alignment horizontal="left" vertical="top" wrapText="1"/>
    </xf>
    <xf numFmtId="3" fontId="2" fillId="8" borderId="46" xfId="0" applyNumberFormat="1" applyFont="1" applyFill="1" applyBorder="1" applyAlignment="1">
      <alignment horizontal="right" vertical="top" wrapText="1"/>
    </xf>
    <xf numFmtId="3" fontId="2" fillId="8" borderId="45" xfId="0" applyNumberFormat="1" applyFont="1" applyFill="1" applyBorder="1" applyAlignment="1">
      <alignment horizontal="right" vertical="top" wrapText="1"/>
    </xf>
    <xf numFmtId="3" fontId="2" fillId="8" borderId="43" xfId="0" applyNumberFormat="1" applyFont="1" applyFill="1" applyBorder="1" applyAlignment="1">
      <alignment horizontal="right" vertical="top" wrapText="1"/>
    </xf>
    <xf numFmtId="3" fontId="2" fillId="0" borderId="18" xfId="0" applyNumberFormat="1" applyFont="1" applyBorder="1" applyAlignment="1">
      <alignment horizontal="center" vertical="top"/>
    </xf>
    <xf numFmtId="3" fontId="2" fillId="0" borderId="42" xfId="0" applyNumberFormat="1" applyFont="1" applyBorder="1" applyAlignment="1">
      <alignment horizontal="center" vertical="top"/>
    </xf>
    <xf numFmtId="3" fontId="2" fillId="2" borderId="14" xfId="0" applyNumberFormat="1" applyFont="1" applyFill="1" applyBorder="1" applyAlignment="1">
      <alignment horizontal="right" vertical="top"/>
    </xf>
    <xf numFmtId="3" fontId="2" fillId="8" borderId="46" xfId="0" applyNumberFormat="1" applyFont="1" applyFill="1" applyBorder="1" applyAlignment="1">
      <alignment horizontal="center" vertical="top" wrapText="1"/>
    </xf>
    <xf numFmtId="3" fontId="2" fillId="8" borderId="45" xfId="0" applyNumberFormat="1" applyFont="1" applyFill="1" applyBorder="1" applyAlignment="1">
      <alignment horizontal="center" vertical="top" wrapText="1"/>
    </xf>
    <xf numFmtId="3" fontId="2" fillId="8" borderId="50" xfId="0" applyNumberFormat="1" applyFont="1" applyFill="1" applyBorder="1" applyAlignment="1">
      <alignment horizontal="center" vertical="top" wrapText="1"/>
    </xf>
    <xf numFmtId="3" fontId="1" fillId="5" borderId="47" xfId="0" applyNumberFormat="1" applyFont="1" applyFill="1" applyBorder="1" applyAlignment="1">
      <alignment horizontal="left" vertical="top" wrapText="1"/>
    </xf>
    <xf numFmtId="3" fontId="1" fillId="5" borderId="45" xfId="0" applyNumberFormat="1" applyFont="1" applyFill="1" applyBorder="1" applyAlignment="1">
      <alignment horizontal="left" vertical="top" wrapText="1"/>
    </xf>
    <xf numFmtId="3" fontId="2" fillId="8" borderId="12" xfId="0" applyNumberFormat="1" applyFont="1" applyFill="1" applyBorder="1" applyAlignment="1">
      <alignment horizontal="right" vertical="top" wrapText="1"/>
    </xf>
    <xf numFmtId="3" fontId="2" fillId="8" borderId="54" xfId="0" applyNumberFormat="1" applyFont="1" applyFill="1" applyBorder="1" applyAlignment="1">
      <alignment horizontal="right" vertical="top" wrapText="1"/>
    </xf>
    <xf numFmtId="3" fontId="1" fillId="0" borderId="36" xfId="0" applyNumberFormat="1" applyFont="1" applyBorder="1" applyAlignment="1">
      <alignment horizontal="left" vertical="top" wrapText="1"/>
    </xf>
    <xf numFmtId="3" fontId="1" fillId="0" borderId="66" xfId="0" applyNumberFormat="1" applyFont="1" applyBorder="1" applyAlignment="1">
      <alignment horizontal="left" vertical="top" wrapText="1"/>
    </xf>
    <xf numFmtId="3" fontId="1" fillId="0" borderId="51" xfId="0" applyNumberFormat="1" applyFont="1" applyBorder="1" applyAlignment="1">
      <alignment horizontal="left" vertical="top" wrapText="1"/>
    </xf>
    <xf numFmtId="3" fontId="1" fillId="5" borderId="33" xfId="0" applyNumberFormat="1" applyFont="1" applyFill="1" applyBorder="1" applyAlignment="1">
      <alignment horizontal="left" vertical="top" wrapText="1"/>
    </xf>
    <xf numFmtId="3" fontId="2" fillId="4" borderId="12" xfId="0" applyNumberFormat="1" applyFont="1" applyFill="1" applyBorder="1" applyAlignment="1">
      <alignment horizontal="right" vertical="top" wrapText="1"/>
    </xf>
    <xf numFmtId="3" fontId="2" fillId="4" borderId="54" xfId="0" applyNumberFormat="1" applyFont="1" applyFill="1" applyBorder="1" applyAlignment="1">
      <alignment horizontal="right" vertical="top" wrapText="1"/>
    </xf>
    <xf numFmtId="3" fontId="2" fillId="0" borderId="43" xfId="0" applyNumberFormat="1" applyFont="1" applyFill="1" applyBorder="1" applyAlignment="1">
      <alignment horizontal="center" wrapText="1"/>
    </xf>
    <xf numFmtId="3" fontId="2" fillId="0" borderId="12" xfId="0" applyNumberFormat="1" applyFont="1" applyBorder="1" applyAlignment="1">
      <alignment horizontal="center" vertical="center" wrapText="1"/>
    </xf>
    <xf numFmtId="3" fontId="2" fillId="0" borderId="54" xfId="0" applyNumberFormat="1" applyFont="1" applyBorder="1" applyAlignment="1">
      <alignment horizontal="center" vertical="center" wrapText="1"/>
    </xf>
    <xf numFmtId="3" fontId="2" fillId="4" borderId="74" xfId="0" applyNumberFormat="1" applyFont="1" applyFill="1" applyBorder="1" applyAlignment="1">
      <alignment horizontal="right" vertical="top" wrapText="1"/>
    </xf>
    <xf numFmtId="3" fontId="2" fillId="4" borderId="58" xfId="0" applyNumberFormat="1" applyFont="1" applyFill="1" applyBorder="1" applyAlignment="1">
      <alignment horizontal="right" vertical="top" wrapText="1"/>
    </xf>
    <xf numFmtId="0" fontId="1" fillId="7" borderId="18" xfId="0" applyFont="1" applyFill="1" applyBorder="1" applyAlignment="1">
      <alignment horizontal="left" vertical="top" wrapText="1"/>
    </xf>
    <xf numFmtId="0" fontId="1" fillId="7" borderId="42" xfId="0" applyFont="1" applyFill="1" applyBorder="1" applyAlignment="1">
      <alignment horizontal="left" vertical="top" wrapText="1"/>
    </xf>
    <xf numFmtId="0" fontId="1" fillId="7" borderId="19" xfId="0" applyFont="1" applyFill="1" applyBorder="1" applyAlignment="1">
      <alignment horizontal="left" vertical="top" wrapText="1"/>
    </xf>
    <xf numFmtId="49" fontId="2" fillId="3" borderId="16" xfId="0" applyNumberFormat="1" applyFont="1" applyFill="1" applyBorder="1" applyAlignment="1">
      <alignment horizontal="center" vertical="top"/>
    </xf>
    <xf numFmtId="49" fontId="2" fillId="3" borderId="56" xfId="0" applyNumberFormat="1" applyFont="1" applyFill="1" applyBorder="1" applyAlignment="1">
      <alignment horizontal="center" vertical="top"/>
    </xf>
    <xf numFmtId="49" fontId="2" fillId="2" borderId="29" xfId="0" applyNumberFormat="1" applyFont="1" applyFill="1" applyBorder="1" applyAlignment="1">
      <alignment horizontal="center" vertical="top"/>
    </xf>
    <xf numFmtId="49" fontId="2" fillId="2" borderId="4" xfId="0" applyNumberFormat="1" applyFont="1" applyFill="1" applyBorder="1" applyAlignment="1">
      <alignment horizontal="center" vertical="top"/>
    </xf>
    <xf numFmtId="3" fontId="2" fillId="0" borderId="3" xfId="0" applyNumberFormat="1" applyFont="1" applyFill="1" applyBorder="1" applyAlignment="1">
      <alignment horizontal="center" vertical="top"/>
    </xf>
    <xf numFmtId="3" fontId="2" fillId="0" borderId="43" xfId="0" applyNumberFormat="1" applyFont="1" applyFill="1" applyBorder="1" applyAlignment="1">
      <alignment horizontal="center" vertical="top"/>
    </xf>
    <xf numFmtId="3" fontId="5" fillId="0" borderId="13" xfId="0" applyNumberFormat="1" applyFont="1" applyFill="1" applyBorder="1" applyAlignment="1">
      <alignment horizontal="left" vertical="top" wrapText="1"/>
    </xf>
    <xf numFmtId="3" fontId="2" fillId="2" borderId="14" xfId="0" applyNumberFormat="1" applyFont="1" applyFill="1" applyBorder="1" applyAlignment="1">
      <alignment horizontal="left" vertical="top"/>
    </xf>
    <xf numFmtId="3" fontId="2" fillId="2" borderId="54" xfId="0" applyNumberFormat="1" applyFont="1" applyFill="1" applyBorder="1" applyAlignment="1">
      <alignment horizontal="left" vertical="top"/>
    </xf>
    <xf numFmtId="3" fontId="2" fillId="2" borderId="72" xfId="0" applyNumberFormat="1" applyFont="1" applyFill="1" applyBorder="1" applyAlignment="1">
      <alignment horizontal="left" vertical="top"/>
    </xf>
    <xf numFmtId="3" fontId="1" fillId="0" borderId="65" xfId="0" applyNumberFormat="1" applyFont="1" applyBorder="1" applyAlignment="1">
      <alignment horizontal="left" vertical="top" wrapText="1"/>
    </xf>
    <xf numFmtId="3" fontId="1" fillId="0" borderId="34" xfId="0" applyNumberFormat="1" applyFont="1" applyBorder="1" applyAlignment="1">
      <alignment horizontal="left" vertical="top" wrapText="1"/>
    </xf>
    <xf numFmtId="3" fontId="1" fillId="0" borderId="26" xfId="0" applyNumberFormat="1" applyFont="1" applyBorder="1" applyAlignment="1">
      <alignment horizontal="left" vertical="top" wrapText="1"/>
    </xf>
    <xf numFmtId="0" fontId="1" fillId="7" borderId="59" xfId="0" applyFont="1" applyFill="1" applyBorder="1" applyAlignment="1">
      <alignment horizontal="left" vertical="top" wrapText="1"/>
    </xf>
    <xf numFmtId="3" fontId="1" fillId="0" borderId="10" xfId="0" applyNumberFormat="1" applyFont="1" applyBorder="1" applyAlignment="1">
      <alignment horizontal="left" vertical="top" wrapText="1"/>
    </xf>
    <xf numFmtId="3" fontId="1" fillId="0" borderId="8" xfId="0" applyNumberFormat="1" applyFont="1" applyBorder="1" applyAlignment="1">
      <alignment horizontal="left" vertical="top" wrapText="1"/>
    </xf>
    <xf numFmtId="3" fontId="1" fillId="0" borderId="10" xfId="0" applyNumberFormat="1" applyFont="1" applyFill="1" applyBorder="1" applyAlignment="1">
      <alignment horizontal="left" vertical="top" wrapText="1"/>
    </xf>
    <xf numFmtId="3" fontId="1" fillId="0" borderId="8" xfId="0" applyNumberFormat="1" applyFont="1" applyFill="1" applyBorder="1" applyAlignment="1">
      <alignment horizontal="left" vertical="top" wrapText="1"/>
    </xf>
    <xf numFmtId="3" fontId="1" fillId="0" borderId="5" xfId="0" applyNumberFormat="1" applyFont="1" applyFill="1" applyBorder="1" applyAlignment="1">
      <alignment horizontal="left" vertical="top" wrapText="1"/>
    </xf>
    <xf numFmtId="3" fontId="1" fillId="0" borderId="5" xfId="0" applyNumberFormat="1" applyFont="1" applyBorder="1" applyAlignment="1">
      <alignment horizontal="left" vertical="top" wrapText="1"/>
    </xf>
    <xf numFmtId="3" fontId="1" fillId="7" borderId="10" xfId="0" applyNumberFormat="1" applyFont="1" applyFill="1" applyBorder="1" applyAlignment="1">
      <alignment horizontal="left" vertical="top" wrapText="1"/>
    </xf>
    <xf numFmtId="3" fontId="1" fillId="7" borderId="8" xfId="0" applyNumberFormat="1" applyFont="1" applyFill="1" applyBorder="1" applyAlignment="1">
      <alignment horizontal="left" vertical="top" wrapText="1"/>
    </xf>
    <xf numFmtId="3" fontId="1" fillId="7" borderId="49" xfId="0" applyNumberFormat="1" applyFont="1" applyFill="1" applyBorder="1" applyAlignment="1">
      <alignment horizontal="left" vertical="top" wrapText="1"/>
    </xf>
    <xf numFmtId="3" fontId="17" fillId="7" borderId="18" xfId="0" applyNumberFormat="1" applyFont="1" applyFill="1" applyBorder="1" applyAlignment="1">
      <alignment horizontal="left" vertical="top" wrapText="1"/>
    </xf>
    <xf numFmtId="3" fontId="17" fillId="7" borderId="19" xfId="0" applyNumberFormat="1" applyFont="1" applyFill="1" applyBorder="1" applyAlignment="1">
      <alignment horizontal="left" vertical="top" wrapText="1"/>
    </xf>
    <xf numFmtId="49" fontId="1" fillId="7" borderId="8" xfId="0" applyNumberFormat="1" applyFont="1" applyFill="1" applyBorder="1" applyAlignment="1">
      <alignment horizontal="left" vertical="top" wrapText="1"/>
    </xf>
    <xf numFmtId="49" fontId="1" fillId="7" borderId="5" xfId="0" applyNumberFormat="1" applyFont="1" applyFill="1" applyBorder="1" applyAlignment="1">
      <alignment horizontal="left" vertical="top" wrapText="1"/>
    </xf>
    <xf numFmtId="3" fontId="17" fillId="7" borderId="59" xfId="0" applyNumberFormat="1" applyFont="1" applyFill="1" applyBorder="1" applyAlignment="1">
      <alignment horizontal="left" vertical="top" wrapText="1"/>
    </xf>
    <xf numFmtId="3" fontId="1" fillId="0" borderId="18" xfId="0" applyNumberFormat="1" applyFont="1" applyFill="1" applyBorder="1" applyAlignment="1">
      <alignment horizontal="center" vertical="center" textRotation="90" wrapText="1"/>
    </xf>
    <xf numFmtId="3" fontId="2" fillId="0" borderId="42" xfId="0" applyNumberFormat="1" applyFont="1" applyFill="1" applyBorder="1" applyAlignment="1">
      <alignment horizontal="left" vertical="top" wrapText="1"/>
    </xf>
    <xf numFmtId="49" fontId="2" fillId="3" borderId="62" xfId="0" applyNumberFormat="1" applyFont="1" applyFill="1" applyBorder="1" applyAlignment="1">
      <alignment horizontal="center" vertical="top"/>
    </xf>
    <xf numFmtId="49" fontId="2" fillId="3" borderId="17" xfId="0" applyNumberFormat="1" applyFont="1" applyFill="1" applyBorder="1" applyAlignment="1">
      <alignment horizontal="center" vertical="top"/>
    </xf>
    <xf numFmtId="49" fontId="2" fillId="5" borderId="42" xfId="0" applyNumberFormat="1" applyFont="1" applyFill="1" applyBorder="1" applyAlignment="1">
      <alignment horizontal="center" vertical="top"/>
    </xf>
    <xf numFmtId="3" fontId="4" fillId="0" borderId="53" xfId="0" applyNumberFormat="1" applyFont="1" applyFill="1" applyBorder="1" applyAlignment="1">
      <alignment horizontal="left" vertical="top" wrapText="1"/>
    </xf>
    <xf numFmtId="3" fontId="4" fillId="0" borderId="32" xfId="0" applyNumberFormat="1" applyFont="1" applyFill="1" applyBorder="1" applyAlignment="1">
      <alignment horizontal="left" vertical="top" wrapText="1"/>
    </xf>
    <xf numFmtId="3" fontId="4" fillId="7" borderId="0" xfId="0" applyNumberFormat="1" applyFont="1" applyFill="1" applyBorder="1" applyAlignment="1">
      <alignment horizontal="center" vertical="top" wrapText="1"/>
    </xf>
    <xf numFmtId="0" fontId="5" fillId="0" borderId="0" xfId="0" applyFont="1" applyAlignment="1">
      <alignment horizontal="right" vertical="top" wrapText="1"/>
    </xf>
    <xf numFmtId="3" fontId="5" fillId="0" borderId="24" xfId="0" applyNumberFormat="1" applyFont="1" applyBorder="1" applyAlignment="1">
      <alignment horizontal="center" vertical="center" textRotation="90" wrapText="1"/>
    </xf>
    <xf numFmtId="3" fontId="5" fillId="0" borderId="7" xfId="0" applyNumberFormat="1" applyFont="1" applyBorder="1" applyAlignment="1">
      <alignment horizontal="center" vertical="center" textRotation="90" wrapText="1"/>
    </xf>
    <xf numFmtId="3" fontId="5" fillId="0" borderId="69" xfId="0" applyNumberFormat="1" applyFont="1" applyBorder="1" applyAlignment="1">
      <alignment horizontal="center" vertical="center" textRotation="90" wrapText="1"/>
    </xf>
    <xf numFmtId="3" fontId="2" fillId="0" borderId="10" xfId="0" applyNumberFormat="1" applyFont="1" applyBorder="1" applyAlignment="1">
      <alignment horizontal="center" vertical="center"/>
    </xf>
    <xf numFmtId="3" fontId="2" fillId="0" borderId="8" xfId="0" applyNumberFormat="1" applyFont="1" applyBorder="1" applyAlignment="1">
      <alignment horizontal="center" vertical="center"/>
    </xf>
    <xf numFmtId="3" fontId="2" fillId="0" borderId="49" xfId="0" applyNumberFormat="1" applyFont="1" applyBorder="1" applyAlignment="1">
      <alignment horizontal="center" vertical="center"/>
    </xf>
    <xf numFmtId="3" fontId="1" fillId="0" borderId="51" xfId="0" applyNumberFormat="1" applyFont="1" applyBorder="1" applyAlignment="1">
      <alignment horizontal="center" vertical="center"/>
    </xf>
    <xf numFmtId="3" fontId="1" fillId="0" borderId="27" xfId="0" applyNumberFormat="1" applyFont="1" applyBorder="1" applyAlignment="1">
      <alignment horizontal="center" vertical="center" textRotation="90"/>
    </xf>
    <xf numFmtId="3" fontId="1" fillId="0" borderId="43" xfId="0" applyNumberFormat="1" applyFont="1" applyBorder="1" applyAlignment="1">
      <alignment horizontal="center" vertical="center" textRotation="90"/>
    </xf>
    <xf numFmtId="3" fontId="1" fillId="0" borderId="16" xfId="0" applyNumberFormat="1" applyFont="1" applyBorder="1" applyAlignment="1">
      <alignment horizontal="center" vertical="center" textRotation="90" wrapText="1"/>
    </xf>
    <xf numFmtId="3" fontId="1" fillId="0" borderId="17" xfId="0" applyNumberFormat="1" applyFont="1" applyBorder="1" applyAlignment="1">
      <alignment horizontal="center" vertical="center" textRotation="90" wrapText="1"/>
    </xf>
    <xf numFmtId="3" fontId="1" fillId="0" borderId="56" xfId="0" applyNumberFormat="1" applyFont="1" applyBorder="1" applyAlignment="1">
      <alignment horizontal="center" vertical="center" textRotation="90" wrapText="1"/>
    </xf>
    <xf numFmtId="3" fontId="4" fillId="0" borderId="10" xfId="0" applyNumberFormat="1" applyFont="1" applyBorder="1" applyAlignment="1">
      <alignment horizontal="left" vertical="top" wrapText="1"/>
    </xf>
    <xf numFmtId="3" fontId="4" fillId="0" borderId="8" xfId="0" applyNumberFormat="1" applyFont="1" applyBorder="1" applyAlignment="1">
      <alignment horizontal="left" vertical="top" wrapText="1"/>
    </xf>
    <xf numFmtId="3" fontId="4" fillId="0" borderId="5" xfId="0" applyNumberFormat="1" applyFont="1" applyBorder="1" applyAlignment="1">
      <alignment horizontal="left" vertical="top" wrapText="1"/>
    </xf>
    <xf numFmtId="3" fontId="1" fillId="5" borderId="6" xfId="0" applyNumberFormat="1" applyFont="1" applyFill="1" applyBorder="1" applyAlignment="1">
      <alignment horizontal="left" vertical="top" wrapText="1"/>
    </xf>
    <xf numFmtId="3" fontId="1" fillId="5" borderId="8" xfId="0" applyNumberFormat="1" applyFont="1" applyFill="1" applyBorder="1" applyAlignment="1">
      <alignment horizontal="left" vertical="top" wrapText="1"/>
    </xf>
    <xf numFmtId="3" fontId="1" fillId="5" borderId="49" xfId="0" applyNumberFormat="1" applyFont="1" applyFill="1" applyBorder="1" applyAlignment="1">
      <alignment horizontal="left" vertical="top" wrapText="1"/>
    </xf>
  </cellXfs>
  <cellStyles count="2">
    <cellStyle name="Įprastas" xfId="0" builtinId="0"/>
    <cellStyle name="Įprastas 2" xfId="1"/>
  </cellStyles>
  <dxfs count="0"/>
  <tableStyles count="0" defaultTableStyle="TableStyleMedium2" defaultPivotStyle="PivotStyleLight16"/>
  <colors>
    <mruColors>
      <color rgb="FFFFFF99"/>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245"/>
  <sheetViews>
    <sheetView tabSelected="1" zoomScaleNormal="100" zoomScaleSheetLayoutView="80" workbookViewId="0">
      <selection activeCell="I23" sqref="I23"/>
    </sheetView>
  </sheetViews>
  <sheetFormatPr defaultRowHeight="12.75" x14ac:dyDescent="0.2"/>
  <cols>
    <col min="1" max="3" width="2.42578125" style="104" customWidth="1"/>
    <col min="4" max="4" width="31" style="65" customWidth="1"/>
    <col min="5" max="6" width="3" style="76" customWidth="1"/>
    <col min="7" max="7" width="9.7109375" style="188" customWidth="1"/>
    <col min="8" max="8" width="8.7109375" style="310" customWidth="1"/>
    <col min="9" max="10" width="8" style="223" customWidth="1"/>
    <col min="11" max="11" width="23.5703125" style="65" customWidth="1"/>
    <col min="12" max="13" width="5.5703125" style="76" customWidth="1"/>
    <col min="14" max="14" width="5.5703125" style="68" customWidth="1"/>
    <col min="15" max="15" width="11.140625" style="843" customWidth="1"/>
    <col min="16" max="18" width="9.140625" style="843"/>
    <col min="19" max="16384" width="9.140625" style="64"/>
  </cols>
  <sheetData>
    <row r="1" spans="1:18" s="22" customFormat="1" ht="46.5" customHeight="1" x14ac:dyDescent="0.2">
      <c r="A1" s="658"/>
      <c r="B1" s="658"/>
      <c r="C1" s="658"/>
      <c r="D1" s="658"/>
      <c r="E1" s="659"/>
      <c r="F1" s="660"/>
      <c r="G1" s="661"/>
      <c r="H1" s="658"/>
      <c r="I1" s="658"/>
      <c r="J1" s="1143" t="s">
        <v>290</v>
      </c>
      <c r="K1" s="1143"/>
      <c r="L1" s="1143"/>
      <c r="M1" s="1143"/>
      <c r="N1" s="1143"/>
      <c r="O1" s="857"/>
      <c r="P1" s="857"/>
      <c r="Q1" s="857"/>
      <c r="R1" s="857"/>
    </row>
    <row r="2" spans="1:18" s="244" customFormat="1" ht="15.75" x14ac:dyDescent="0.2">
      <c r="A2" s="1144" t="s">
        <v>218</v>
      </c>
      <c r="B2" s="1144"/>
      <c r="C2" s="1144"/>
      <c r="D2" s="1144"/>
      <c r="E2" s="1144"/>
      <c r="F2" s="1144"/>
      <c r="G2" s="1144"/>
      <c r="H2" s="1144"/>
      <c r="I2" s="1144"/>
      <c r="J2" s="1144"/>
      <c r="K2" s="1144"/>
      <c r="L2" s="1144"/>
      <c r="M2" s="1144"/>
      <c r="N2" s="1144"/>
      <c r="O2" s="844"/>
      <c r="P2" s="844"/>
      <c r="Q2" s="844"/>
      <c r="R2" s="844"/>
    </row>
    <row r="3" spans="1:18" s="244" customFormat="1" ht="15.75" x14ac:dyDescent="0.2">
      <c r="A3" s="1145" t="s">
        <v>29</v>
      </c>
      <c r="B3" s="1145"/>
      <c r="C3" s="1145"/>
      <c r="D3" s="1145"/>
      <c r="E3" s="1145"/>
      <c r="F3" s="1145"/>
      <c r="G3" s="1145"/>
      <c r="H3" s="1145"/>
      <c r="I3" s="1145"/>
      <c r="J3" s="1145"/>
      <c r="K3" s="1145"/>
      <c r="L3" s="1145"/>
      <c r="M3" s="1145"/>
      <c r="N3" s="1145"/>
      <c r="O3" s="844"/>
      <c r="P3" s="844"/>
      <c r="Q3" s="844"/>
      <c r="R3" s="844"/>
    </row>
    <row r="4" spans="1:18" s="244" customFormat="1" ht="15.75" x14ac:dyDescent="0.2">
      <c r="A4" s="1146" t="s">
        <v>64</v>
      </c>
      <c r="B4" s="1146"/>
      <c r="C4" s="1146"/>
      <c r="D4" s="1146"/>
      <c r="E4" s="1146"/>
      <c r="F4" s="1146"/>
      <c r="G4" s="1146"/>
      <c r="H4" s="1146"/>
      <c r="I4" s="1146"/>
      <c r="J4" s="1146"/>
      <c r="K4" s="1146"/>
      <c r="L4" s="1146"/>
      <c r="M4" s="1146"/>
      <c r="N4" s="1146"/>
      <c r="O4" s="844"/>
      <c r="P4" s="844"/>
      <c r="Q4" s="844"/>
      <c r="R4" s="844"/>
    </row>
    <row r="5" spans="1:18" ht="20.25" customHeight="1" thickBot="1" x14ac:dyDescent="0.25">
      <c r="A5" s="187"/>
      <c r="B5" s="187"/>
      <c r="C5" s="1147" t="s">
        <v>137</v>
      </c>
      <c r="D5" s="1147"/>
      <c r="E5" s="1147"/>
      <c r="F5" s="1147"/>
      <c r="G5" s="1147"/>
      <c r="H5" s="1147"/>
      <c r="I5" s="1147"/>
      <c r="J5" s="1147"/>
      <c r="K5" s="1147"/>
      <c r="L5" s="1147"/>
      <c r="M5" s="1147"/>
      <c r="N5" s="1147"/>
    </row>
    <row r="6" spans="1:18" ht="24" customHeight="1" x14ac:dyDescent="0.2">
      <c r="A6" s="1148" t="s">
        <v>7</v>
      </c>
      <c r="B6" s="1152" t="s">
        <v>8</v>
      </c>
      <c r="C6" s="1152" t="s">
        <v>9</v>
      </c>
      <c r="D6" s="1156" t="s">
        <v>22</v>
      </c>
      <c r="E6" s="1159" t="s">
        <v>10</v>
      </c>
      <c r="F6" s="1162" t="s">
        <v>11</v>
      </c>
      <c r="G6" s="1182" t="s">
        <v>12</v>
      </c>
      <c r="H6" s="1169" t="s">
        <v>216</v>
      </c>
      <c r="I6" s="1185" t="s">
        <v>134</v>
      </c>
      <c r="J6" s="1169" t="s">
        <v>161</v>
      </c>
      <c r="K6" s="1172" t="s">
        <v>45</v>
      </c>
      <c r="L6" s="1173"/>
      <c r="M6" s="1173"/>
      <c r="N6" s="1174"/>
    </row>
    <row r="7" spans="1:18" ht="24" customHeight="1" x14ac:dyDescent="0.2">
      <c r="A7" s="1149"/>
      <c r="B7" s="1153"/>
      <c r="C7" s="1153"/>
      <c r="D7" s="1157"/>
      <c r="E7" s="1160"/>
      <c r="F7" s="1163"/>
      <c r="G7" s="1183"/>
      <c r="H7" s="1170"/>
      <c r="I7" s="1186"/>
      <c r="J7" s="1170"/>
      <c r="K7" s="1175" t="s">
        <v>22</v>
      </c>
      <c r="L7" s="1178" t="s">
        <v>78</v>
      </c>
      <c r="M7" s="1178"/>
      <c r="N7" s="1179"/>
    </row>
    <row r="8" spans="1:18" ht="21.75" customHeight="1" x14ac:dyDescent="0.2">
      <c r="A8" s="1150"/>
      <c r="B8" s="1154"/>
      <c r="C8" s="1154"/>
      <c r="D8" s="1157"/>
      <c r="E8" s="1160"/>
      <c r="F8" s="1163"/>
      <c r="G8" s="1183"/>
      <c r="H8" s="1170"/>
      <c r="I8" s="1186"/>
      <c r="J8" s="1170"/>
      <c r="K8" s="1176"/>
      <c r="L8" s="1180" t="s">
        <v>65</v>
      </c>
      <c r="M8" s="1165" t="s">
        <v>88</v>
      </c>
      <c r="N8" s="1167" t="s">
        <v>164</v>
      </c>
    </row>
    <row r="9" spans="1:18" ht="63.75" customHeight="1" thickBot="1" x14ac:dyDescent="0.25">
      <c r="A9" s="1151"/>
      <c r="B9" s="1155"/>
      <c r="C9" s="1155"/>
      <c r="D9" s="1158"/>
      <c r="E9" s="1161"/>
      <c r="F9" s="1164"/>
      <c r="G9" s="1184"/>
      <c r="H9" s="1171"/>
      <c r="I9" s="1187"/>
      <c r="J9" s="1171"/>
      <c r="K9" s="1177"/>
      <c r="L9" s="1181"/>
      <c r="M9" s="1166"/>
      <c r="N9" s="1168"/>
    </row>
    <row r="10" spans="1:18" ht="13.5" thickBot="1" x14ac:dyDescent="0.25">
      <c r="A10" s="1209" t="s">
        <v>102</v>
      </c>
      <c r="B10" s="1210"/>
      <c r="C10" s="1210"/>
      <c r="D10" s="1210"/>
      <c r="E10" s="1210"/>
      <c r="F10" s="1210"/>
      <c r="G10" s="1210"/>
      <c r="H10" s="1211"/>
      <c r="I10" s="1210"/>
      <c r="J10" s="1210"/>
      <c r="K10" s="1210"/>
      <c r="L10" s="1210"/>
      <c r="M10" s="1210"/>
      <c r="N10" s="1212"/>
    </row>
    <row r="11" spans="1:18" ht="13.5" thickBot="1" x14ac:dyDescent="0.25">
      <c r="A11" s="1213" t="s">
        <v>30</v>
      </c>
      <c r="B11" s="1214"/>
      <c r="C11" s="1214"/>
      <c r="D11" s="1214"/>
      <c r="E11" s="1214"/>
      <c r="F11" s="1214"/>
      <c r="G11" s="1214"/>
      <c r="H11" s="1214"/>
      <c r="I11" s="1214"/>
      <c r="J11" s="1214"/>
      <c r="K11" s="1214"/>
      <c r="L11" s="1214"/>
      <c r="M11" s="1214"/>
      <c r="N11" s="1215"/>
    </row>
    <row r="12" spans="1:18" ht="13.5" thickBot="1" x14ac:dyDescent="0.25">
      <c r="A12" s="168" t="s">
        <v>13</v>
      </c>
      <c r="B12" s="1216" t="s">
        <v>36</v>
      </c>
      <c r="C12" s="1217"/>
      <c r="D12" s="1217"/>
      <c r="E12" s="1217"/>
      <c r="F12" s="1217"/>
      <c r="G12" s="1217"/>
      <c r="H12" s="1217"/>
      <c r="I12" s="1217"/>
      <c r="J12" s="1217"/>
      <c r="K12" s="1217"/>
      <c r="L12" s="1217"/>
      <c r="M12" s="1217"/>
      <c r="N12" s="1218"/>
    </row>
    <row r="13" spans="1:18" ht="13.5" thickBot="1" x14ac:dyDescent="0.25">
      <c r="A13" s="447" t="s">
        <v>13</v>
      </c>
      <c r="B13" s="13" t="s">
        <v>13</v>
      </c>
      <c r="C13" s="1219" t="s">
        <v>116</v>
      </c>
      <c r="D13" s="1220"/>
      <c r="E13" s="1220"/>
      <c r="F13" s="1220"/>
      <c r="G13" s="1221"/>
      <c r="H13" s="1221"/>
      <c r="I13" s="1221"/>
      <c r="J13" s="1221"/>
      <c r="K13" s="1221"/>
      <c r="L13" s="1221"/>
      <c r="M13" s="1221"/>
      <c r="N13" s="1222"/>
    </row>
    <row r="14" spans="1:18" s="86" customFormat="1" ht="12.75" customHeight="1" x14ac:dyDescent="0.2">
      <c r="A14" s="7" t="s">
        <v>13</v>
      </c>
      <c r="B14" s="4" t="s">
        <v>13</v>
      </c>
      <c r="C14" s="1203" t="s">
        <v>13</v>
      </c>
      <c r="D14" s="1204" t="s">
        <v>49</v>
      </c>
      <c r="E14" s="1206"/>
      <c r="F14" s="1207">
        <v>2</v>
      </c>
      <c r="G14" s="138" t="s">
        <v>14</v>
      </c>
      <c r="H14" s="318">
        <f>24232.9+10.1</f>
        <v>24243</v>
      </c>
      <c r="I14" s="516">
        <v>24085.9</v>
      </c>
      <c r="J14" s="517">
        <v>24054.1</v>
      </c>
      <c r="K14" s="320"/>
      <c r="L14" s="450"/>
      <c r="M14" s="317"/>
      <c r="N14" s="452"/>
      <c r="O14" s="846"/>
      <c r="P14" s="845"/>
      <c r="Q14" s="845"/>
      <c r="R14" s="845"/>
    </row>
    <row r="15" spans="1:18" s="86" customFormat="1" x14ac:dyDescent="0.2">
      <c r="A15" s="8"/>
      <c r="B15" s="9"/>
      <c r="C15" s="1192"/>
      <c r="D15" s="1205"/>
      <c r="E15" s="1197"/>
      <c r="F15" s="1200"/>
      <c r="G15" s="27" t="s">
        <v>17</v>
      </c>
      <c r="H15" s="322">
        <f>34487.1+863.2</f>
        <v>35350.299999999996</v>
      </c>
      <c r="I15" s="321">
        <v>32948.9</v>
      </c>
      <c r="J15" s="322">
        <v>32948.9</v>
      </c>
      <c r="K15" s="455"/>
      <c r="L15" s="451"/>
      <c r="M15" s="323"/>
      <c r="N15" s="453"/>
      <c r="O15" s="845"/>
      <c r="P15" s="845"/>
      <c r="Q15" s="845"/>
      <c r="R15" s="845"/>
    </row>
    <row r="16" spans="1:18" s="86" customFormat="1" x14ac:dyDescent="0.2">
      <c r="A16" s="8"/>
      <c r="B16" s="9"/>
      <c r="C16" s="1027"/>
      <c r="D16" s="514"/>
      <c r="E16" s="87"/>
      <c r="F16" s="1022"/>
      <c r="G16" s="483" t="s">
        <v>48</v>
      </c>
      <c r="H16" s="332">
        <v>5433.4</v>
      </c>
      <c r="I16" s="321">
        <v>5358.2</v>
      </c>
      <c r="J16" s="322">
        <v>5358.2</v>
      </c>
      <c r="K16" s="455"/>
      <c r="L16" s="451"/>
      <c r="M16" s="323"/>
      <c r="N16" s="453"/>
      <c r="O16" s="845"/>
      <c r="P16" s="845"/>
      <c r="Q16" s="845"/>
      <c r="R16" s="845"/>
    </row>
    <row r="17" spans="1:18" s="86" customFormat="1" x14ac:dyDescent="0.2">
      <c r="A17" s="8"/>
      <c r="B17" s="9"/>
      <c r="C17" s="1027"/>
      <c r="D17" s="514"/>
      <c r="E17" s="87"/>
      <c r="F17" s="1022"/>
      <c r="G17" s="817" t="s">
        <v>99</v>
      </c>
      <c r="H17" s="319">
        <v>592.70000000000005</v>
      </c>
      <c r="I17" s="330"/>
      <c r="J17" s="332"/>
      <c r="K17" s="455"/>
      <c r="L17" s="451"/>
      <c r="M17" s="323"/>
      <c r="N17" s="453"/>
      <c r="O17" s="845"/>
      <c r="P17" s="845"/>
      <c r="Q17" s="845"/>
      <c r="R17" s="845"/>
    </row>
    <row r="18" spans="1:18" s="86" customFormat="1" x14ac:dyDescent="0.2">
      <c r="A18" s="8"/>
      <c r="B18" s="9"/>
      <c r="C18" s="1027"/>
      <c r="D18" s="514"/>
      <c r="E18" s="87"/>
      <c r="F18" s="1022"/>
      <c r="G18" s="575" t="s">
        <v>272</v>
      </c>
      <c r="H18" s="347">
        <v>57.1</v>
      </c>
      <c r="I18" s="346">
        <v>57.2</v>
      </c>
      <c r="J18" s="347"/>
      <c r="K18" s="455"/>
      <c r="L18" s="451"/>
      <c r="M18" s="323"/>
      <c r="N18" s="453"/>
      <c r="O18" s="845"/>
      <c r="P18" s="845"/>
      <c r="Q18" s="845"/>
      <c r="R18" s="845"/>
    </row>
    <row r="19" spans="1:18" s="86" customFormat="1" ht="16.5" customHeight="1" x14ac:dyDescent="0.2">
      <c r="A19" s="8"/>
      <c r="B19" s="1026"/>
      <c r="C19" s="18"/>
      <c r="D19" s="1208" t="s">
        <v>113</v>
      </c>
      <c r="E19" s="128"/>
      <c r="F19" s="1022"/>
      <c r="G19" s="482"/>
      <c r="H19" s="515"/>
      <c r="J19" s="515"/>
      <c r="K19" s="455" t="s">
        <v>96</v>
      </c>
      <c r="L19" s="326">
        <v>45</v>
      </c>
      <c r="M19" s="834" t="s">
        <v>97</v>
      </c>
      <c r="N19" s="328" t="s">
        <v>97</v>
      </c>
      <c r="O19" s="846"/>
      <c r="P19" s="846"/>
      <c r="Q19" s="846"/>
      <c r="R19" s="845"/>
    </row>
    <row r="20" spans="1:18" s="86" customFormat="1" ht="15" customHeight="1" x14ac:dyDescent="0.2">
      <c r="A20" s="8"/>
      <c r="B20" s="9"/>
      <c r="C20" s="18"/>
      <c r="D20" s="1208"/>
      <c r="E20" s="128"/>
      <c r="F20" s="1022"/>
      <c r="G20" s="482"/>
      <c r="H20" s="332"/>
      <c r="I20" s="295"/>
      <c r="J20" s="324"/>
      <c r="K20" s="131" t="s">
        <v>67</v>
      </c>
      <c r="L20" s="456">
        <v>7696</v>
      </c>
      <c r="M20" s="278" t="s">
        <v>98</v>
      </c>
      <c r="N20" s="132" t="s">
        <v>98</v>
      </c>
      <c r="O20" s="845"/>
      <c r="P20" s="845"/>
      <c r="Q20" s="845"/>
      <c r="R20" s="845"/>
    </row>
    <row r="21" spans="1:18" s="86" customFormat="1" ht="14.25" customHeight="1" x14ac:dyDescent="0.2">
      <c r="A21" s="8"/>
      <c r="B21" s="9"/>
      <c r="C21" s="18"/>
      <c r="D21" s="1208"/>
      <c r="E21" s="128"/>
      <c r="F21" s="1022"/>
      <c r="G21" s="483"/>
      <c r="H21" s="332"/>
      <c r="I21" s="295"/>
      <c r="J21" s="324"/>
      <c r="K21" s="1188" t="s">
        <v>79</v>
      </c>
      <c r="L21" s="133">
        <v>10</v>
      </c>
      <c r="M21" s="325">
        <v>16</v>
      </c>
      <c r="N21" s="134">
        <v>16</v>
      </c>
      <c r="O21" s="845"/>
      <c r="P21" s="845"/>
      <c r="Q21" s="845"/>
      <c r="R21" s="845"/>
    </row>
    <row r="22" spans="1:18" s="86" customFormat="1" ht="14.25" customHeight="1" x14ac:dyDescent="0.2">
      <c r="A22" s="8"/>
      <c r="B22" s="9"/>
      <c r="C22" s="18"/>
      <c r="D22" s="1208"/>
      <c r="E22" s="128"/>
      <c r="F22" s="1022"/>
      <c r="G22" s="518"/>
      <c r="H22" s="332"/>
      <c r="I22" s="330"/>
      <c r="J22" s="332"/>
      <c r="K22" s="1189"/>
      <c r="L22" s="326"/>
      <c r="M22" s="327"/>
      <c r="N22" s="328"/>
      <c r="O22" s="845"/>
      <c r="P22" s="845"/>
      <c r="Q22" s="845"/>
      <c r="R22" s="845"/>
    </row>
    <row r="23" spans="1:18" s="86" customFormat="1" ht="15" customHeight="1" x14ac:dyDescent="0.2">
      <c r="A23" s="8"/>
      <c r="B23" s="9"/>
      <c r="C23" s="18"/>
      <c r="D23" s="106"/>
      <c r="E23" s="128"/>
      <c r="F23" s="1022"/>
      <c r="G23" s="519"/>
      <c r="H23" s="520"/>
      <c r="I23" s="521"/>
      <c r="J23" s="520"/>
      <c r="K23" s="527" t="s">
        <v>68</v>
      </c>
      <c r="L23" s="143">
        <v>336</v>
      </c>
      <c r="M23" s="165">
        <v>500</v>
      </c>
      <c r="N23" s="179">
        <v>500</v>
      </c>
      <c r="O23" s="845"/>
      <c r="P23" s="845"/>
      <c r="Q23" s="845"/>
      <c r="R23" s="845"/>
    </row>
    <row r="24" spans="1:18" s="86" customFormat="1" ht="12.75" customHeight="1" x14ac:dyDescent="0.2">
      <c r="A24" s="1190"/>
      <c r="B24" s="9"/>
      <c r="C24" s="1191"/>
      <c r="D24" s="1193" t="s">
        <v>127</v>
      </c>
      <c r="E24" s="1195"/>
      <c r="F24" s="1198"/>
      <c r="G24" s="518"/>
      <c r="H24" s="332"/>
      <c r="I24" s="197"/>
      <c r="J24" s="197"/>
      <c r="K24" s="1201" t="s">
        <v>80</v>
      </c>
      <c r="L24" s="143">
        <v>6</v>
      </c>
      <c r="M24" s="165">
        <v>5</v>
      </c>
      <c r="N24" s="179">
        <v>4</v>
      </c>
      <c r="O24" s="845"/>
      <c r="P24" s="845"/>
      <c r="Q24" s="845"/>
      <c r="R24" s="845"/>
    </row>
    <row r="25" spans="1:18" s="86" customFormat="1" x14ac:dyDescent="0.2">
      <c r="A25" s="1190"/>
      <c r="B25" s="9"/>
      <c r="C25" s="1191"/>
      <c r="D25" s="1193"/>
      <c r="E25" s="1196"/>
      <c r="F25" s="1199"/>
      <c r="G25" s="518"/>
      <c r="H25" s="332"/>
      <c r="I25" s="329"/>
      <c r="J25" s="332"/>
      <c r="K25" s="1202"/>
      <c r="L25" s="451"/>
      <c r="M25" s="323"/>
      <c r="N25" s="177"/>
      <c r="O25" s="845"/>
      <c r="P25" s="845"/>
      <c r="Q25" s="845"/>
      <c r="R25" s="845"/>
    </row>
    <row r="26" spans="1:18" s="86" customFormat="1" x14ac:dyDescent="0.2">
      <c r="A26" s="1190"/>
      <c r="B26" s="9"/>
      <c r="C26" s="1192"/>
      <c r="D26" s="1193"/>
      <c r="E26" s="1196"/>
      <c r="F26" s="1199"/>
      <c r="G26" s="518"/>
      <c r="H26" s="194"/>
      <c r="I26" s="197"/>
      <c r="J26" s="197"/>
      <c r="K26" s="1023" t="s">
        <v>81</v>
      </c>
      <c r="L26" s="143">
        <v>1671</v>
      </c>
      <c r="M26" s="165">
        <v>1660</v>
      </c>
      <c r="N26" s="179">
        <v>1660</v>
      </c>
      <c r="O26" s="845"/>
      <c r="P26" s="845"/>
      <c r="Q26" s="845"/>
      <c r="R26" s="845"/>
    </row>
    <row r="27" spans="1:18" s="86" customFormat="1" x14ac:dyDescent="0.2">
      <c r="A27" s="1190"/>
      <c r="B27" s="9"/>
      <c r="C27" s="1192"/>
      <c r="D27" s="1194"/>
      <c r="E27" s="1197"/>
      <c r="F27" s="1200"/>
      <c r="G27" s="518"/>
      <c r="H27" s="332"/>
      <c r="I27" s="197"/>
      <c r="J27" s="197"/>
      <c r="K27" s="524" t="s">
        <v>69</v>
      </c>
      <c r="L27" s="46">
        <v>955</v>
      </c>
      <c r="M27" s="525">
        <v>940</v>
      </c>
      <c r="N27" s="47">
        <v>940</v>
      </c>
      <c r="O27" s="845"/>
      <c r="P27" s="845"/>
      <c r="Q27" s="845"/>
      <c r="R27" s="845"/>
    </row>
    <row r="28" spans="1:18" s="86" customFormat="1" ht="15.75" customHeight="1" x14ac:dyDescent="0.2">
      <c r="A28" s="1233"/>
      <c r="B28" s="1026"/>
      <c r="C28" s="1234"/>
      <c r="D28" s="1194" t="s">
        <v>114</v>
      </c>
      <c r="E28" s="1195"/>
      <c r="F28" s="1235"/>
      <c r="G28" s="518"/>
      <c r="H28" s="194"/>
      <c r="I28" s="197"/>
      <c r="J28" s="197"/>
      <c r="K28" s="331" t="s">
        <v>96</v>
      </c>
      <c r="L28" s="1024">
        <v>32</v>
      </c>
      <c r="M28" s="334">
        <v>32</v>
      </c>
      <c r="N28" s="383">
        <v>32</v>
      </c>
      <c r="O28" s="845"/>
      <c r="P28" s="845"/>
      <c r="Q28" s="845"/>
      <c r="R28" s="845"/>
    </row>
    <row r="29" spans="1:18" s="86" customFormat="1" ht="15.75" customHeight="1" x14ac:dyDescent="0.2">
      <c r="A29" s="1233"/>
      <c r="B29" s="1026"/>
      <c r="C29" s="1234"/>
      <c r="D29" s="1208"/>
      <c r="E29" s="1196"/>
      <c r="F29" s="1236"/>
      <c r="G29" s="518"/>
      <c r="H29" s="332"/>
      <c r="I29" s="330"/>
      <c r="J29" s="332"/>
      <c r="K29" s="331" t="s">
        <v>100</v>
      </c>
      <c r="L29" s="101">
        <f>17120+140</f>
        <v>17260</v>
      </c>
      <c r="M29" s="284">
        <v>16480</v>
      </c>
      <c r="N29" s="102">
        <v>16480</v>
      </c>
      <c r="O29" s="845"/>
      <c r="P29" s="845"/>
      <c r="Q29" s="845"/>
      <c r="R29" s="845"/>
    </row>
    <row r="30" spans="1:18" s="86" customFormat="1" ht="15.75" customHeight="1" x14ac:dyDescent="0.2">
      <c r="A30" s="1233"/>
      <c r="B30" s="1026"/>
      <c r="C30" s="1234"/>
      <c r="D30" s="1208"/>
      <c r="E30" s="1196"/>
      <c r="F30" s="1236"/>
      <c r="G30" s="518"/>
      <c r="H30" s="332"/>
      <c r="I30" s="197"/>
      <c r="J30" s="197"/>
      <c r="K30" s="1228" t="s">
        <v>101</v>
      </c>
      <c r="L30" s="1038">
        <v>4</v>
      </c>
      <c r="M30" s="333">
        <v>4</v>
      </c>
      <c r="N30" s="92">
        <v>4</v>
      </c>
      <c r="O30" s="845"/>
      <c r="P30" s="845"/>
      <c r="Q30" s="845"/>
      <c r="R30" s="845"/>
    </row>
    <row r="31" spans="1:18" s="86" customFormat="1" ht="15.75" customHeight="1" x14ac:dyDescent="0.2">
      <c r="A31" s="1233"/>
      <c r="B31" s="1026"/>
      <c r="C31" s="1234"/>
      <c r="D31" s="1208"/>
      <c r="E31" s="1197"/>
      <c r="F31" s="1237"/>
      <c r="G31" s="518"/>
      <c r="H31" s="194"/>
      <c r="I31" s="197"/>
      <c r="J31" s="197"/>
      <c r="K31" s="1229"/>
      <c r="L31" s="1024"/>
      <c r="M31" s="334"/>
      <c r="N31" s="108"/>
      <c r="O31" s="845"/>
      <c r="P31" s="845"/>
      <c r="Q31" s="845"/>
      <c r="R31" s="845"/>
    </row>
    <row r="32" spans="1:18" s="86" customFormat="1" ht="15.75" customHeight="1" x14ac:dyDescent="0.2">
      <c r="A32" s="1233"/>
      <c r="B32" s="1026"/>
      <c r="C32" s="1234"/>
      <c r="D32" s="1208"/>
      <c r="E32" s="1197"/>
      <c r="F32" s="1237"/>
      <c r="G32" s="518"/>
      <c r="H32" s="332"/>
      <c r="I32" s="197"/>
      <c r="J32" s="197"/>
      <c r="K32" s="331" t="s">
        <v>100</v>
      </c>
      <c r="L32" s="335">
        <v>760</v>
      </c>
      <c r="M32" s="288">
        <v>650</v>
      </c>
      <c r="N32" s="336">
        <v>650</v>
      </c>
      <c r="O32" s="845"/>
      <c r="P32" s="845"/>
      <c r="Q32" s="845"/>
      <c r="R32" s="845"/>
    </row>
    <row r="33" spans="1:18" s="86" customFormat="1" ht="15.75" customHeight="1" x14ac:dyDescent="0.2">
      <c r="A33" s="1233"/>
      <c r="B33" s="1026"/>
      <c r="C33" s="1234"/>
      <c r="D33" s="1208" t="s">
        <v>183</v>
      </c>
      <c r="E33" s="1197"/>
      <c r="F33" s="1237"/>
      <c r="G33" s="518"/>
      <c r="H33" s="332"/>
      <c r="I33" s="197"/>
      <c r="J33" s="197"/>
      <c r="K33" s="1025" t="s">
        <v>184</v>
      </c>
      <c r="L33" s="337" t="s">
        <v>185</v>
      </c>
      <c r="M33" s="338">
        <v>100</v>
      </c>
      <c r="N33" s="339"/>
      <c r="O33" s="845"/>
      <c r="P33" s="845"/>
      <c r="Q33" s="845"/>
      <c r="R33" s="845"/>
    </row>
    <row r="34" spans="1:18" s="86" customFormat="1" ht="18" customHeight="1" x14ac:dyDescent="0.2">
      <c r="A34" s="1233"/>
      <c r="B34" s="1026"/>
      <c r="C34" s="1234"/>
      <c r="D34" s="1230"/>
      <c r="E34" s="1197"/>
      <c r="F34" s="1237"/>
      <c r="G34" s="519"/>
      <c r="H34" s="520"/>
      <c r="I34" s="436"/>
      <c r="J34" s="522"/>
      <c r="K34" s="526"/>
      <c r="L34" s="335"/>
      <c r="M34" s="288"/>
      <c r="N34" s="481"/>
      <c r="O34" s="845"/>
      <c r="P34" s="845"/>
      <c r="Q34" s="845"/>
      <c r="R34" s="845"/>
    </row>
    <row r="35" spans="1:18" s="86" customFormat="1" ht="16.5" customHeight="1" x14ac:dyDescent="0.2">
      <c r="A35" s="1190"/>
      <c r="B35" s="1224"/>
      <c r="C35" s="1192"/>
      <c r="D35" s="1194" t="s">
        <v>128</v>
      </c>
      <c r="E35" s="1231"/>
      <c r="F35" s="1227"/>
      <c r="G35" s="518"/>
      <c r="H35" s="332"/>
      <c r="I35" s="197"/>
      <c r="J35" s="197"/>
      <c r="K35" s="1232" t="s">
        <v>138</v>
      </c>
      <c r="L35" s="1024">
        <v>6</v>
      </c>
      <c r="M35" s="334">
        <v>6</v>
      </c>
      <c r="N35" s="108">
        <v>6</v>
      </c>
      <c r="O35" s="845"/>
      <c r="P35" s="845"/>
      <c r="Q35" s="845"/>
      <c r="R35" s="845"/>
    </row>
    <row r="36" spans="1:18" s="86" customFormat="1" ht="16.5" customHeight="1" x14ac:dyDescent="0.2">
      <c r="A36" s="1190"/>
      <c r="B36" s="1224"/>
      <c r="C36" s="1192"/>
      <c r="D36" s="1208"/>
      <c r="E36" s="1231"/>
      <c r="F36" s="1227"/>
      <c r="G36" s="518"/>
      <c r="H36" s="332"/>
      <c r="I36" s="197"/>
      <c r="J36" s="197"/>
      <c r="K36" s="1232"/>
      <c r="L36" s="135"/>
      <c r="M36" s="340"/>
      <c r="N36" s="341"/>
      <c r="O36" s="845"/>
      <c r="P36" s="845"/>
      <c r="Q36" s="845"/>
      <c r="R36" s="845"/>
    </row>
    <row r="37" spans="1:18" s="86" customFormat="1" ht="16.5" customHeight="1" x14ac:dyDescent="0.2">
      <c r="A37" s="1190"/>
      <c r="B37" s="1224"/>
      <c r="C37" s="1192"/>
      <c r="D37" s="1208"/>
      <c r="E37" s="1231"/>
      <c r="F37" s="1227"/>
      <c r="G37" s="518"/>
      <c r="H37" s="194"/>
      <c r="I37" s="197"/>
      <c r="J37" s="197"/>
      <c r="K37" s="342" t="s">
        <v>68</v>
      </c>
      <c r="L37" s="259">
        <v>5450</v>
      </c>
      <c r="M37" s="166">
        <v>5400</v>
      </c>
      <c r="N37" s="103">
        <v>5400</v>
      </c>
      <c r="O37" s="845"/>
      <c r="P37" s="845"/>
      <c r="Q37" s="845"/>
      <c r="R37" s="845"/>
    </row>
    <row r="38" spans="1:18" s="86" customFormat="1" ht="16.5" customHeight="1" x14ac:dyDescent="0.2">
      <c r="A38" s="1190"/>
      <c r="B38" s="1224"/>
      <c r="C38" s="1192"/>
      <c r="D38" s="1208"/>
      <c r="E38" s="1231"/>
      <c r="F38" s="1227"/>
      <c r="G38" s="518"/>
      <c r="H38" s="332"/>
      <c r="I38" s="197"/>
      <c r="J38" s="197"/>
      <c r="K38" s="1188" t="s">
        <v>74</v>
      </c>
      <c r="L38" s="143">
        <v>90</v>
      </c>
      <c r="M38" s="165">
        <v>90</v>
      </c>
      <c r="N38" s="136">
        <v>90</v>
      </c>
      <c r="O38" s="845"/>
      <c r="P38" s="845"/>
      <c r="Q38" s="845"/>
      <c r="R38" s="845"/>
    </row>
    <row r="39" spans="1:18" s="86" customFormat="1" ht="14.25" customHeight="1" x14ac:dyDescent="0.2">
      <c r="A39" s="1190"/>
      <c r="B39" s="1224"/>
      <c r="C39" s="1192"/>
      <c r="D39" s="1230"/>
      <c r="E39" s="1231"/>
      <c r="F39" s="1227"/>
      <c r="G39" s="519"/>
      <c r="H39" s="520"/>
      <c r="I39" s="436"/>
      <c r="J39" s="436"/>
      <c r="K39" s="1247"/>
      <c r="L39" s="343"/>
      <c r="M39" s="344"/>
      <c r="N39" s="345"/>
      <c r="O39" s="845"/>
      <c r="P39" s="1223"/>
      <c r="Q39" s="1223"/>
      <c r="R39" s="1223"/>
    </row>
    <row r="40" spans="1:18" s="86" customFormat="1" ht="12.75" customHeight="1" x14ac:dyDescent="0.2">
      <c r="A40" s="1190"/>
      <c r="B40" s="1224"/>
      <c r="C40" s="1192"/>
      <c r="D40" s="1225" t="s">
        <v>59</v>
      </c>
      <c r="E40" s="1226"/>
      <c r="F40" s="1227"/>
      <c r="G40" s="518"/>
      <c r="H40" s="332"/>
      <c r="I40" s="197"/>
      <c r="J40" s="197"/>
      <c r="K40" s="1238" t="s">
        <v>103</v>
      </c>
      <c r="L40" s="1239">
        <v>6500</v>
      </c>
      <c r="M40" s="1239">
        <v>5450</v>
      </c>
      <c r="N40" s="1240">
        <v>6500</v>
      </c>
      <c r="O40" s="845"/>
      <c r="P40" s="1223"/>
      <c r="Q40" s="1223"/>
      <c r="R40" s="1223"/>
    </row>
    <row r="41" spans="1:18" s="86" customFormat="1" ht="12.75" customHeight="1" x14ac:dyDescent="0.2">
      <c r="A41" s="1190"/>
      <c r="B41" s="1224"/>
      <c r="C41" s="1192"/>
      <c r="D41" s="1225"/>
      <c r="E41" s="1226"/>
      <c r="F41" s="1227"/>
      <c r="G41" s="518"/>
      <c r="H41" s="332"/>
      <c r="I41" s="197"/>
      <c r="J41" s="197"/>
      <c r="K41" s="1238"/>
      <c r="L41" s="1239"/>
      <c r="M41" s="1239"/>
      <c r="N41" s="1240"/>
      <c r="O41" s="845"/>
      <c r="P41" s="1020"/>
      <c r="Q41" s="1020"/>
      <c r="R41" s="1020"/>
    </row>
    <row r="42" spans="1:18" s="86" customFormat="1" ht="12.75" customHeight="1" x14ac:dyDescent="0.2">
      <c r="A42" s="1190"/>
      <c r="B42" s="1224"/>
      <c r="C42" s="1192"/>
      <c r="D42" s="1225"/>
      <c r="E42" s="1226"/>
      <c r="F42" s="1227"/>
      <c r="G42" s="518"/>
      <c r="H42" s="332"/>
      <c r="I42" s="197"/>
      <c r="J42" s="197"/>
      <c r="K42" s="1238"/>
      <c r="L42" s="1239"/>
      <c r="M42" s="1239"/>
      <c r="N42" s="1240"/>
      <c r="O42" s="845"/>
      <c r="P42" s="1020"/>
      <c r="Q42" s="1020"/>
      <c r="R42" s="1020"/>
    </row>
    <row r="43" spans="1:18" s="86" customFormat="1" x14ac:dyDescent="0.2">
      <c r="A43" s="19"/>
      <c r="B43" s="9"/>
      <c r="C43" s="20"/>
      <c r="D43" s="1241" t="s">
        <v>129</v>
      </c>
      <c r="E43" s="1244"/>
      <c r="F43" s="1235"/>
      <c r="G43" s="518"/>
      <c r="H43" s="332"/>
      <c r="I43" s="197"/>
      <c r="J43" s="197"/>
      <c r="K43" s="528" t="s">
        <v>104</v>
      </c>
      <c r="L43" s="259">
        <f>SUM(L44:L46)</f>
        <v>158</v>
      </c>
      <c r="M43" s="166">
        <f>SUM(M44:M46)</f>
        <v>160</v>
      </c>
      <c r="N43" s="103">
        <f>SUM(N44:N46)</f>
        <v>160</v>
      </c>
      <c r="O43" s="845"/>
      <c r="P43" s="845"/>
      <c r="Q43" s="845"/>
      <c r="R43" s="845"/>
    </row>
    <row r="44" spans="1:18" s="86" customFormat="1" x14ac:dyDescent="0.2">
      <c r="A44" s="19"/>
      <c r="B44" s="9"/>
      <c r="C44" s="20"/>
      <c r="D44" s="1242"/>
      <c r="E44" s="1244"/>
      <c r="F44" s="1235"/>
      <c r="G44" s="518"/>
      <c r="H44" s="332"/>
      <c r="I44" s="197"/>
      <c r="J44" s="197"/>
      <c r="K44" s="137" t="s">
        <v>146</v>
      </c>
      <c r="L44" s="1024">
        <f>70+18</f>
        <v>88</v>
      </c>
      <c r="M44" s="334">
        <v>90</v>
      </c>
      <c r="N44" s="108">
        <v>90</v>
      </c>
      <c r="O44" s="845"/>
      <c r="P44" s="845"/>
      <c r="Q44" s="845"/>
      <c r="R44" s="845"/>
    </row>
    <row r="45" spans="1:18" s="86" customFormat="1" x14ac:dyDescent="0.2">
      <c r="A45" s="19"/>
      <c r="B45" s="9"/>
      <c r="C45" s="20"/>
      <c r="D45" s="1242"/>
      <c r="E45" s="1244"/>
      <c r="F45" s="1235"/>
      <c r="G45" s="518"/>
      <c r="H45" s="332"/>
      <c r="I45" s="197"/>
      <c r="J45" s="197"/>
      <c r="K45" s="110" t="s">
        <v>147</v>
      </c>
      <c r="L45" s="100">
        <v>30</v>
      </c>
      <c r="M45" s="182">
        <v>30</v>
      </c>
      <c r="N45" s="45">
        <v>30</v>
      </c>
      <c r="O45" s="845"/>
      <c r="P45" s="845"/>
      <c r="Q45" s="845"/>
      <c r="R45" s="845"/>
    </row>
    <row r="46" spans="1:18" s="86" customFormat="1" x14ac:dyDescent="0.2">
      <c r="A46" s="19"/>
      <c r="B46" s="9"/>
      <c r="C46" s="20"/>
      <c r="D46" s="1243"/>
      <c r="E46" s="1245"/>
      <c r="F46" s="1246"/>
      <c r="G46" s="518"/>
      <c r="H46" s="332"/>
      <c r="I46" s="197"/>
      <c r="J46" s="197"/>
      <c r="K46" s="529" t="s">
        <v>200</v>
      </c>
      <c r="L46" s="44">
        <v>40</v>
      </c>
      <c r="M46" s="530">
        <v>40</v>
      </c>
      <c r="N46" s="43">
        <v>40</v>
      </c>
      <c r="O46" s="845"/>
      <c r="P46" s="845"/>
      <c r="Q46" s="845"/>
      <c r="R46" s="845"/>
    </row>
    <row r="47" spans="1:18" s="86" customFormat="1" ht="14.25" customHeight="1" x14ac:dyDescent="0.2">
      <c r="A47" s="19"/>
      <c r="B47" s="9"/>
      <c r="C47" s="18"/>
      <c r="D47" s="1250" t="s">
        <v>62</v>
      </c>
      <c r="E47" s="1252"/>
      <c r="F47" s="1198"/>
      <c r="G47" s="518"/>
      <c r="H47" s="332"/>
      <c r="I47" s="197"/>
      <c r="J47" s="197"/>
      <c r="K47" s="1254" t="s">
        <v>50</v>
      </c>
      <c r="L47" s="1019">
        <v>270</v>
      </c>
      <c r="M47" s="238">
        <v>280</v>
      </c>
      <c r="N47" s="1021">
        <v>280</v>
      </c>
      <c r="O47" s="845"/>
      <c r="P47" s="845"/>
      <c r="Q47" s="845"/>
      <c r="R47" s="845"/>
    </row>
    <row r="48" spans="1:18" s="86" customFormat="1" ht="14.25" customHeight="1" x14ac:dyDescent="0.2">
      <c r="A48" s="19"/>
      <c r="B48" s="9"/>
      <c r="C48" s="18"/>
      <c r="D48" s="1225"/>
      <c r="E48" s="1226"/>
      <c r="F48" s="1227"/>
      <c r="G48" s="518"/>
      <c r="H48" s="332"/>
      <c r="I48" s="197"/>
      <c r="J48" s="197"/>
      <c r="K48" s="1254"/>
      <c r="L48" s="135"/>
      <c r="N48" s="341"/>
      <c r="O48" s="845"/>
      <c r="P48" s="845"/>
      <c r="Q48" s="845"/>
      <c r="R48" s="845"/>
    </row>
    <row r="49" spans="1:18" s="86" customFormat="1" ht="14.25" customHeight="1" x14ac:dyDescent="0.2">
      <c r="A49" s="19"/>
      <c r="B49" s="9"/>
      <c r="C49" s="18"/>
      <c r="D49" s="1251"/>
      <c r="E49" s="1226"/>
      <c r="F49" s="1227"/>
      <c r="G49" s="518"/>
      <c r="H49" s="332"/>
      <c r="I49" s="197"/>
      <c r="J49" s="197"/>
      <c r="K49" s="157" t="s">
        <v>105</v>
      </c>
      <c r="L49" s="1018">
        <v>770</v>
      </c>
      <c r="M49" s="235">
        <v>760</v>
      </c>
      <c r="N49" s="349">
        <v>760</v>
      </c>
      <c r="O49" s="845"/>
      <c r="P49" s="845"/>
      <c r="Q49" s="845"/>
      <c r="R49" s="845"/>
    </row>
    <row r="50" spans="1:18" s="86" customFormat="1" ht="21" customHeight="1" x14ac:dyDescent="0.2">
      <c r="A50" s="19"/>
      <c r="B50" s="9"/>
      <c r="C50" s="18"/>
      <c r="D50" s="1208" t="s">
        <v>224</v>
      </c>
      <c r="E50" s="1226"/>
      <c r="F50" s="1227"/>
      <c r="G50" s="523"/>
      <c r="H50" s="332"/>
      <c r="I50" s="197"/>
      <c r="J50" s="197"/>
      <c r="K50" s="1201" t="s">
        <v>186</v>
      </c>
      <c r="L50" s="1265">
        <v>2</v>
      </c>
      <c r="M50" s="1267">
        <v>2</v>
      </c>
      <c r="N50" s="1248">
        <v>2</v>
      </c>
      <c r="O50" s="845"/>
      <c r="P50" s="845"/>
      <c r="Q50" s="845"/>
      <c r="R50" s="845"/>
    </row>
    <row r="51" spans="1:18" s="86" customFormat="1" ht="21" customHeight="1" x14ac:dyDescent="0.2">
      <c r="A51" s="19"/>
      <c r="B51" s="9"/>
      <c r="C51" s="18"/>
      <c r="D51" s="1208"/>
      <c r="E51" s="1226"/>
      <c r="F51" s="1227"/>
      <c r="G51" s="523"/>
      <c r="H51" s="332"/>
      <c r="I51" s="197"/>
      <c r="J51" s="197"/>
      <c r="K51" s="1238"/>
      <c r="L51" s="1266"/>
      <c r="M51" s="1268"/>
      <c r="N51" s="1249"/>
      <c r="O51" s="845"/>
      <c r="P51" s="845"/>
      <c r="Q51" s="845"/>
      <c r="R51" s="845"/>
    </row>
    <row r="52" spans="1:18" s="86" customFormat="1" ht="14.25" customHeight="1" x14ac:dyDescent="0.2">
      <c r="A52" s="19"/>
      <c r="B52" s="9"/>
      <c r="C52" s="18"/>
      <c r="D52" s="1230"/>
      <c r="E52" s="1253"/>
      <c r="F52" s="1200"/>
      <c r="G52" s="519"/>
      <c r="H52" s="520"/>
      <c r="I52" s="436"/>
      <c r="J52" s="436"/>
      <c r="K52" s="533"/>
      <c r="L52" s="1019"/>
      <c r="M52" s="238"/>
      <c r="N52" s="1021"/>
      <c r="O52" s="845"/>
      <c r="P52" s="845"/>
      <c r="Q52" s="845"/>
      <c r="R52" s="845"/>
    </row>
    <row r="53" spans="1:18" ht="30" customHeight="1" x14ac:dyDescent="0.2">
      <c r="A53" s="905"/>
      <c r="B53" s="173"/>
      <c r="C53" s="118"/>
      <c r="D53" s="1194" t="s">
        <v>111</v>
      </c>
      <c r="E53" s="907" t="s">
        <v>52</v>
      </c>
      <c r="F53" s="540"/>
      <c r="G53" s="518"/>
      <c r="H53" s="332"/>
      <c r="I53" s="197"/>
      <c r="J53" s="197"/>
      <c r="K53" s="910" t="s">
        <v>139</v>
      </c>
      <c r="L53" s="259">
        <v>4</v>
      </c>
      <c r="M53" s="166">
        <v>4</v>
      </c>
      <c r="N53" s="103">
        <v>4</v>
      </c>
    </row>
    <row r="54" spans="1:18" ht="30" customHeight="1" x14ac:dyDescent="0.2">
      <c r="A54" s="905"/>
      <c r="B54" s="173"/>
      <c r="C54" s="118"/>
      <c r="D54" s="1230"/>
      <c r="E54" s="907"/>
      <c r="F54" s="540"/>
      <c r="G54" s="518"/>
      <c r="H54" s="332"/>
      <c r="I54" s="197"/>
      <c r="J54" s="197"/>
      <c r="K54" s="1089" t="s">
        <v>110</v>
      </c>
      <c r="L54" s="335">
        <v>57</v>
      </c>
      <c r="M54" s="288">
        <v>57</v>
      </c>
      <c r="N54" s="336">
        <v>57</v>
      </c>
    </row>
    <row r="55" spans="1:18" ht="31.5" customHeight="1" x14ac:dyDescent="0.2">
      <c r="A55" s="1031"/>
      <c r="B55" s="994"/>
      <c r="C55" s="1012"/>
      <c r="D55" s="1004" t="s">
        <v>189</v>
      </c>
      <c r="E55" s="1002"/>
      <c r="F55" s="1008"/>
      <c r="G55" s="36"/>
      <c r="H55" s="194"/>
      <c r="I55" s="200"/>
      <c r="J55" s="200"/>
      <c r="K55" s="531" t="s">
        <v>187</v>
      </c>
      <c r="L55" s="996">
        <v>1800</v>
      </c>
      <c r="M55" s="998">
        <v>2000</v>
      </c>
      <c r="N55" s="1000">
        <v>2010</v>
      </c>
    </row>
    <row r="56" spans="1:18" ht="31.5" customHeight="1" x14ac:dyDescent="0.2">
      <c r="A56" s="1112"/>
      <c r="B56" s="1104"/>
      <c r="C56" s="1111"/>
      <c r="D56" s="181"/>
      <c r="E56" s="1109"/>
      <c r="F56" s="1110"/>
      <c r="G56" s="36"/>
      <c r="H56" s="194"/>
      <c r="I56" s="200"/>
      <c r="J56" s="200"/>
      <c r="K56" s="531" t="s">
        <v>188</v>
      </c>
      <c r="L56" s="1106">
        <v>90</v>
      </c>
      <c r="M56" s="1107">
        <v>90</v>
      </c>
      <c r="N56" s="1108">
        <v>90</v>
      </c>
    </row>
    <row r="57" spans="1:18" ht="30" customHeight="1" x14ac:dyDescent="0.2">
      <c r="A57" s="1125"/>
      <c r="B57" s="1122"/>
      <c r="C57" s="1126"/>
      <c r="D57" s="181" t="s">
        <v>73</v>
      </c>
      <c r="E57" s="920"/>
      <c r="F57" s="933"/>
      <c r="G57" s="934"/>
      <c r="H57" s="262"/>
      <c r="I57" s="243"/>
      <c r="J57" s="243"/>
      <c r="K57" s="1124" t="s">
        <v>82</v>
      </c>
      <c r="L57" s="66">
        <v>17</v>
      </c>
      <c r="M57" s="282">
        <v>17</v>
      </c>
      <c r="N57" s="67">
        <v>17</v>
      </c>
    </row>
    <row r="58" spans="1:18" ht="41.25" customHeight="1" x14ac:dyDescent="0.2">
      <c r="A58" s="1031"/>
      <c r="B58" s="994"/>
      <c r="C58" s="599"/>
      <c r="D58" s="249" t="s">
        <v>158</v>
      </c>
      <c r="E58" s="1017"/>
      <c r="F58" s="257"/>
      <c r="G58" s="485"/>
      <c r="H58" s="208"/>
      <c r="I58" s="195"/>
      <c r="J58" s="195"/>
      <c r="K58" s="109" t="s">
        <v>140</v>
      </c>
      <c r="L58" s="464">
        <v>6</v>
      </c>
      <c r="M58" s="468">
        <v>1</v>
      </c>
      <c r="N58" s="351"/>
    </row>
    <row r="59" spans="1:18" ht="42" customHeight="1" x14ac:dyDescent="0.2">
      <c r="A59" s="1031"/>
      <c r="B59" s="994"/>
      <c r="C59" s="599"/>
      <c r="D59" s="249"/>
      <c r="E59" s="1017"/>
      <c r="F59" s="264"/>
      <c r="G59" s="485"/>
      <c r="H59" s="208"/>
      <c r="I59" s="195"/>
      <c r="J59" s="195"/>
      <c r="K59" s="156" t="s">
        <v>157</v>
      </c>
      <c r="L59" s="258">
        <v>1</v>
      </c>
      <c r="M59" s="279"/>
      <c r="N59" s="158"/>
    </row>
    <row r="60" spans="1:18" ht="41.25" customHeight="1" x14ac:dyDescent="0.2">
      <c r="A60" s="1031"/>
      <c r="B60" s="994"/>
      <c r="C60" s="599"/>
      <c r="D60" s="249"/>
      <c r="E60" s="1017"/>
      <c r="F60" s="264"/>
      <c r="G60" s="485"/>
      <c r="H60" s="194"/>
      <c r="I60" s="200"/>
      <c r="J60" s="200"/>
      <c r="K60" s="233" t="s">
        <v>141</v>
      </c>
      <c r="L60" s="268">
        <v>55</v>
      </c>
      <c r="M60" s="261">
        <v>20</v>
      </c>
      <c r="N60" s="234"/>
    </row>
    <row r="61" spans="1:18" ht="55.5" customHeight="1" x14ac:dyDescent="0.2">
      <c r="A61" s="1031"/>
      <c r="B61" s="994"/>
      <c r="C61" s="599"/>
      <c r="D61" s="249"/>
      <c r="E61" s="1017"/>
      <c r="F61" s="264"/>
      <c r="G61" s="485"/>
      <c r="H61" s="194"/>
      <c r="I61" s="195"/>
      <c r="J61" s="208"/>
      <c r="K61" s="353" t="s">
        <v>148</v>
      </c>
      <c r="L61" s="84">
        <v>400</v>
      </c>
      <c r="M61" s="226">
        <v>400</v>
      </c>
      <c r="N61" s="85">
        <v>400</v>
      </c>
    </row>
    <row r="62" spans="1:18" ht="69" customHeight="1" x14ac:dyDescent="0.2">
      <c r="A62" s="1031"/>
      <c r="B62" s="994"/>
      <c r="C62" s="15"/>
      <c r="D62" s="449" t="s">
        <v>225</v>
      </c>
      <c r="E62" s="160"/>
      <c r="F62" s="167"/>
      <c r="G62" s="485"/>
      <c r="H62" s="194"/>
      <c r="I62" s="200"/>
      <c r="J62" s="194"/>
      <c r="K62" s="164" t="s">
        <v>145</v>
      </c>
      <c r="L62" s="115">
        <v>1168</v>
      </c>
      <c r="M62" s="283">
        <v>1168</v>
      </c>
      <c r="N62" s="70">
        <v>1168</v>
      </c>
    </row>
    <row r="63" spans="1:18" ht="54" customHeight="1" x14ac:dyDescent="0.2">
      <c r="A63" s="1031"/>
      <c r="B63" s="994"/>
      <c r="C63" s="15"/>
      <c r="D63" s="1003" t="s">
        <v>205</v>
      </c>
      <c r="E63" s="160"/>
      <c r="F63" s="167"/>
      <c r="G63" s="485"/>
      <c r="H63" s="194"/>
      <c r="I63" s="200"/>
      <c r="J63" s="200"/>
      <c r="K63" s="353" t="s">
        <v>211</v>
      </c>
      <c r="L63" s="246">
        <v>42.3</v>
      </c>
      <c r="M63" s="246">
        <v>42.3</v>
      </c>
      <c r="N63" s="350">
        <v>42.3</v>
      </c>
    </row>
    <row r="64" spans="1:18" ht="15.75" customHeight="1" x14ac:dyDescent="0.2">
      <c r="A64" s="1031"/>
      <c r="B64" s="994"/>
      <c r="C64" s="15"/>
      <c r="D64" s="1255" t="s">
        <v>124</v>
      </c>
      <c r="E64" s="160"/>
      <c r="F64" s="167"/>
      <c r="G64" s="485"/>
      <c r="H64" s="194"/>
      <c r="I64" s="193"/>
      <c r="J64" s="194"/>
      <c r="K64" s="1269" t="s">
        <v>125</v>
      </c>
      <c r="L64" s="535">
        <v>1</v>
      </c>
      <c r="M64" s="535">
        <v>1</v>
      </c>
      <c r="N64" s="536">
        <v>1</v>
      </c>
    </row>
    <row r="65" spans="1:19" ht="24.75" customHeight="1" x14ac:dyDescent="0.2">
      <c r="A65" s="1031"/>
      <c r="B65" s="994"/>
      <c r="C65" s="15"/>
      <c r="D65" s="1256"/>
      <c r="E65" s="160"/>
      <c r="F65" s="167"/>
      <c r="G65" s="485"/>
      <c r="H65" s="194"/>
      <c r="I65" s="193"/>
      <c r="J65" s="194"/>
      <c r="K65" s="1270"/>
      <c r="L65" s="537">
        <v>50</v>
      </c>
      <c r="M65" s="537">
        <v>50</v>
      </c>
      <c r="N65" s="538">
        <v>50</v>
      </c>
    </row>
    <row r="66" spans="1:19" ht="27.75" customHeight="1" x14ac:dyDescent="0.2">
      <c r="A66" s="443"/>
      <c r="B66" s="994"/>
      <c r="C66" s="599"/>
      <c r="D66" s="1255" t="s">
        <v>198</v>
      </c>
      <c r="E66" s="465"/>
      <c r="F66" s="1008"/>
      <c r="G66" s="56"/>
      <c r="H66" s="262"/>
      <c r="I66" s="243"/>
      <c r="J66" s="262"/>
      <c r="K66" s="478" t="s">
        <v>241</v>
      </c>
      <c r="L66" s="99">
        <f>30+45+6+6+3</f>
        <v>90</v>
      </c>
      <c r="M66" s="242">
        <v>90</v>
      </c>
      <c r="N66" s="151">
        <v>90</v>
      </c>
    </row>
    <row r="67" spans="1:19" s="86" customFormat="1" ht="15.75" customHeight="1" thickBot="1" x14ac:dyDescent="0.25">
      <c r="A67" s="21"/>
      <c r="B67" s="24"/>
      <c r="C67" s="14"/>
      <c r="D67" s="1257"/>
      <c r="E67" s="1258" t="s">
        <v>63</v>
      </c>
      <c r="F67" s="1259"/>
      <c r="G67" s="1259"/>
      <c r="H67" s="297">
        <f>SUM(H14:H18)</f>
        <v>65676.5</v>
      </c>
      <c r="I67" s="670">
        <f>SUM(I14:I18)</f>
        <v>62450.2</v>
      </c>
      <c r="J67" s="297">
        <f>SUM(J14:J18)</f>
        <v>62361.2</v>
      </c>
      <c r="K67" s="305"/>
      <c r="L67" s="356"/>
      <c r="M67" s="357"/>
      <c r="N67" s="358"/>
      <c r="O67" s="845"/>
      <c r="P67" s="848"/>
      <c r="Q67" s="845"/>
      <c r="R67" s="845"/>
    </row>
    <row r="68" spans="1:19" ht="15" customHeight="1" x14ac:dyDescent="0.2">
      <c r="A68" s="1032" t="s">
        <v>13</v>
      </c>
      <c r="B68" s="1015" t="s">
        <v>13</v>
      </c>
      <c r="C68" s="1011" t="s">
        <v>16</v>
      </c>
      <c r="D68" s="1260" t="s">
        <v>190</v>
      </c>
      <c r="E68" s="148"/>
      <c r="F68" s="152">
        <v>2</v>
      </c>
      <c r="G68" s="484"/>
      <c r="H68" s="192"/>
      <c r="I68" s="201"/>
      <c r="J68" s="201"/>
      <c r="K68" s="147"/>
      <c r="L68" s="150"/>
      <c r="M68" s="242"/>
      <c r="N68" s="151"/>
    </row>
    <row r="69" spans="1:19" ht="15" customHeight="1" x14ac:dyDescent="0.2">
      <c r="A69" s="1031"/>
      <c r="B69" s="994"/>
      <c r="C69" s="1012"/>
      <c r="D69" s="1261"/>
      <c r="E69" s="1017"/>
      <c r="F69" s="990"/>
      <c r="G69" s="485"/>
      <c r="H69" s="208"/>
      <c r="I69" s="195"/>
      <c r="J69" s="240"/>
      <c r="K69" s="147"/>
      <c r="L69" s="150"/>
      <c r="M69" s="242"/>
      <c r="N69" s="151"/>
    </row>
    <row r="70" spans="1:19" ht="55.5" customHeight="1" x14ac:dyDescent="0.2">
      <c r="A70" s="1031"/>
      <c r="B70" s="994"/>
      <c r="C70" s="1012"/>
      <c r="D70" s="449" t="s">
        <v>201</v>
      </c>
      <c r="E70" s="1017"/>
      <c r="F70" s="990"/>
      <c r="G70" s="403" t="s">
        <v>17</v>
      </c>
      <c r="H70" s="202">
        <v>89.8</v>
      </c>
      <c r="I70" s="202">
        <v>89.8</v>
      </c>
      <c r="J70" s="202">
        <v>89.8</v>
      </c>
      <c r="K70" s="156" t="s">
        <v>149</v>
      </c>
      <c r="L70" s="977">
        <v>2562</v>
      </c>
      <c r="M70" s="978">
        <v>2570</v>
      </c>
      <c r="N70" s="979">
        <v>2570</v>
      </c>
    </row>
    <row r="71" spans="1:19" ht="42.75" customHeight="1" x14ac:dyDescent="0.2">
      <c r="A71" s="443"/>
      <c r="B71" s="994"/>
      <c r="C71" s="1012"/>
      <c r="D71" s="181" t="s">
        <v>32</v>
      </c>
      <c r="E71" s="1002"/>
      <c r="F71" s="1009"/>
      <c r="G71" s="490" t="s">
        <v>14</v>
      </c>
      <c r="H71" s="361">
        <v>148</v>
      </c>
      <c r="I71" s="361">
        <v>93</v>
      </c>
      <c r="J71" s="361">
        <v>93</v>
      </c>
      <c r="K71" s="254" t="s">
        <v>83</v>
      </c>
      <c r="L71" s="360">
        <v>180</v>
      </c>
      <c r="M71" s="242">
        <v>190</v>
      </c>
      <c r="N71" s="151">
        <v>190</v>
      </c>
    </row>
    <row r="72" spans="1:19" ht="14.25" customHeight="1" x14ac:dyDescent="0.2">
      <c r="A72" s="1031"/>
      <c r="B72" s="994"/>
      <c r="C72" s="599"/>
      <c r="D72" s="1256" t="s">
        <v>70</v>
      </c>
      <c r="E72" s="1262"/>
      <c r="F72" s="1263"/>
      <c r="G72" s="36"/>
      <c r="H72" s="194"/>
      <c r="I72" s="200"/>
      <c r="J72" s="200"/>
      <c r="K72" s="163" t="s">
        <v>107</v>
      </c>
      <c r="L72" s="258">
        <v>25</v>
      </c>
      <c r="M72" s="279">
        <v>25</v>
      </c>
      <c r="N72" s="158">
        <v>25</v>
      </c>
    </row>
    <row r="73" spans="1:19" ht="27.75" customHeight="1" x14ac:dyDescent="0.2">
      <c r="A73" s="1031"/>
      <c r="B73" s="994"/>
      <c r="C73" s="1012"/>
      <c r="D73" s="1256"/>
      <c r="E73" s="1262"/>
      <c r="F73" s="1264"/>
      <c r="G73" s="36"/>
      <c r="H73" s="194"/>
      <c r="I73" s="200"/>
      <c r="J73" s="200"/>
      <c r="K73" s="267" t="s">
        <v>150</v>
      </c>
      <c r="L73" s="258">
        <v>3000</v>
      </c>
      <c r="M73" s="279">
        <v>3000</v>
      </c>
      <c r="N73" s="158">
        <v>3000</v>
      </c>
      <c r="S73" s="64" t="s">
        <v>163</v>
      </c>
    </row>
    <row r="74" spans="1:19" s="86" customFormat="1" ht="30" customHeight="1" x14ac:dyDescent="0.2">
      <c r="A74" s="1028"/>
      <c r="B74" s="994"/>
      <c r="C74" s="599"/>
      <c r="D74" s="362" t="s">
        <v>72</v>
      </c>
      <c r="E74" s="1002"/>
      <c r="F74" s="1009"/>
      <c r="G74" s="467"/>
      <c r="H74" s="194"/>
      <c r="I74" s="200"/>
      <c r="J74" s="200"/>
      <c r="K74" s="363" t="s">
        <v>58</v>
      </c>
      <c r="L74" s="463">
        <v>4500</v>
      </c>
      <c r="M74" s="469">
        <v>4500</v>
      </c>
      <c r="N74" s="364">
        <v>4500</v>
      </c>
      <c r="O74" s="845"/>
      <c r="P74" s="845"/>
      <c r="Q74" s="845"/>
      <c r="R74" s="845"/>
    </row>
    <row r="75" spans="1:19" s="86" customFormat="1" ht="40.5" customHeight="1" x14ac:dyDescent="0.2">
      <c r="A75" s="1028"/>
      <c r="B75" s="994"/>
      <c r="C75" s="1012"/>
      <c r="D75" s="125" t="s">
        <v>226</v>
      </c>
      <c r="E75" s="1002"/>
      <c r="F75" s="1009"/>
      <c r="G75" s="493"/>
      <c r="H75" s="262"/>
      <c r="I75" s="243"/>
      <c r="J75" s="243"/>
      <c r="K75" s="253" t="s">
        <v>156</v>
      </c>
      <c r="L75" s="365">
        <v>8</v>
      </c>
      <c r="M75" s="279"/>
      <c r="N75" s="158"/>
      <c r="O75" s="845"/>
      <c r="P75" s="845"/>
      <c r="Q75" s="845"/>
      <c r="R75" s="845"/>
    </row>
    <row r="76" spans="1:19" s="86" customFormat="1" ht="15.75" customHeight="1" x14ac:dyDescent="0.2">
      <c r="A76" s="1028"/>
      <c r="B76" s="994"/>
      <c r="C76" s="599"/>
      <c r="D76" s="1287" t="s">
        <v>159</v>
      </c>
      <c r="E76" s="1017"/>
      <c r="F76" s="1009"/>
      <c r="G76" s="56" t="s">
        <v>17</v>
      </c>
      <c r="H76" s="262">
        <v>431</v>
      </c>
      <c r="I76" s="241">
        <v>536</v>
      </c>
      <c r="J76" s="241">
        <v>536</v>
      </c>
      <c r="K76" s="254" t="s">
        <v>156</v>
      </c>
      <c r="L76" s="360">
        <f>87+25</f>
        <v>112</v>
      </c>
      <c r="M76" s="810">
        <v>97</v>
      </c>
      <c r="N76" s="600">
        <v>97</v>
      </c>
      <c r="O76" s="845"/>
      <c r="P76" s="845"/>
      <c r="Q76" s="845"/>
      <c r="R76" s="845"/>
    </row>
    <row r="77" spans="1:19" s="86" customFormat="1" ht="15.75" customHeight="1" x14ac:dyDescent="0.2">
      <c r="A77" s="1028"/>
      <c r="B77" s="994"/>
      <c r="C77" s="599"/>
      <c r="D77" s="1288"/>
      <c r="E77" s="1017"/>
      <c r="F77" s="1009"/>
      <c r="G77" s="183" t="s">
        <v>272</v>
      </c>
      <c r="H77" s="194">
        <v>180.9</v>
      </c>
      <c r="I77" s="195"/>
      <c r="J77" s="195"/>
      <c r="K77" s="254"/>
      <c r="L77" s="435"/>
      <c r="M77" s="61"/>
      <c r="N77" s="471"/>
      <c r="O77" s="845"/>
      <c r="P77" s="845"/>
      <c r="Q77" s="845"/>
      <c r="R77" s="845"/>
    </row>
    <row r="78" spans="1:19" ht="13.5" thickBot="1" x14ac:dyDescent="0.25">
      <c r="A78" s="444"/>
      <c r="B78" s="1016"/>
      <c r="C78" s="1035"/>
      <c r="D78" s="1289"/>
      <c r="E78" s="984"/>
      <c r="F78" s="1014"/>
      <c r="G78" s="58" t="s">
        <v>15</v>
      </c>
      <c r="H78" s="206">
        <f>SUM(H68:H77)</f>
        <v>849.69999999999993</v>
      </c>
      <c r="I78" s="212">
        <f>SUM(I68:I76)</f>
        <v>718.8</v>
      </c>
      <c r="J78" s="212">
        <f>SUM(J68:J76)</f>
        <v>718.8</v>
      </c>
      <c r="K78" s="253" t="s">
        <v>76</v>
      </c>
      <c r="L78" s="365">
        <v>5000</v>
      </c>
      <c r="M78" s="62">
        <v>5000</v>
      </c>
      <c r="N78" s="366">
        <v>5000</v>
      </c>
    </row>
    <row r="79" spans="1:19" ht="19.5" customHeight="1" x14ac:dyDescent="0.2">
      <c r="A79" s="1032" t="s">
        <v>13</v>
      </c>
      <c r="B79" s="1015" t="s">
        <v>13</v>
      </c>
      <c r="C79" s="1011" t="s">
        <v>18</v>
      </c>
      <c r="D79" s="1290" t="s">
        <v>106</v>
      </c>
      <c r="E79" s="1017"/>
      <c r="F79" s="990">
        <v>2</v>
      </c>
      <c r="G79" s="486" t="s">
        <v>14</v>
      </c>
      <c r="H79" s="194">
        <v>3.9</v>
      </c>
      <c r="I79" s="200">
        <v>3.9</v>
      </c>
      <c r="J79" s="194">
        <v>3.9</v>
      </c>
      <c r="K79" s="369" t="s">
        <v>109</v>
      </c>
      <c r="L79" s="98">
        <v>10</v>
      </c>
      <c r="M79" s="291">
        <v>10</v>
      </c>
      <c r="N79" s="93">
        <v>10</v>
      </c>
    </row>
    <row r="80" spans="1:19" ht="30.75" customHeight="1" x14ac:dyDescent="0.2">
      <c r="A80" s="1031"/>
      <c r="B80" s="994"/>
      <c r="C80" s="599"/>
      <c r="D80" s="1288"/>
      <c r="E80" s="1017"/>
      <c r="F80" s="990"/>
      <c r="G80" s="36"/>
      <c r="H80" s="194"/>
      <c r="I80" s="200"/>
      <c r="J80" s="194"/>
      <c r="K80" s="370" t="s">
        <v>130</v>
      </c>
      <c r="L80" s="154">
        <v>860</v>
      </c>
      <c r="M80" s="275">
        <v>860</v>
      </c>
      <c r="N80" s="155">
        <v>860</v>
      </c>
    </row>
    <row r="81" spans="1:18" ht="27.75" customHeight="1" x14ac:dyDescent="0.2">
      <c r="A81" s="1031"/>
      <c r="B81" s="994"/>
      <c r="C81" s="599"/>
      <c r="D81" s="371"/>
      <c r="E81" s="1017"/>
      <c r="F81" s="990"/>
      <c r="G81" s="36"/>
      <c r="H81" s="194"/>
      <c r="I81" s="200"/>
      <c r="J81" s="262"/>
      <c r="K81" s="1269" t="s">
        <v>151</v>
      </c>
      <c r="L81" s="95">
        <v>40</v>
      </c>
      <c r="M81" s="277">
        <v>40</v>
      </c>
      <c r="N81" s="72">
        <v>40</v>
      </c>
    </row>
    <row r="82" spans="1:18" ht="15" customHeight="1" thickBot="1" x14ac:dyDescent="0.25">
      <c r="A82" s="981"/>
      <c r="B82" s="24"/>
      <c r="C82" s="1035"/>
      <c r="D82" s="367"/>
      <c r="E82" s="149"/>
      <c r="F82" s="153"/>
      <c r="G82" s="58" t="s">
        <v>15</v>
      </c>
      <c r="H82" s="206">
        <f t="shared" ref="H82:J82" si="0">H79</f>
        <v>3.9</v>
      </c>
      <c r="I82" s="212">
        <f t="shared" si="0"/>
        <v>3.9</v>
      </c>
      <c r="J82" s="206">
        <f t="shared" si="0"/>
        <v>3.9</v>
      </c>
      <c r="K82" s="1294"/>
      <c r="L82" s="186"/>
      <c r="M82" s="292"/>
      <c r="N82" s="94"/>
    </row>
    <row r="83" spans="1:18" s="86" customFormat="1" ht="17.25" customHeight="1" x14ac:dyDescent="0.2">
      <c r="A83" s="447" t="s">
        <v>13</v>
      </c>
      <c r="B83" s="1295" t="s">
        <v>13</v>
      </c>
      <c r="C83" s="1297" t="s">
        <v>20</v>
      </c>
      <c r="D83" s="1299" t="s">
        <v>108</v>
      </c>
      <c r="E83" s="1301"/>
      <c r="F83" s="1303">
        <v>2</v>
      </c>
      <c r="G83" s="54" t="s">
        <v>14</v>
      </c>
      <c r="H83" s="489">
        <v>27.7</v>
      </c>
      <c r="I83" s="201">
        <v>27.7</v>
      </c>
      <c r="J83" s="289">
        <v>27.7</v>
      </c>
      <c r="K83" s="651" t="s">
        <v>71</v>
      </c>
      <c r="L83" s="372">
        <v>13</v>
      </c>
      <c r="M83" s="373">
        <v>10</v>
      </c>
      <c r="N83" s="374">
        <v>10</v>
      </c>
      <c r="O83" s="845"/>
      <c r="P83" s="845"/>
      <c r="Q83" s="845"/>
      <c r="R83" s="845"/>
    </row>
    <row r="84" spans="1:18" s="86" customFormat="1" ht="27.75" customHeight="1" thickBot="1" x14ac:dyDescent="0.25">
      <c r="A84" s="444"/>
      <c r="B84" s="1296"/>
      <c r="C84" s="1298"/>
      <c r="D84" s="1300"/>
      <c r="E84" s="1302"/>
      <c r="F84" s="1304"/>
      <c r="G84" s="58" t="s">
        <v>15</v>
      </c>
      <c r="H84" s="206">
        <f t="shared" ref="H84:J84" si="1">SUM(H83)</f>
        <v>27.7</v>
      </c>
      <c r="I84" s="212">
        <f t="shared" si="1"/>
        <v>27.7</v>
      </c>
      <c r="J84" s="206">
        <f t="shared" si="1"/>
        <v>27.7</v>
      </c>
      <c r="K84" s="459" t="s">
        <v>51</v>
      </c>
      <c r="L84" s="375">
        <v>36</v>
      </c>
      <c r="M84" s="376">
        <v>36</v>
      </c>
      <c r="N84" s="377">
        <v>36</v>
      </c>
      <c r="O84" s="845"/>
      <c r="P84" s="845"/>
      <c r="Q84" s="845"/>
      <c r="R84" s="845"/>
    </row>
    <row r="85" spans="1:18" ht="43.5" customHeight="1" x14ac:dyDescent="0.2">
      <c r="A85" s="1308" t="s">
        <v>13</v>
      </c>
      <c r="B85" s="1015" t="s">
        <v>13</v>
      </c>
      <c r="C85" s="1297" t="s">
        <v>21</v>
      </c>
      <c r="D85" s="1290" t="s">
        <v>75</v>
      </c>
      <c r="E85" s="1301" t="s">
        <v>55</v>
      </c>
      <c r="F85" s="1303">
        <v>2</v>
      </c>
      <c r="G85" s="381" t="s">
        <v>14</v>
      </c>
      <c r="H85" s="489">
        <v>167.9</v>
      </c>
      <c r="I85" s="195">
        <v>15.3</v>
      </c>
      <c r="J85" s="195">
        <v>8.4</v>
      </c>
      <c r="K85" s="231" t="s">
        <v>191</v>
      </c>
      <c r="L85" s="378">
        <v>40</v>
      </c>
      <c r="M85" s="294"/>
      <c r="N85" s="232"/>
    </row>
    <row r="86" spans="1:18" ht="43.5" customHeight="1" x14ac:dyDescent="0.2">
      <c r="A86" s="1190"/>
      <c r="B86" s="994"/>
      <c r="C86" s="1310"/>
      <c r="D86" s="1288"/>
      <c r="E86" s="1311"/>
      <c r="F86" s="1307"/>
      <c r="G86" s="412" t="s">
        <v>260</v>
      </c>
      <c r="H86" s="794">
        <v>75</v>
      </c>
      <c r="I86" s="198"/>
      <c r="J86" s="198"/>
      <c r="K86" s="478" t="s">
        <v>242</v>
      </c>
      <c r="L86" s="84">
        <v>6211</v>
      </c>
      <c r="M86" s="242"/>
      <c r="N86" s="151"/>
    </row>
    <row r="87" spans="1:18" ht="18" customHeight="1" x14ac:dyDescent="0.2">
      <c r="A87" s="1190"/>
      <c r="B87" s="994"/>
      <c r="C87" s="1310"/>
      <c r="D87" s="1288"/>
      <c r="E87" s="1311"/>
      <c r="F87" s="1307"/>
      <c r="G87" s="985"/>
      <c r="H87" s="489"/>
      <c r="I87" s="195"/>
      <c r="J87" s="195"/>
      <c r="K87" s="1273" t="s">
        <v>223</v>
      </c>
      <c r="L87" s="139">
        <v>68</v>
      </c>
      <c r="M87" s="277">
        <v>68</v>
      </c>
      <c r="N87" s="72">
        <v>68</v>
      </c>
    </row>
    <row r="88" spans="1:18" ht="13.5" thickBot="1" x14ac:dyDescent="0.25">
      <c r="A88" s="1309"/>
      <c r="B88" s="1016"/>
      <c r="C88" s="1298"/>
      <c r="D88" s="1289"/>
      <c r="E88" s="1302"/>
      <c r="F88" s="1304"/>
      <c r="G88" s="993" t="s">
        <v>15</v>
      </c>
      <c r="H88" s="206">
        <f>SUM(H85:H86)</f>
        <v>242.9</v>
      </c>
      <c r="I88" s="212">
        <f>SUM(I85:I87)</f>
        <v>15.3</v>
      </c>
      <c r="J88" s="206">
        <f>SUM(J85:J87)</f>
        <v>8.4</v>
      </c>
      <c r="K88" s="1274"/>
      <c r="L88" s="368"/>
      <c r="M88" s="292"/>
      <c r="N88" s="94"/>
    </row>
    <row r="89" spans="1:18" ht="13.5" thickBot="1" x14ac:dyDescent="0.25">
      <c r="A89" s="3" t="s">
        <v>13</v>
      </c>
      <c r="B89" s="2" t="s">
        <v>13</v>
      </c>
      <c r="C89" s="1275" t="s">
        <v>19</v>
      </c>
      <c r="D89" s="1275"/>
      <c r="E89" s="1275"/>
      <c r="F89" s="1275"/>
      <c r="G89" s="1275"/>
      <c r="H89" s="215">
        <f>H88+H84+H82+H78+H67</f>
        <v>66800.7</v>
      </c>
      <c r="I89" s="487">
        <f>I88+I84+I82+I78+I67</f>
        <v>63215.899999999994</v>
      </c>
      <c r="J89" s="215">
        <f>J88+J84+J82+J78+J67</f>
        <v>63120</v>
      </c>
      <c r="K89" s="991"/>
      <c r="L89" s="1305"/>
      <c r="M89" s="1305"/>
      <c r="N89" s="1306"/>
    </row>
    <row r="90" spans="1:18" ht="13.5" thickBot="1" x14ac:dyDescent="0.25">
      <c r="A90" s="3" t="s">
        <v>13</v>
      </c>
      <c r="B90" s="1276" t="s">
        <v>5</v>
      </c>
      <c r="C90" s="1277"/>
      <c r="D90" s="1277"/>
      <c r="E90" s="1277"/>
      <c r="F90" s="1277"/>
      <c r="G90" s="1277"/>
      <c r="H90" s="379">
        <f t="shared" ref="H90:J90" si="2">H89</f>
        <v>66800.7</v>
      </c>
      <c r="I90" s="488">
        <f t="shared" si="2"/>
        <v>63215.899999999994</v>
      </c>
      <c r="J90" s="379">
        <f t="shared" si="2"/>
        <v>63120</v>
      </c>
      <c r="K90" s="1278"/>
      <c r="L90" s="1279"/>
      <c r="M90" s="1279"/>
      <c r="N90" s="1280"/>
    </row>
    <row r="91" spans="1:18" ht="13.5" customHeight="1" thickBot="1" x14ac:dyDescent="0.25">
      <c r="A91" s="980" t="s">
        <v>16</v>
      </c>
      <c r="B91" s="1281" t="s">
        <v>37</v>
      </c>
      <c r="C91" s="1282"/>
      <c r="D91" s="1282"/>
      <c r="E91" s="1282"/>
      <c r="F91" s="1282"/>
      <c r="G91" s="1282"/>
      <c r="H91" s="1282"/>
      <c r="I91" s="1282"/>
      <c r="J91" s="1282"/>
      <c r="K91" s="1282"/>
      <c r="L91" s="1282"/>
      <c r="M91" s="1282"/>
      <c r="N91" s="1283"/>
    </row>
    <row r="92" spans="1:18" ht="13.5" thickBot="1" x14ac:dyDescent="0.25">
      <c r="A92" s="6" t="s">
        <v>16</v>
      </c>
      <c r="B92" s="5" t="s">
        <v>13</v>
      </c>
      <c r="C92" s="1291" t="s">
        <v>33</v>
      </c>
      <c r="D92" s="1292"/>
      <c r="E92" s="1292"/>
      <c r="F92" s="1292"/>
      <c r="G92" s="1292"/>
      <c r="H92" s="1292"/>
      <c r="I92" s="1292"/>
      <c r="J92" s="1292"/>
      <c r="K92" s="1292"/>
      <c r="L92" s="1292"/>
      <c r="M92" s="1292"/>
      <c r="N92" s="1293"/>
    </row>
    <row r="93" spans="1:18" ht="15.75" customHeight="1" x14ac:dyDescent="0.2">
      <c r="A93" s="1032" t="s">
        <v>16</v>
      </c>
      <c r="B93" s="1015" t="s">
        <v>13</v>
      </c>
      <c r="C93" s="1011" t="s">
        <v>13</v>
      </c>
      <c r="D93" s="1284" t="s">
        <v>208</v>
      </c>
      <c r="E93" s="380"/>
      <c r="F93" s="144"/>
      <c r="G93" s="577" t="s">
        <v>14</v>
      </c>
      <c r="H93" s="190">
        <v>803.3</v>
      </c>
      <c r="I93" s="211">
        <v>1932.5</v>
      </c>
      <c r="J93" s="189">
        <v>4142.8999999999996</v>
      </c>
      <c r="K93" s="382"/>
      <c r="L93" s="96"/>
      <c r="M93" s="69"/>
      <c r="N93" s="93"/>
    </row>
    <row r="94" spans="1:18" ht="15.75" customHeight="1" x14ac:dyDescent="0.2">
      <c r="A94" s="443"/>
      <c r="B94" s="994"/>
      <c r="C94" s="1012"/>
      <c r="D94" s="1285"/>
      <c r="E94" s="783"/>
      <c r="F94" s="784"/>
      <c r="G94" s="578" t="s">
        <v>260</v>
      </c>
      <c r="H94" s="209">
        <v>42</v>
      </c>
      <c r="I94" s="196"/>
      <c r="J94" s="196"/>
      <c r="K94" s="785"/>
      <c r="L94" s="99"/>
      <c r="M94" s="38"/>
      <c r="N94" s="151"/>
    </row>
    <row r="95" spans="1:18" ht="15.75" customHeight="1" x14ac:dyDescent="0.2">
      <c r="A95" s="443"/>
      <c r="B95" s="994"/>
      <c r="C95" s="1012"/>
      <c r="D95" s="1286"/>
      <c r="E95" s="565"/>
      <c r="F95" s="396"/>
      <c r="G95" s="578" t="s">
        <v>3</v>
      </c>
      <c r="H95" s="209">
        <v>562.5</v>
      </c>
      <c r="I95" s="196">
        <v>1014.3</v>
      </c>
      <c r="J95" s="196">
        <v>295.7</v>
      </c>
      <c r="K95" s="566"/>
      <c r="L95" s="28"/>
      <c r="M95" s="37"/>
      <c r="N95" s="67"/>
    </row>
    <row r="96" spans="1:18" ht="30.75" customHeight="1" x14ac:dyDescent="0.2">
      <c r="A96" s="443"/>
      <c r="B96" s="994"/>
      <c r="C96" s="1029"/>
      <c r="D96" s="1312" t="s">
        <v>274</v>
      </c>
      <c r="E96" s="236" t="s">
        <v>2</v>
      </c>
      <c r="F96" s="1022">
        <v>5</v>
      </c>
      <c r="G96" s="579"/>
      <c r="H96" s="495"/>
      <c r="I96" s="197"/>
      <c r="J96" s="197"/>
      <c r="K96" s="1040" t="s">
        <v>165</v>
      </c>
      <c r="L96" s="101">
        <v>1</v>
      </c>
      <c r="M96" s="284"/>
      <c r="N96" s="102"/>
      <c r="O96" s="847"/>
      <c r="P96" s="847"/>
      <c r="Q96" s="847"/>
    </row>
    <row r="97" spans="1:18" ht="24.75" customHeight="1" x14ac:dyDescent="0.2">
      <c r="A97" s="443"/>
      <c r="B97" s="994"/>
      <c r="C97" s="1029"/>
      <c r="D97" s="1313"/>
      <c r="E97" s="544"/>
      <c r="F97" s="540"/>
      <c r="G97" s="580"/>
      <c r="H97" s="495"/>
      <c r="I97" s="197"/>
      <c r="J97" s="197"/>
      <c r="K97" s="1006" t="s">
        <v>247</v>
      </c>
      <c r="L97" s="335"/>
      <c r="M97" s="288">
        <v>30</v>
      </c>
      <c r="N97" s="336">
        <v>100</v>
      </c>
      <c r="O97" s="847"/>
      <c r="P97" s="847"/>
      <c r="Q97" s="847"/>
    </row>
    <row r="98" spans="1:18" s="142" customFormat="1" ht="15" customHeight="1" x14ac:dyDescent="0.2">
      <c r="A98" s="443"/>
      <c r="B98" s="994"/>
      <c r="C98" s="474"/>
      <c r="D98" s="1314" t="s">
        <v>202</v>
      </c>
      <c r="E98" s="544"/>
      <c r="F98" s="540"/>
      <c r="G98" s="580"/>
      <c r="H98" s="495"/>
      <c r="I98" s="197"/>
      <c r="J98" s="197"/>
      <c r="K98" s="1005" t="s">
        <v>142</v>
      </c>
      <c r="L98" s="73">
        <v>15</v>
      </c>
      <c r="M98" s="280">
        <v>100</v>
      </c>
      <c r="N98" s="383"/>
      <c r="O98" s="849"/>
      <c r="P98" s="849"/>
      <c r="Q98" s="849"/>
      <c r="R98" s="849"/>
    </row>
    <row r="99" spans="1:18" s="142" customFormat="1" ht="15" customHeight="1" x14ac:dyDescent="0.2">
      <c r="A99" s="443"/>
      <c r="B99" s="994"/>
      <c r="C99" s="474"/>
      <c r="D99" s="1314"/>
      <c r="E99" s="544"/>
      <c r="F99" s="540"/>
      <c r="G99" s="580"/>
      <c r="H99" s="495"/>
      <c r="I99" s="197"/>
      <c r="J99" s="197"/>
      <c r="K99" s="1271" t="s">
        <v>94</v>
      </c>
      <c r="L99" s="73"/>
      <c r="M99" s="280" t="s">
        <v>94</v>
      </c>
      <c r="N99" s="383" t="s">
        <v>94</v>
      </c>
      <c r="O99" s="858"/>
      <c r="P99" s="849"/>
      <c r="Q99" s="849"/>
      <c r="R99" s="849"/>
    </row>
    <row r="100" spans="1:18" s="142" customFormat="1" ht="15" customHeight="1" x14ac:dyDescent="0.2">
      <c r="A100" s="443"/>
      <c r="B100" s="994"/>
      <c r="C100" s="475"/>
      <c r="D100" s="1314"/>
      <c r="E100" s="544"/>
      <c r="F100" s="540"/>
      <c r="G100" s="581"/>
      <c r="H100" s="520"/>
      <c r="I100" s="436"/>
      <c r="J100" s="436"/>
      <c r="K100" s="1272"/>
      <c r="L100" s="40"/>
      <c r="M100" s="175"/>
      <c r="N100" s="177"/>
      <c r="O100" s="849"/>
      <c r="P100" s="849"/>
      <c r="Q100" s="849"/>
      <c r="R100" s="849"/>
    </row>
    <row r="101" spans="1:18" s="142" customFormat="1" ht="14.25" customHeight="1" x14ac:dyDescent="0.2">
      <c r="A101" s="443"/>
      <c r="B101" s="994"/>
      <c r="C101" s="474"/>
      <c r="D101" s="1312" t="s">
        <v>203</v>
      </c>
      <c r="E101" s="544"/>
      <c r="F101" s="540"/>
      <c r="G101" s="580"/>
      <c r="H101" s="495"/>
      <c r="I101" s="197"/>
      <c r="J101" s="197"/>
      <c r="K101" s="1040" t="s">
        <v>142</v>
      </c>
      <c r="L101" s="101">
        <v>15</v>
      </c>
      <c r="M101" s="284">
        <v>100</v>
      </c>
      <c r="N101" s="102"/>
      <c r="O101" s="849"/>
      <c r="P101" s="849"/>
      <c r="Q101" s="849"/>
      <c r="R101" s="849"/>
    </row>
    <row r="102" spans="1:18" s="142" customFormat="1" ht="14.25" customHeight="1" x14ac:dyDescent="0.2">
      <c r="A102" s="443"/>
      <c r="B102" s="994"/>
      <c r="C102" s="474"/>
      <c r="D102" s="1314"/>
      <c r="E102" s="544"/>
      <c r="F102" s="540"/>
      <c r="G102" s="580"/>
      <c r="H102" s="495"/>
      <c r="I102" s="197"/>
      <c r="J102" s="197"/>
      <c r="K102" s="1271"/>
      <c r="L102" s="73"/>
      <c r="M102" s="280"/>
      <c r="N102" s="383"/>
      <c r="O102" s="849"/>
      <c r="P102" s="849"/>
      <c r="Q102" s="849"/>
      <c r="R102" s="849"/>
    </row>
    <row r="103" spans="1:18" s="142" customFormat="1" ht="14.25" customHeight="1" x14ac:dyDescent="0.2">
      <c r="A103" s="443"/>
      <c r="B103" s="994"/>
      <c r="C103" s="475"/>
      <c r="D103" s="1313"/>
      <c r="E103" s="544"/>
      <c r="F103" s="540"/>
      <c r="G103" s="581"/>
      <c r="H103" s="520"/>
      <c r="I103" s="436"/>
      <c r="J103" s="436"/>
      <c r="K103" s="1272"/>
      <c r="L103" s="159"/>
      <c r="M103" s="237"/>
      <c r="N103" s="180"/>
      <c r="O103" s="849"/>
      <c r="P103" s="849"/>
      <c r="Q103" s="849"/>
      <c r="R103" s="849"/>
    </row>
    <row r="104" spans="1:18" ht="30.75" customHeight="1" x14ac:dyDescent="0.2">
      <c r="A104" s="443"/>
      <c r="B104" s="994"/>
      <c r="C104" s="599"/>
      <c r="D104" s="1314" t="s">
        <v>227</v>
      </c>
      <c r="E104" s="544"/>
      <c r="F104" s="540"/>
      <c r="G104" s="580"/>
      <c r="H104" s="495"/>
      <c r="I104" s="197"/>
      <c r="J104" s="197"/>
      <c r="K104" s="1005" t="s">
        <v>210</v>
      </c>
      <c r="L104" s="73">
        <v>3</v>
      </c>
      <c r="M104" s="280">
        <v>4</v>
      </c>
      <c r="N104" s="383"/>
    </row>
    <row r="105" spans="1:18" ht="23.25" customHeight="1" x14ac:dyDescent="0.2">
      <c r="A105" s="443"/>
      <c r="B105" s="994"/>
      <c r="C105" s="599"/>
      <c r="D105" s="1314"/>
      <c r="E105" s="544"/>
      <c r="F105" s="540"/>
      <c r="G105" s="580"/>
      <c r="H105" s="495"/>
      <c r="I105" s="197"/>
      <c r="J105" s="197"/>
      <c r="K105" s="1271"/>
      <c r="L105" s="73"/>
      <c r="M105" s="280"/>
      <c r="N105" s="383"/>
    </row>
    <row r="106" spans="1:18" x14ac:dyDescent="0.2">
      <c r="A106" s="443"/>
      <c r="B106" s="994"/>
      <c r="C106" s="1012"/>
      <c r="D106" s="1313"/>
      <c r="E106" s="544"/>
      <c r="F106" s="540"/>
      <c r="G106" s="581"/>
      <c r="H106" s="520"/>
      <c r="I106" s="436"/>
      <c r="J106" s="436"/>
      <c r="K106" s="1272"/>
      <c r="L106" s="40"/>
      <c r="M106" s="175"/>
      <c r="N106" s="177"/>
    </row>
    <row r="107" spans="1:18" ht="30.75" customHeight="1" x14ac:dyDescent="0.2">
      <c r="A107" s="443"/>
      <c r="B107" s="994"/>
      <c r="C107" s="1029"/>
      <c r="D107" s="1318" t="s">
        <v>228</v>
      </c>
      <c r="E107" s="544"/>
      <c r="F107" s="540"/>
      <c r="G107" s="580"/>
      <c r="H107" s="495"/>
      <c r="I107" s="197"/>
      <c r="J107" s="197"/>
      <c r="K107" s="1040" t="s">
        <v>166</v>
      </c>
      <c r="L107" s="162">
        <v>1</v>
      </c>
      <c r="M107" s="42"/>
      <c r="N107" s="568"/>
    </row>
    <row r="108" spans="1:18" ht="17.25" customHeight="1" x14ac:dyDescent="0.2">
      <c r="A108" s="443"/>
      <c r="B108" s="994"/>
      <c r="C108" s="1029"/>
      <c r="D108" s="1319"/>
      <c r="E108" s="544"/>
      <c r="F108" s="540"/>
      <c r="G108" s="580"/>
      <c r="H108" s="495"/>
      <c r="I108" s="197"/>
      <c r="J108" s="330"/>
      <c r="K108" s="567" t="s">
        <v>167</v>
      </c>
      <c r="L108" s="175"/>
      <c r="M108" s="100">
        <v>1</v>
      </c>
      <c r="N108" s="177"/>
    </row>
    <row r="109" spans="1:18" ht="13.5" customHeight="1" x14ac:dyDescent="0.2">
      <c r="A109" s="443"/>
      <c r="B109" s="994"/>
      <c r="C109" s="1029"/>
      <c r="D109" s="1319"/>
      <c r="E109" s="544"/>
      <c r="F109" s="540"/>
      <c r="G109" s="580"/>
      <c r="H109" s="495"/>
      <c r="I109" s="197"/>
      <c r="J109" s="197"/>
      <c r="K109" s="1271" t="s">
        <v>169</v>
      </c>
      <c r="L109" s="175"/>
      <c r="M109" s="182"/>
      <c r="N109" s="177">
        <v>100</v>
      </c>
    </row>
    <row r="110" spans="1:18" ht="17.25" customHeight="1" x14ac:dyDescent="0.2">
      <c r="A110" s="443"/>
      <c r="B110" s="994"/>
      <c r="C110" s="1027"/>
      <c r="D110" s="1320"/>
      <c r="E110" s="544"/>
      <c r="F110" s="540"/>
      <c r="G110" s="581"/>
      <c r="H110" s="520"/>
      <c r="I110" s="436"/>
      <c r="J110" s="436"/>
      <c r="K110" s="1272"/>
      <c r="L110" s="32"/>
      <c r="M110" s="175"/>
      <c r="N110" s="177"/>
    </row>
    <row r="111" spans="1:18" ht="27" customHeight="1" x14ac:dyDescent="0.2">
      <c r="A111" s="443"/>
      <c r="B111" s="994"/>
      <c r="C111" s="599"/>
      <c r="D111" s="1043" t="s">
        <v>206</v>
      </c>
      <c r="E111" s="544"/>
      <c r="F111" s="540"/>
      <c r="G111" s="1036"/>
      <c r="H111" s="495"/>
      <c r="I111" s="197"/>
      <c r="J111" s="197"/>
      <c r="K111" s="1005" t="s">
        <v>132</v>
      </c>
      <c r="L111" s="101">
        <v>70</v>
      </c>
      <c r="M111" s="101">
        <v>100</v>
      </c>
      <c r="N111" s="92"/>
    </row>
    <row r="112" spans="1:18" ht="67.5" customHeight="1" x14ac:dyDescent="0.2">
      <c r="A112" s="443"/>
      <c r="B112" s="994"/>
      <c r="C112" s="599"/>
      <c r="D112" s="389" t="s">
        <v>172</v>
      </c>
      <c r="E112" s="544"/>
      <c r="F112" s="540"/>
      <c r="G112" s="1036"/>
      <c r="H112" s="495"/>
      <c r="I112" s="197"/>
      <c r="J112" s="197"/>
      <c r="K112" s="1005"/>
      <c r="L112" s="32"/>
      <c r="M112" s="32"/>
      <c r="N112" s="453"/>
    </row>
    <row r="113" spans="1:14" ht="16.5" customHeight="1" x14ac:dyDescent="0.2">
      <c r="A113" s="443"/>
      <c r="B113" s="994"/>
      <c r="C113" s="599"/>
      <c r="D113" s="1321" t="s">
        <v>173</v>
      </c>
      <c r="E113" s="544"/>
      <c r="F113" s="540"/>
      <c r="G113" s="1036"/>
      <c r="H113" s="495"/>
      <c r="I113" s="197"/>
      <c r="J113" s="197"/>
      <c r="K113" s="1005"/>
      <c r="L113" s="32"/>
      <c r="M113" s="32"/>
      <c r="N113" s="453"/>
    </row>
    <row r="114" spans="1:14" ht="16.5" customHeight="1" x14ac:dyDescent="0.2">
      <c r="A114" s="443"/>
      <c r="B114" s="994"/>
      <c r="C114" s="599"/>
      <c r="D114" s="1322"/>
      <c r="E114" s="544"/>
      <c r="F114" s="540"/>
      <c r="G114" s="1036"/>
      <c r="H114" s="495"/>
      <c r="I114" s="197"/>
      <c r="J114" s="197"/>
      <c r="K114" s="1005"/>
      <c r="L114" s="32"/>
      <c r="M114" s="32"/>
      <c r="N114" s="453"/>
    </row>
    <row r="115" spans="1:14" x14ac:dyDescent="0.2">
      <c r="A115" s="443"/>
      <c r="B115" s="994"/>
      <c r="C115" s="1012"/>
      <c r="D115" s="1323"/>
      <c r="E115" s="544"/>
      <c r="F115" s="540"/>
      <c r="G115" s="581"/>
      <c r="H115" s="520"/>
      <c r="I115" s="436"/>
      <c r="J115" s="436"/>
      <c r="K115" s="176"/>
      <c r="L115" s="44"/>
      <c r="M115" s="44"/>
      <c r="N115" s="43"/>
    </row>
    <row r="116" spans="1:14" ht="21.75" customHeight="1" x14ac:dyDescent="0.2">
      <c r="A116" s="1031"/>
      <c r="B116" s="994"/>
      <c r="C116" s="599"/>
      <c r="D116" s="1318" t="s">
        <v>229</v>
      </c>
      <c r="E116" s="544"/>
      <c r="F116" s="540"/>
      <c r="G116" s="1036"/>
      <c r="H116" s="332"/>
      <c r="I116" s="197"/>
      <c r="J116" s="197"/>
      <c r="K116" s="1324" t="s">
        <v>243</v>
      </c>
      <c r="L116" s="428">
        <v>1</v>
      </c>
      <c r="M116" s="25"/>
      <c r="N116" s="179"/>
    </row>
    <row r="117" spans="1:14" ht="21.75" customHeight="1" x14ac:dyDescent="0.2">
      <c r="A117" s="443"/>
      <c r="B117" s="994"/>
      <c r="C117" s="1027"/>
      <c r="D117" s="1320"/>
      <c r="E117" s="544"/>
      <c r="F117" s="539"/>
      <c r="G117" s="581"/>
      <c r="H117" s="520"/>
      <c r="I117" s="436"/>
      <c r="J117" s="436"/>
      <c r="K117" s="1325"/>
      <c r="L117" s="472"/>
      <c r="M117" s="473"/>
      <c r="N117" s="180"/>
    </row>
    <row r="118" spans="1:14" ht="17.25" customHeight="1" x14ac:dyDescent="0.2">
      <c r="A118" s="443"/>
      <c r="B118" s="994"/>
      <c r="C118" s="118"/>
      <c r="D118" s="1194" t="s">
        <v>207</v>
      </c>
      <c r="E118" s="544"/>
      <c r="F118" s="1022"/>
      <c r="G118" s="1036"/>
      <c r="H118" s="332"/>
      <c r="I118" s="197"/>
      <c r="J118" s="197"/>
      <c r="K118" s="387" t="s">
        <v>131</v>
      </c>
      <c r="L118" s="384">
        <v>1</v>
      </c>
      <c r="M118" s="333"/>
      <c r="N118" s="92"/>
    </row>
    <row r="119" spans="1:14" ht="16.5" customHeight="1" x14ac:dyDescent="0.2">
      <c r="A119" s="443"/>
      <c r="B119" s="994"/>
      <c r="C119" s="118"/>
      <c r="D119" s="1230"/>
      <c r="E119" s="544"/>
      <c r="F119" s="540"/>
      <c r="G119" s="581"/>
      <c r="H119" s="520"/>
      <c r="I119" s="436"/>
      <c r="J119" s="436"/>
      <c r="K119" s="479"/>
      <c r="L119" s="388"/>
      <c r="M119" s="480"/>
      <c r="N119" s="481"/>
    </row>
    <row r="120" spans="1:14" ht="27.75" customHeight="1" x14ac:dyDescent="0.2">
      <c r="A120" s="1031"/>
      <c r="B120" s="994"/>
      <c r="C120" s="599"/>
      <c r="D120" s="390" t="s">
        <v>143</v>
      </c>
      <c r="E120" s="544"/>
      <c r="F120" s="540"/>
      <c r="G120" s="1036"/>
      <c r="H120" s="332"/>
      <c r="I120" s="197"/>
      <c r="J120" s="197"/>
      <c r="K120" s="1040" t="s">
        <v>91</v>
      </c>
      <c r="L120" s="101"/>
      <c r="M120" s="162">
        <v>1</v>
      </c>
      <c r="N120" s="179"/>
    </row>
    <row r="121" spans="1:14" x14ac:dyDescent="0.2">
      <c r="A121" s="443"/>
      <c r="B121" s="994"/>
      <c r="C121" s="1029"/>
      <c r="D121" s="390"/>
      <c r="E121" s="544"/>
      <c r="F121" s="540"/>
      <c r="G121" s="581"/>
      <c r="H121" s="520"/>
      <c r="I121" s="436"/>
      <c r="J121" s="521"/>
      <c r="K121" s="1005" t="s">
        <v>92</v>
      </c>
      <c r="L121" s="40"/>
      <c r="M121" s="175">
        <v>30</v>
      </c>
      <c r="N121" s="177">
        <v>80</v>
      </c>
    </row>
    <row r="122" spans="1:14" ht="29.25" customHeight="1" x14ac:dyDescent="0.2">
      <c r="A122" s="443"/>
      <c r="B122" s="1096"/>
      <c r="C122" s="105"/>
      <c r="D122" s="1255" t="s">
        <v>266</v>
      </c>
      <c r="E122" s="30"/>
      <c r="F122" s="888">
        <v>6</v>
      </c>
      <c r="G122" s="1064" t="s">
        <v>220</v>
      </c>
      <c r="H122" s="1065">
        <v>413.4</v>
      </c>
      <c r="I122" s="1066">
        <v>596.20000000000005</v>
      </c>
      <c r="J122" s="1065">
        <v>437.5</v>
      </c>
      <c r="K122" s="584" t="s">
        <v>247</v>
      </c>
      <c r="L122" s="545" t="s">
        <v>170</v>
      </c>
      <c r="M122" s="545" t="s">
        <v>171</v>
      </c>
      <c r="N122" s="546" t="s">
        <v>160</v>
      </c>
    </row>
    <row r="123" spans="1:14" ht="41.25" customHeight="1" x14ac:dyDescent="0.2">
      <c r="A123" s="443"/>
      <c r="B123" s="1096"/>
      <c r="C123" s="105"/>
      <c r="D123" s="1336"/>
      <c r="E123" s="1099"/>
      <c r="F123" s="889"/>
      <c r="G123" s="1070"/>
      <c r="H123" s="1071"/>
      <c r="I123" s="1072"/>
      <c r="J123" s="1072"/>
      <c r="K123" s="772" t="s">
        <v>267</v>
      </c>
      <c r="L123" s="916" t="s">
        <v>268</v>
      </c>
      <c r="M123" s="916"/>
      <c r="N123" s="917"/>
    </row>
    <row r="124" spans="1:14" ht="29.25" customHeight="1" x14ac:dyDescent="0.2">
      <c r="A124" s="914"/>
      <c r="B124" s="1103"/>
      <c r="C124" s="915"/>
      <c r="D124" s="911"/>
      <c r="E124" s="1100"/>
      <c r="F124" s="890"/>
      <c r="G124" s="1067"/>
      <c r="H124" s="1068"/>
      <c r="I124" s="1069"/>
      <c r="J124" s="1118"/>
      <c r="K124" s="771" t="s">
        <v>270</v>
      </c>
      <c r="L124" s="1119"/>
      <c r="M124" s="1119" t="s">
        <v>160</v>
      </c>
      <c r="N124" s="1120"/>
    </row>
    <row r="125" spans="1:14" ht="21" customHeight="1" x14ac:dyDescent="0.2">
      <c r="A125" s="443"/>
      <c r="B125" s="994"/>
      <c r="C125" s="1029"/>
      <c r="D125" s="1314" t="s">
        <v>230</v>
      </c>
      <c r="E125" s="391"/>
      <c r="F125" s="890"/>
      <c r="G125" s="1113" t="s">
        <v>220</v>
      </c>
      <c r="H125" s="1114">
        <v>134.19999999999999</v>
      </c>
      <c r="I125" s="1115"/>
      <c r="J125" s="1116"/>
      <c r="K125" s="1229" t="s">
        <v>197</v>
      </c>
      <c r="L125" s="461">
        <v>100</v>
      </c>
      <c r="M125" s="1117"/>
      <c r="N125" s="177"/>
    </row>
    <row r="126" spans="1:14" ht="14.25" customHeight="1" thickBot="1" x14ac:dyDescent="0.25">
      <c r="A126" s="1033"/>
      <c r="B126" s="1016"/>
      <c r="C126" s="583"/>
      <c r="D126" s="1327"/>
      <c r="E126" s="1333" t="s">
        <v>63</v>
      </c>
      <c r="F126" s="1334"/>
      <c r="G126" s="1335"/>
      <c r="H126" s="496">
        <f>SUM(H93:H95)</f>
        <v>1407.8</v>
      </c>
      <c r="I126" s="496">
        <f>SUM(I93:I95)</f>
        <v>2946.8</v>
      </c>
      <c r="J126" s="496">
        <f>SUM(J93:J95)</f>
        <v>4438.5999999999995</v>
      </c>
      <c r="K126" s="1326"/>
      <c r="L126" s="392"/>
      <c r="M126" s="393"/>
      <c r="N126" s="348"/>
    </row>
    <row r="127" spans="1:14" ht="16.5" customHeight="1" x14ac:dyDescent="0.2">
      <c r="A127" s="1032" t="s">
        <v>16</v>
      </c>
      <c r="B127" s="1015" t="s">
        <v>13</v>
      </c>
      <c r="C127" s="1030" t="s">
        <v>16</v>
      </c>
      <c r="D127" s="1328" t="s">
        <v>144</v>
      </c>
      <c r="E127" s="145" t="s">
        <v>2</v>
      </c>
      <c r="F127" s="91">
        <v>5</v>
      </c>
      <c r="G127" s="184" t="s">
        <v>14</v>
      </c>
      <c r="H127" s="239">
        <v>41.8</v>
      </c>
      <c r="I127" s="494">
        <v>564.20000000000005</v>
      </c>
      <c r="J127" s="252">
        <v>1869.8</v>
      </c>
      <c r="K127" s="547"/>
      <c r="L127" s="548"/>
      <c r="M127" s="291"/>
      <c r="N127" s="93"/>
    </row>
    <row r="128" spans="1:14" ht="16.5" customHeight="1" x14ac:dyDescent="0.2">
      <c r="A128" s="443"/>
      <c r="B128" s="994"/>
      <c r="C128" s="1029"/>
      <c r="D128" s="1329"/>
      <c r="E128" s="87"/>
      <c r="F128" s="77"/>
      <c r="G128" s="1037" t="s">
        <v>260</v>
      </c>
      <c r="H128" s="601">
        <v>2056</v>
      </c>
      <c r="I128" s="740"/>
      <c r="J128" s="741"/>
      <c r="K128" s="483"/>
      <c r="L128" s="461"/>
      <c r="M128" s="242"/>
      <c r="N128" s="151"/>
    </row>
    <row r="129" spans="1:19" ht="16.5" customHeight="1" x14ac:dyDescent="0.2">
      <c r="A129" s="443"/>
      <c r="B129" s="994"/>
      <c r="C129" s="1029"/>
      <c r="D129" s="1330"/>
      <c r="E129" s="87"/>
      <c r="F129" s="77"/>
      <c r="G129" s="1046" t="s">
        <v>60</v>
      </c>
      <c r="H129" s="361">
        <v>125</v>
      </c>
      <c r="I129" s="227">
        <v>1300</v>
      </c>
      <c r="J129" s="227">
        <v>1000</v>
      </c>
      <c r="K129" s="483"/>
      <c r="L129" s="461"/>
      <c r="M129" s="242"/>
      <c r="N129" s="151"/>
    </row>
    <row r="130" spans="1:19" ht="29.25" customHeight="1" x14ac:dyDescent="0.2">
      <c r="A130" s="443"/>
      <c r="B130" s="994"/>
      <c r="C130" s="599"/>
      <c r="D130" s="1255" t="s">
        <v>231</v>
      </c>
      <c r="E130" s="989"/>
      <c r="F130" s="242"/>
      <c r="G130" s="33"/>
      <c r="H130" s="194"/>
      <c r="I130" s="200"/>
      <c r="J130" s="200"/>
      <c r="K130" s="174" t="s">
        <v>244</v>
      </c>
      <c r="L130" s="30">
        <v>4</v>
      </c>
      <c r="M130" s="276">
        <v>5</v>
      </c>
      <c r="N130" s="576"/>
      <c r="O130" s="847"/>
      <c r="P130" s="847"/>
      <c r="Q130" s="847"/>
    </row>
    <row r="131" spans="1:19" ht="29.25" customHeight="1" x14ac:dyDescent="0.2">
      <c r="A131" s="443"/>
      <c r="B131" s="994"/>
      <c r="C131" s="599"/>
      <c r="D131" s="1336"/>
      <c r="E131" s="989"/>
      <c r="F131" s="242"/>
      <c r="G131" s="33"/>
      <c r="H131" s="194"/>
      <c r="I131" s="200"/>
      <c r="J131" s="200"/>
      <c r="K131" s="987" t="s">
        <v>152</v>
      </c>
      <c r="L131" s="995">
        <v>1</v>
      </c>
      <c r="M131" s="997">
        <v>4</v>
      </c>
      <c r="N131" s="999">
        <v>4</v>
      </c>
    </row>
    <row r="132" spans="1:19" ht="30" customHeight="1" x14ac:dyDescent="0.2">
      <c r="A132" s="1031"/>
      <c r="B132" s="994"/>
      <c r="C132" s="599"/>
      <c r="D132" s="1256"/>
      <c r="E132" s="989"/>
      <c r="F132" s="242"/>
      <c r="G132" s="734"/>
      <c r="H132" s="552"/>
      <c r="I132" s="553"/>
      <c r="J132" s="553"/>
      <c r="K132" s="988" t="s">
        <v>95</v>
      </c>
      <c r="L132" s="996"/>
      <c r="M132" s="998">
        <v>15</v>
      </c>
      <c r="N132" s="1000">
        <v>100</v>
      </c>
    </row>
    <row r="133" spans="1:19" ht="17.25" customHeight="1" x14ac:dyDescent="0.2">
      <c r="A133" s="443"/>
      <c r="B133" s="994"/>
      <c r="C133" s="599"/>
      <c r="D133" s="1255" t="s">
        <v>168</v>
      </c>
      <c r="E133" s="1337" t="s">
        <v>54</v>
      </c>
      <c r="F133" s="1008"/>
      <c r="G133" s="1041"/>
      <c r="H133" s="394"/>
      <c r="I133" s="395"/>
      <c r="J133" s="395"/>
      <c r="K133" s="987" t="s">
        <v>248</v>
      </c>
      <c r="L133" s="995">
        <v>100</v>
      </c>
      <c r="M133" s="281"/>
      <c r="N133" s="113"/>
      <c r="P133" s="850"/>
      <c r="Q133" s="1057"/>
      <c r="R133" s="1057"/>
    </row>
    <row r="134" spans="1:19" ht="15.75" customHeight="1" x14ac:dyDescent="0.2">
      <c r="A134" s="443"/>
      <c r="B134" s="994"/>
      <c r="C134" s="599"/>
      <c r="D134" s="1336"/>
      <c r="E134" s="1337"/>
      <c r="F134" s="1008"/>
      <c r="G134" s="1041"/>
      <c r="H134" s="394"/>
      <c r="I134" s="395"/>
      <c r="J134" s="395"/>
      <c r="K134" s="987"/>
      <c r="L134" s="112"/>
      <c r="M134" s="281"/>
      <c r="N134" s="113"/>
      <c r="P134" s="850"/>
      <c r="Q134" s="1057"/>
      <c r="R134" s="1057"/>
    </row>
    <row r="135" spans="1:19" ht="15" customHeight="1" x14ac:dyDescent="0.2">
      <c r="A135" s="1031"/>
      <c r="B135" s="994"/>
      <c r="C135" s="599"/>
      <c r="D135" s="1256"/>
      <c r="E135" s="1337"/>
      <c r="F135" s="1008"/>
      <c r="G135" s="735"/>
      <c r="H135" s="549"/>
      <c r="I135" s="550"/>
      <c r="J135" s="550"/>
      <c r="K135" s="987"/>
      <c r="L135" s="49"/>
      <c r="M135" s="281"/>
      <c r="N135" s="113"/>
      <c r="P135" s="850"/>
      <c r="Q135" s="1057"/>
      <c r="R135" s="1057"/>
    </row>
    <row r="136" spans="1:19" ht="30" customHeight="1" x14ac:dyDescent="0.2">
      <c r="A136" s="1031"/>
      <c r="B136" s="994"/>
      <c r="C136" s="599"/>
      <c r="D136" s="1255" t="s">
        <v>90</v>
      </c>
      <c r="E136" s="1338"/>
      <c r="F136" s="1307"/>
      <c r="G136" s="1041"/>
      <c r="H136" s="194"/>
      <c r="I136" s="200"/>
      <c r="J136" s="200"/>
      <c r="K136" s="598" t="s">
        <v>91</v>
      </c>
      <c r="L136" s="139">
        <v>1</v>
      </c>
      <c r="M136" s="276"/>
      <c r="N136" s="576"/>
    </row>
    <row r="137" spans="1:19" ht="16.5" customHeight="1" x14ac:dyDescent="0.2">
      <c r="A137" s="1031"/>
      <c r="B137" s="994"/>
      <c r="C137" s="599"/>
      <c r="D137" s="1256"/>
      <c r="E137" s="1338"/>
      <c r="F137" s="1307"/>
      <c r="G137" s="1041"/>
      <c r="H137" s="194"/>
      <c r="I137" s="200"/>
      <c r="J137" s="200"/>
      <c r="K137" s="987" t="s">
        <v>92</v>
      </c>
      <c r="L137" s="112"/>
      <c r="M137" s="997">
        <v>50</v>
      </c>
      <c r="N137" s="999">
        <v>80</v>
      </c>
    </row>
    <row r="138" spans="1:19" ht="30" customHeight="1" x14ac:dyDescent="0.2">
      <c r="A138" s="1031"/>
      <c r="B138" s="994"/>
      <c r="C138" s="599"/>
      <c r="D138" s="1255" t="s">
        <v>259</v>
      </c>
      <c r="E138" s="264"/>
      <c r="F138" s="750"/>
      <c r="G138" s="1042"/>
      <c r="H138" s="194"/>
      <c r="I138" s="200"/>
      <c r="J138" s="200"/>
      <c r="K138" s="598" t="s">
        <v>261</v>
      </c>
      <c r="L138" s="748">
        <v>1</v>
      </c>
      <c r="M138" s="276"/>
      <c r="N138" s="576"/>
    </row>
    <row r="139" spans="1:19" ht="15" customHeight="1" thickBot="1" x14ac:dyDescent="0.25">
      <c r="A139" s="1033"/>
      <c r="B139" s="1016"/>
      <c r="C139" s="1035"/>
      <c r="D139" s="1257"/>
      <c r="E139" s="1364" t="s">
        <v>63</v>
      </c>
      <c r="F139" s="1365"/>
      <c r="G139" s="1366"/>
      <c r="H139" s="297">
        <f>SUM(H127:H136)</f>
        <v>2222.8000000000002</v>
      </c>
      <c r="I139" s="297">
        <f>SUM(I127:I136)</f>
        <v>1864.2</v>
      </c>
      <c r="J139" s="297">
        <f>SUM(J127:J136)</f>
        <v>2869.8</v>
      </c>
      <c r="K139" s="987"/>
      <c r="L139" s="112"/>
      <c r="M139" s="997"/>
      <c r="N139" s="999"/>
    </row>
    <row r="140" spans="1:19" ht="14.25" customHeight="1" x14ac:dyDescent="0.2">
      <c r="A140" s="1032" t="s">
        <v>16</v>
      </c>
      <c r="B140" s="1015" t="s">
        <v>13</v>
      </c>
      <c r="C140" s="1034" t="s">
        <v>18</v>
      </c>
      <c r="D140" s="1284" t="s">
        <v>249</v>
      </c>
      <c r="E140" s="111"/>
      <c r="F140" s="144"/>
      <c r="G140" s="491" t="s">
        <v>14</v>
      </c>
      <c r="H140" s="190">
        <v>68.3</v>
      </c>
      <c r="I140" s="211">
        <v>604.29999999999995</v>
      </c>
      <c r="J140" s="190">
        <v>57</v>
      </c>
      <c r="K140" s="1001"/>
      <c r="L140" s="96"/>
      <c r="M140" s="291"/>
      <c r="N140" s="93"/>
    </row>
    <row r="141" spans="1:19" ht="14.25" customHeight="1" x14ac:dyDescent="0.2">
      <c r="A141" s="443"/>
      <c r="B141" s="994"/>
      <c r="C141" s="1012"/>
      <c r="D141" s="1286"/>
      <c r="E141" s="571"/>
      <c r="F141" s="396"/>
      <c r="G141" s="572" t="s">
        <v>60</v>
      </c>
      <c r="H141" s="209"/>
      <c r="I141" s="196">
        <v>377.8</v>
      </c>
      <c r="J141" s="209">
        <v>170</v>
      </c>
      <c r="K141" s="573"/>
      <c r="L141" s="28"/>
      <c r="M141" s="282"/>
      <c r="N141" s="67"/>
    </row>
    <row r="142" spans="1:19" ht="19.5" customHeight="1" x14ac:dyDescent="0.2">
      <c r="A142" s="443"/>
      <c r="B142" s="994"/>
      <c r="C142" s="599"/>
      <c r="D142" s="1331" t="s">
        <v>219</v>
      </c>
      <c r="E142" s="1367" t="s">
        <v>2</v>
      </c>
      <c r="F142" s="1264">
        <v>5</v>
      </c>
      <c r="G142" s="467"/>
      <c r="H142" s="394"/>
      <c r="I142" s="200"/>
      <c r="J142" s="194"/>
      <c r="K142" s="255" t="s">
        <v>93</v>
      </c>
      <c r="L142" s="84">
        <v>1</v>
      </c>
      <c r="M142" s="226"/>
      <c r="N142" s="85"/>
      <c r="O142" s="847"/>
      <c r="P142" s="847"/>
      <c r="Q142" s="847"/>
      <c r="R142" s="859"/>
      <c r="S142" s="1361"/>
    </row>
    <row r="143" spans="1:19" ht="31.5" customHeight="1" x14ac:dyDescent="0.2">
      <c r="A143" s="1031"/>
      <c r="B143" s="994"/>
      <c r="C143" s="114"/>
      <c r="D143" s="1331"/>
      <c r="E143" s="1367"/>
      <c r="F143" s="1264"/>
      <c r="G143" s="467"/>
      <c r="H143" s="394"/>
      <c r="I143" s="200"/>
      <c r="J143" s="200"/>
      <c r="K143" s="255" t="s">
        <v>245</v>
      </c>
      <c r="L143" s="84"/>
      <c r="M143" s="226">
        <v>100</v>
      </c>
      <c r="N143" s="85"/>
      <c r="P143" s="859"/>
      <c r="Q143" s="859"/>
      <c r="R143" s="859"/>
      <c r="S143" s="1361"/>
    </row>
    <row r="144" spans="1:19" ht="19.5" customHeight="1" x14ac:dyDescent="0.2">
      <c r="A144" s="1031"/>
      <c r="B144" s="994"/>
      <c r="C144" s="438"/>
      <c r="D144" s="1332"/>
      <c r="E144" s="1367"/>
      <c r="F144" s="1264"/>
      <c r="G144" s="551"/>
      <c r="H144" s="552"/>
      <c r="I144" s="553"/>
      <c r="J144" s="552"/>
      <c r="K144" s="270" t="s">
        <v>142</v>
      </c>
      <c r="L144" s="996"/>
      <c r="M144" s="998"/>
      <c r="N144" s="1000">
        <v>100</v>
      </c>
      <c r="P144" s="1044"/>
      <c r="Q144" s="1058"/>
      <c r="R144" s="1058"/>
      <c r="S144" s="985"/>
    </row>
    <row r="145" spans="1:19" ht="15.75" customHeight="1" x14ac:dyDescent="0.2">
      <c r="A145" s="443"/>
      <c r="B145" s="994"/>
      <c r="C145" s="599"/>
      <c r="D145" s="1331" t="s">
        <v>232</v>
      </c>
      <c r="E145" s="1367"/>
      <c r="F145" s="1264"/>
      <c r="G145" s="467"/>
      <c r="H145" s="194"/>
      <c r="I145" s="200"/>
      <c r="J145" s="194"/>
      <c r="K145" s="256" t="s">
        <v>93</v>
      </c>
      <c r="L145" s="139">
        <v>1</v>
      </c>
      <c r="M145" s="139"/>
      <c r="N145" s="140"/>
      <c r="P145" s="1044"/>
      <c r="Q145" s="1058"/>
      <c r="R145" s="1058"/>
      <c r="S145" s="985"/>
    </row>
    <row r="146" spans="1:19" ht="15.75" customHeight="1" x14ac:dyDescent="0.2">
      <c r="A146" s="1031"/>
      <c r="B146" s="994"/>
      <c r="C146" s="114"/>
      <c r="D146" s="1331"/>
      <c r="E146" s="1367"/>
      <c r="F146" s="1264"/>
      <c r="G146" s="467"/>
      <c r="H146" s="194"/>
      <c r="I146" s="200"/>
      <c r="J146" s="194"/>
      <c r="K146" s="1362" t="s">
        <v>246</v>
      </c>
      <c r="L146" s="995"/>
      <c r="M146" s="997">
        <v>100</v>
      </c>
      <c r="N146" s="85"/>
      <c r="P146" s="1044"/>
      <c r="Q146" s="1058"/>
      <c r="R146" s="1058"/>
      <c r="S146" s="985"/>
    </row>
    <row r="147" spans="1:19" ht="15.75" customHeight="1" x14ac:dyDescent="0.2">
      <c r="A147" s="1031"/>
      <c r="B147" s="994"/>
      <c r="C147" s="114"/>
      <c r="D147" s="1332"/>
      <c r="E147" s="1367"/>
      <c r="F147" s="1264"/>
      <c r="G147" s="551"/>
      <c r="H147" s="552"/>
      <c r="I147" s="553"/>
      <c r="J147" s="552"/>
      <c r="K147" s="1363"/>
      <c r="L147" s="28"/>
      <c r="M147" s="66"/>
      <c r="N147" s="151"/>
      <c r="P147" s="1044"/>
      <c r="Q147" s="1058"/>
      <c r="R147" s="1058"/>
      <c r="S147" s="985"/>
    </row>
    <row r="148" spans="1:19" ht="28.5" customHeight="1" x14ac:dyDescent="0.2">
      <c r="A148" s="443"/>
      <c r="B148" s="994"/>
      <c r="C148" s="599"/>
      <c r="D148" s="1356" t="s">
        <v>233</v>
      </c>
      <c r="E148" s="1367"/>
      <c r="F148" s="1264"/>
      <c r="G148" s="467"/>
      <c r="H148" s="194"/>
      <c r="I148" s="200"/>
      <c r="J148" s="200"/>
      <c r="K148" s="1045" t="s">
        <v>166</v>
      </c>
      <c r="L148" s="139"/>
      <c r="M148" s="354">
        <v>1</v>
      </c>
      <c r="N148" s="140"/>
      <c r="P148" s="1044"/>
      <c r="Q148" s="1058"/>
      <c r="R148" s="1058"/>
      <c r="S148" s="985"/>
    </row>
    <row r="149" spans="1:19" ht="25.5" x14ac:dyDescent="0.2">
      <c r="A149" s="1031"/>
      <c r="B149" s="994"/>
      <c r="C149" s="114"/>
      <c r="D149" s="1331"/>
      <c r="E149" s="1368"/>
      <c r="F149" s="1263"/>
      <c r="G149" s="551"/>
      <c r="H149" s="552"/>
      <c r="I149" s="553"/>
      <c r="J149" s="552"/>
      <c r="K149" s="728" t="s">
        <v>244</v>
      </c>
      <c r="L149" s="995"/>
      <c r="M149" s="997">
        <v>1</v>
      </c>
      <c r="N149" s="999"/>
    </row>
    <row r="150" spans="1:19" ht="29.25" customHeight="1" thickBot="1" x14ac:dyDescent="0.25">
      <c r="A150" s="981"/>
      <c r="B150" s="1016"/>
      <c r="C150" s="1035"/>
      <c r="D150" s="1300"/>
      <c r="E150" s="1364" t="s">
        <v>63</v>
      </c>
      <c r="F150" s="1365"/>
      <c r="G150" s="1365"/>
      <c r="H150" s="297">
        <f>SUM(H140:H149)</f>
        <v>68.3</v>
      </c>
      <c r="I150" s="297">
        <f t="shared" ref="I150:J150" si="3">SUM(I140:I149)</f>
        <v>982.09999999999991</v>
      </c>
      <c r="J150" s="297">
        <f t="shared" si="3"/>
        <v>227</v>
      </c>
      <c r="K150" s="397" t="s">
        <v>91</v>
      </c>
      <c r="L150" s="398"/>
      <c r="M150" s="399"/>
      <c r="N150" s="400">
        <v>1</v>
      </c>
    </row>
    <row r="151" spans="1:19" ht="14.25" customHeight="1" x14ac:dyDescent="0.2">
      <c r="A151" s="1032" t="s">
        <v>16</v>
      </c>
      <c r="B151" s="1015" t="s">
        <v>13</v>
      </c>
      <c r="C151" s="1034" t="s">
        <v>20</v>
      </c>
      <c r="D151" s="1284" t="s">
        <v>250</v>
      </c>
      <c r="E151" s="592"/>
      <c r="F151" s="766">
        <v>2</v>
      </c>
      <c r="G151" s="491" t="s">
        <v>14</v>
      </c>
      <c r="H151" s="190">
        <v>43</v>
      </c>
      <c r="I151" s="211"/>
      <c r="J151" s="190"/>
      <c r="K151" s="1001"/>
      <c r="L151" s="96"/>
      <c r="M151" s="291"/>
      <c r="N151" s="93"/>
    </row>
    <row r="152" spans="1:19" ht="14.25" customHeight="1" x14ac:dyDescent="0.2">
      <c r="A152" s="443"/>
      <c r="B152" s="994"/>
      <c r="C152" s="1012"/>
      <c r="D152" s="1286"/>
      <c r="E152" s="593"/>
      <c r="F152" s="595"/>
      <c r="G152" s="596"/>
      <c r="H152" s="208"/>
      <c r="I152" s="195"/>
      <c r="J152" s="208"/>
      <c r="K152" s="573"/>
      <c r="L152" s="28"/>
      <c r="M152" s="282"/>
      <c r="N152" s="67"/>
    </row>
    <row r="153" spans="1:19" ht="43.5" customHeight="1" x14ac:dyDescent="0.2">
      <c r="A153" s="443"/>
      <c r="B153" s="994"/>
      <c r="C153" s="599"/>
      <c r="D153" s="178" t="s">
        <v>126</v>
      </c>
      <c r="E153" s="593"/>
      <c r="F153" s="595"/>
      <c r="G153" s="467"/>
      <c r="H153" s="394"/>
      <c r="I153" s="200"/>
      <c r="J153" s="194"/>
      <c r="K153" s="253" t="s">
        <v>251</v>
      </c>
      <c r="L153" s="119">
        <v>1</v>
      </c>
      <c r="M153" s="261"/>
      <c r="N153" s="234"/>
      <c r="O153" s="847"/>
      <c r="P153" s="847"/>
      <c r="Q153" s="847"/>
      <c r="R153" s="859"/>
      <c r="S153" s="1361"/>
    </row>
    <row r="154" spans="1:19" ht="37.5" customHeight="1" x14ac:dyDescent="0.2">
      <c r="A154" s="1031"/>
      <c r="B154" s="994"/>
      <c r="C154" s="114"/>
      <c r="D154" s="1356" t="s">
        <v>253</v>
      </c>
      <c r="E154" s="593"/>
      <c r="F154" s="595"/>
      <c r="G154" s="1041"/>
      <c r="H154" s="394"/>
      <c r="I154" s="200"/>
      <c r="J154" s="200"/>
      <c r="K154" s="1273" t="s">
        <v>252</v>
      </c>
      <c r="L154" s="107">
        <v>1</v>
      </c>
      <c r="M154" s="226"/>
      <c r="N154" s="85"/>
      <c r="P154" s="859"/>
      <c r="Q154" s="859"/>
      <c r="R154" s="859"/>
      <c r="S154" s="1361"/>
    </row>
    <row r="155" spans="1:19" ht="16.5" customHeight="1" thickBot="1" x14ac:dyDescent="0.25">
      <c r="A155" s="1031"/>
      <c r="B155" s="994"/>
      <c r="C155" s="438"/>
      <c r="D155" s="1300"/>
      <c r="E155" s="1370" t="s">
        <v>63</v>
      </c>
      <c r="F155" s="1371"/>
      <c r="G155" s="1372"/>
      <c r="H155" s="206">
        <f>SUM(H151:H154)</f>
        <v>43</v>
      </c>
      <c r="I155" s="212"/>
      <c r="J155" s="206"/>
      <c r="K155" s="1345"/>
      <c r="L155" s="28"/>
      <c r="M155" s="998"/>
      <c r="N155" s="1000"/>
      <c r="P155" s="1044"/>
      <c r="Q155" s="1058"/>
      <c r="R155" s="1058"/>
      <c r="S155" s="985"/>
    </row>
    <row r="156" spans="1:19" ht="13.5" thickBot="1" x14ac:dyDescent="0.25">
      <c r="A156" s="169" t="s">
        <v>16</v>
      </c>
      <c r="B156" s="11" t="s">
        <v>13</v>
      </c>
      <c r="C156" s="1369" t="s">
        <v>19</v>
      </c>
      <c r="D156" s="1275"/>
      <c r="E156" s="1275"/>
      <c r="F156" s="1275"/>
      <c r="G156" s="1275"/>
      <c r="H156" s="215">
        <f>H150+H139+H126+H155</f>
        <v>3741.9000000000005</v>
      </c>
      <c r="I156" s="215">
        <f>I150+I139+I126</f>
        <v>5793.1</v>
      </c>
      <c r="J156" s="215">
        <f>J150+J139+J126</f>
        <v>7535.4</v>
      </c>
      <c r="K156" s="1315"/>
      <c r="L156" s="1305"/>
      <c r="M156" s="1305"/>
      <c r="N156" s="1306"/>
    </row>
    <row r="157" spans="1:19" ht="13.5" thickBot="1" x14ac:dyDescent="0.25">
      <c r="A157" s="1031" t="s">
        <v>16</v>
      </c>
      <c r="B157" s="2" t="s">
        <v>16</v>
      </c>
      <c r="C157" s="1398" t="s">
        <v>122</v>
      </c>
      <c r="D157" s="1399"/>
      <c r="E157" s="1399"/>
      <c r="F157" s="1399"/>
      <c r="G157" s="1399"/>
      <c r="H157" s="1399"/>
      <c r="I157" s="1399"/>
      <c r="J157" s="1399"/>
      <c r="K157" s="1399"/>
      <c r="L157" s="1399"/>
      <c r="M157" s="1399"/>
      <c r="N157" s="1400"/>
    </row>
    <row r="158" spans="1:19" ht="18.75" customHeight="1" x14ac:dyDescent="0.2">
      <c r="A158" s="170" t="s">
        <v>16</v>
      </c>
      <c r="B158" s="171" t="s">
        <v>16</v>
      </c>
      <c r="C158" s="1011" t="s">
        <v>13</v>
      </c>
      <c r="D158" s="1356" t="s">
        <v>77</v>
      </c>
      <c r="E158" s="1301"/>
      <c r="F158" s="1013">
        <v>2</v>
      </c>
      <c r="G158" s="403" t="s">
        <v>14</v>
      </c>
      <c r="H158" s="304">
        <f>36.3+40.3</f>
        <v>76.599999999999994</v>
      </c>
      <c r="I158" s="314"/>
      <c r="J158" s="290"/>
      <c r="K158" s="185" t="s">
        <v>43</v>
      </c>
      <c r="L158" s="98">
        <v>20</v>
      </c>
      <c r="M158" s="291"/>
      <c r="N158" s="93"/>
    </row>
    <row r="159" spans="1:19" ht="15.75" customHeight="1" thickBot="1" x14ac:dyDescent="0.25">
      <c r="A159" s="172"/>
      <c r="B159" s="173"/>
      <c r="C159" s="599"/>
      <c r="D159" s="1331"/>
      <c r="E159" s="1311"/>
      <c r="F159" s="1009"/>
      <c r="G159" s="127" t="s">
        <v>15</v>
      </c>
      <c r="H159" s="204">
        <f t="shared" ref="H159" si="4">H158</f>
        <v>76.599999999999994</v>
      </c>
      <c r="I159" s="206"/>
      <c r="J159" s="212"/>
      <c r="K159" s="122" t="s">
        <v>123</v>
      </c>
      <c r="L159" s="146">
        <f>310+413</f>
        <v>723</v>
      </c>
      <c r="M159" s="293"/>
      <c r="N159" s="78"/>
    </row>
    <row r="160" spans="1:19" ht="29.25" customHeight="1" x14ac:dyDescent="0.2">
      <c r="A160" s="170" t="s">
        <v>16</v>
      </c>
      <c r="B160" s="171" t="s">
        <v>16</v>
      </c>
      <c r="C160" s="1011" t="s">
        <v>16</v>
      </c>
      <c r="D160" s="1299" t="s">
        <v>193</v>
      </c>
      <c r="E160" s="1301"/>
      <c r="F160" s="1013">
        <v>2</v>
      </c>
      <c r="G160" s="52" t="s">
        <v>14</v>
      </c>
      <c r="H160" s="304">
        <v>65.599999999999994</v>
      </c>
      <c r="I160" s="315"/>
      <c r="J160" s="290"/>
      <c r="K160" s="141" t="s">
        <v>194</v>
      </c>
      <c r="L160" s="95">
        <v>1</v>
      </c>
      <c r="M160" s="291"/>
      <c r="N160" s="93"/>
    </row>
    <row r="161" spans="1:14" ht="15.75" customHeight="1" thickBot="1" x14ac:dyDescent="0.25">
      <c r="A161" s="265"/>
      <c r="B161" s="24"/>
      <c r="C161" s="1035"/>
      <c r="D161" s="1300"/>
      <c r="E161" s="1302"/>
      <c r="F161" s="1014"/>
      <c r="G161" s="39" t="s">
        <v>15</v>
      </c>
      <c r="H161" s="204">
        <f t="shared" ref="H161" si="5">H160</f>
        <v>65.599999999999994</v>
      </c>
      <c r="I161" s="206">
        <f t="shared" ref="I161" si="6">I160</f>
        <v>0</v>
      </c>
      <c r="J161" s="212"/>
      <c r="K161" s="313"/>
      <c r="L161" s="186"/>
      <c r="M161" s="292"/>
      <c r="N161" s="94"/>
    </row>
    <row r="162" spans="1:14" ht="17.25" customHeight="1" x14ac:dyDescent="0.2">
      <c r="A162" s="1032" t="s">
        <v>16</v>
      </c>
      <c r="B162" s="1015" t="s">
        <v>16</v>
      </c>
      <c r="C162" s="117" t="s">
        <v>18</v>
      </c>
      <c r="D162" s="430" t="s">
        <v>209</v>
      </c>
      <c r="E162" s="983"/>
      <c r="F162" s="1013">
        <v>2</v>
      </c>
      <c r="G162" s="52" t="s">
        <v>14</v>
      </c>
      <c r="H162" s="555">
        <v>175.3</v>
      </c>
      <c r="I162" s="556">
        <f>56.6+2.5</f>
        <v>59.1</v>
      </c>
      <c r="J162" s="211"/>
      <c r="K162" s="306"/>
      <c r="L162" s="307"/>
      <c r="M162" s="294"/>
      <c r="N162" s="232"/>
    </row>
    <row r="163" spans="1:14" ht="18" customHeight="1" x14ac:dyDescent="0.2">
      <c r="A163" s="443"/>
      <c r="B163" s="1092"/>
      <c r="C163" s="15"/>
      <c r="D163" s="1287" t="s">
        <v>195</v>
      </c>
      <c r="E163" s="1091"/>
      <c r="F163" s="1090"/>
      <c r="G163" s="31"/>
      <c r="H163" s="210"/>
      <c r="I163" s="208"/>
      <c r="J163" s="195"/>
      <c r="K163" s="156" t="s">
        <v>196</v>
      </c>
      <c r="L163" s="60">
        <v>145</v>
      </c>
      <c r="M163" s="275">
        <v>362</v>
      </c>
      <c r="N163" s="151"/>
    </row>
    <row r="164" spans="1:14" ht="29.25" customHeight="1" x14ac:dyDescent="0.2">
      <c r="A164" s="443"/>
      <c r="B164" s="1096"/>
      <c r="C164" s="118"/>
      <c r="D164" s="1316"/>
      <c r="E164" s="1095"/>
      <c r="F164" s="1094"/>
      <c r="G164" s="31"/>
      <c r="H164" s="210"/>
      <c r="I164" s="208"/>
      <c r="J164" s="195"/>
      <c r="K164" s="1055" t="s">
        <v>293</v>
      </c>
      <c r="L164" s="1056">
        <v>223</v>
      </c>
      <c r="M164" s="275"/>
      <c r="N164" s="155"/>
    </row>
    <row r="165" spans="1:14" ht="53.25" customHeight="1" x14ac:dyDescent="0.2">
      <c r="A165" s="914"/>
      <c r="B165" s="1122"/>
      <c r="C165" s="919"/>
      <c r="D165" s="1123" t="s">
        <v>199</v>
      </c>
      <c r="E165" s="920"/>
      <c r="F165" s="921"/>
      <c r="G165" s="404"/>
      <c r="H165" s="302"/>
      <c r="I165" s="240"/>
      <c r="J165" s="922"/>
      <c r="K165" s="109" t="s">
        <v>212</v>
      </c>
      <c r="L165" s="918">
        <v>50</v>
      </c>
      <c r="M165" s="282">
        <v>25</v>
      </c>
      <c r="N165" s="67"/>
    </row>
    <row r="166" spans="1:14" ht="27" customHeight="1" x14ac:dyDescent="0.2">
      <c r="A166" s="443"/>
      <c r="B166" s="994"/>
      <c r="C166" s="15"/>
      <c r="D166" s="1093" t="s">
        <v>234</v>
      </c>
      <c r="E166" s="1002"/>
      <c r="F166" s="1009"/>
      <c r="G166" s="31"/>
      <c r="H166" s="210"/>
      <c r="I166" s="406"/>
      <c r="J166" s="557"/>
      <c r="K166" s="353" t="s">
        <v>235</v>
      </c>
      <c r="L166" s="1098">
        <v>10</v>
      </c>
      <c r="M166" s="1100">
        <v>9</v>
      </c>
      <c r="N166" s="1101"/>
    </row>
    <row r="167" spans="1:14" ht="15.75" customHeight="1" thickBot="1" x14ac:dyDescent="0.25">
      <c r="A167" s="1033"/>
      <c r="B167" s="1016"/>
      <c r="C167" s="14"/>
      <c r="D167" s="982"/>
      <c r="E167" s="984"/>
      <c r="F167" s="1014"/>
      <c r="G167" s="53" t="s">
        <v>15</v>
      </c>
      <c r="H167" s="204">
        <f>SUM(H162:H166)</f>
        <v>175.3</v>
      </c>
      <c r="I167" s="204">
        <f>SUM(I162:I166)</f>
        <v>59.1</v>
      </c>
      <c r="J167" s="204"/>
      <c r="K167" s="164" t="s">
        <v>112</v>
      </c>
      <c r="L167" s="260">
        <v>10</v>
      </c>
      <c r="M167" s="283">
        <v>9</v>
      </c>
      <c r="N167" s="316"/>
    </row>
    <row r="168" spans="1:14" ht="29.25" customHeight="1" x14ac:dyDescent="0.2">
      <c r="A168" s="1032" t="s">
        <v>16</v>
      </c>
      <c r="B168" s="1015" t="s">
        <v>16</v>
      </c>
      <c r="C168" s="16" t="s">
        <v>20</v>
      </c>
      <c r="D168" s="574" t="s">
        <v>133</v>
      </c>
      <c r="E168" s="148"/>
      <c r="F168" s="445">
        <v>2</v>
      </c>
      <c r="G168" s="54" t="s">
        <v>14</v>
      </c>
      <c r="H168" s="190">
        <v>9</v>
      </c>
      <c r="I168" s="211"/>
      <c r="J168" s="211"/>
      <c r="K168" s="1317" t="s">
        <v>192</v>
      </c>
      <c r="L168" s="96">
        <v>9</v>
      </c>
      <c r="M168" s="291"/>
      <c r="N168" s="93"/>
    </row>
    <row r="169" spans="1:14" ht="15.75" customHeight="1" thickBot="1" x14ac:dyDescent="0.25">
      <c r="A169" s="1033"/>
      <c r="B169" s="1016"/>
      <c r="C169" s="14"/>
      <c r="D169" s="982"/>
      <c r="E169" s="984"/>
      <c r="F169" s="1014"/>
      <c r="G169" s="53" t="s">
        <v>15</v>
      </c>
      <c r="H169" s="204">
        <f>H168</f>
        <v>9</v>
      </c>
      <c r="I169" s="204"/>
      <c r="J169" s="204"/>
      <c r="K169" s="1274"/>
      <c r="L169" s="995"/>
      <c r="M169" s="997"/>
      <c r="N169" s="999"/>
    </row>
    <row r="170" spans="1:14" ht="13.5" thickBot="1" x14ac:dyDescent="0.25">
      <c r="A170" s="981" t="s">
        <v>16</v>
      </c>
      <c r="B170" s="1016" t="s">
        <v>16</v>
      </c>
      <c r="C170" s="1359" t="s">
        <v>19</v>
      </c>
      <c r="D170" s="1360"/>
      <c r="E170" s="1360"/>
      <c r="F170" s="1360"/>
      <c r="G170" s="1360"/>
      <c r="H170" s="498">
        <f>H169+H167+H161+H159</f>
        <v>326.5</v>
      </c>
      <c r="I170" s="498">
        <f t="shared" ref="I170" si="7">I169+I167+I161+I159</f>
        <v>59.1</v>
      </c>
      <c r="J170" s="498"/>
      <c r="K170" s="1315"/>
      <c r="L170" s="1305"/>
      <c r="M170" s="1305"/>
      <c r="N170" s="1306"/>
    </row>
    <row r="171" spans="1:14" ht="13.5" thickBot="1" x14ac:dyDescent="0.25">
      <c r="A171" s="3" t="s">
        <v>16</v>
      </c>
      <c r="B171" s="17" t="s">
        <v>18</v>
      </c>
      <c r="C171" s="1292" t="s">
        <v>34</v>
      </c>
      <c r="D171" s="1292"/>
      <c r="E171" s="1292"/>
      <c r="F171" s="1292"/>
      <c r="G171" s="1292"/>
      <c r="H171" s="1292"/>
      <c r="I171" s="1292"/>
      <c r="J171" s="1292"/>
      <c r="K171" s="1292"/>
      <c r="L171" s="1292"/>
      <c r="M171" s="1292"/>
      <c r="N171" s="1293"/>
    </row>
    <row r="172" spans="1:14" ht="18" customHeight="1" x14ac:dyDescent="0.2">
      <c r="A172" s="1032" t="s">
        <v>16</v>
      </c>
      <c r="B172" s="1015" t="s">
        <v>18</v>
      </c>
      <c r="C172" s="1034" t="s">
        <v>13</v>
      </c>
      <c r="D172" s="1284" t="s">
        <v>35</v>
      </c>
      <c r="E172" s="148"/>
      <c r="F172" s="81">
        <v>6</v>
      </c>
      <c r="G172" s="54" t="s">
        <v>14</v>
      </c>
      <c r="H172" s="228">
        <f>2335.9+170-35.4+170</f>
        <v>2640.5</v>
      </c>
      <c r="I172" s="300">
        <f>2175.9-170</f>
        <v>2005.9</v>
      </c>
      <c r="J172" s="300">
        <v>1660.9</v>
      </c>
      <c r="K172" s="82"/>
      <c r="L172" s="55"/>
      <c r="M172" s="48"/>
      <c r="N172" s="93"/>
    </row>
    <row r="173" spans="1:14" ht="18" customHeight="1" x14ac:dyDescent="0.2">
      <c r="A173" s="443"/>
      <c r="B173" s="994"/>
      <c r="C173" s="599"/>
      <c r="D173" s="1285"/>
      <c r="E173" s="1017"/>
      <c r="F173" s="1008"/>
      <c r="G173" s="408" t="s">
        <v>260</v>
      </c>
      <c r="H173" s="833">
        <v>35.4</v>
      </c>
      <c r="I173" s="755"/>
      <c r="J173" s="755"/>
      <c r="K173" s="121"/>
      <c r="L173" s="753"/>
      <c r="M173" s="49"/>
      <c r="N173" s="151"/>
    </row>
    <row r="174" spans="1:14" ht="17.25" customHeight="1" x14ac:dyDescent="0.2">
      <c r="A174" s="443"/>
      <c r="B174" s="994"/>
      <c r="C174" s="599"/>
      <c r="D174" s="1286"/>
      <c r="E174" s="1017"/>
      <c r="F174" s="1008"/>
      <c r="G174" s="120" t="s">
        <v>17</v>
      </c>
      <c r="H174" s="361">
        <v>7.4</v>
      </c>
      <c r="I174" s="227">
        <v>7.4</v>
      </c>
      <c r="J174" s="361">
        <v>7.4</v>
      </c>
      <c r="K174" s="121"/>
      <c r="L174" s="79"/>
      <c r="M174" s="49"/>
      <c r="N174" s="151"/>
    </row>
    <row r="175" spans="1:14" ht="30.75" customHeight="1" x14ac:dyDescent="0.2">
      <c r="A175" s="443"/>
      <c r="B175" s="994"/>
      <c r="C175" s="1012"/>
      <c r="D175" s="123" t="s">
        <v>47</v>
      </c>
      <c r="E175" s="1002"/>
      <c r="F175" s="1008"/>
      <c r="G175" s="56"/>
      <c r="H175" s="194"/>
      <c r="I175" s="200"/>
      <c r="J175" s="200"/>
      <c r="K175" s="1047" t="s">
        <v>84</v>
      </c>
      <c r="L175" s="260">
        <v>14</v>
      </c>
      <c r="M175" s="283">
        <v>14</v>
      </c>
      <c r="N175" s="70">
        <v>14</v>
      </c>
    </row>
    <row r="176" spans="1:14" ht="40.5" customHeight="1" x14ac:dyDescent="0.2">
      <c r="A176" s="443"/>
      <c r="B176" s="994"/>
      <c r="C176" s="1012"/>
      <c r="D176" s="123" t="s">
        <v>222</v>
      </c>
      <c r="E176" s="1002"/>
      <c r="F176" s="1008"/>
      <c r="G176" s="56"/>
      <c r="H176" s="194"/>
      <c r="I176" s="200"/>
      <c r="J176" s="200"/>
      <c r="K176" s="1047" t="s">
        <v>154</v>
      </c>
      <c r="L176" s="116">
        <v>93</v>
      </c>
      <c r="M176" s="589">
        <v>93</v>
      </c>
      <c r="N176" s="411">
        <v>93</v>
      </c>
    </row>
    <row r="177" spans="1:18" s="74" customFormat="1" ht="30.75" customHeight="1" x14ac:dyDescent="0.2">
      <c r="A177" s="443"/>
      <c r="B177" s="994"/>
      <c r="C177" s="599"/>
      <c r="D177" s="83" t="s">
        <v>41</v>
      </c>
      <c r="E177" s="1002"/>
      <c r="F177" s="1008"/>
      <c r="G177" s="56"/>
      <c r="H177" s="194"/>
      <c r="I177" s="200"/>
      <c r="J177" s="200"/>
      <c r="K177" s="992" t="s">
        <v>153</v>
      </c>
      <c r="L177" s="79">
        <v>30</v>
      </c>
      <c r="M177" s="409">
        <v>30</v>
      </c>
      <c r="N177" s="50">
        <v>30</v>
      </c>
      <c r="O177" s="851"/>
      <c r="P177" s="851"/>
      <c r="Q177" s="851"/>
      <c r="R177" s="851"/>
    </row>
    <row r="178" spans="1:18" ht="29.25" customHeight="1" x14ac:dyDescent="0.2">
      <c r="A178" s="443"/>
      <c r="B178" s="994"/>
      <c r="C178" s="1012"/>
      <c r="D178" s="123" t="s">
        <v>44</v>
      </c>
      <c r="E178" s="1002"/>
      <c r="F178" s="1008"/>
      <c r="G178" s="56"/>
      <c r="H178" s="194"/>
      <c r="I178" s="200"/>
      <c r="J178" s="200"/>
      <c r="K178" s="1047" t="s">
        <v>85</v>
      </c>
      <c r="L178" s="116">
        <v>3</v>
      </c>
      <c r="M178" s="410">
        <v>3</v>
      </c>
      <c r="N178" s="411">
        <v>3</v>
      </c>
    </row>
    <row r="179" spans="1:18" s="74" customFormat="1" ht="16.5" customHeight="1" x14ac:dyDescent="0.2">
      <c r="A179" s="443"/>
      <c r="B179" s="994"/>
      <c r="C179" s="1012"/>
      <c r="D179" s="123" t="s">
        <v>40</v>
      </c>
      <c r="E179" s="1017"/>
      <c r="F179" s="1008"/>
      <c r="G179" s="56"/>
      <c r="H179" s="194"/>
      <c r="I179" s="200"/>
      <c r="J179" s="200"/>
      <c r="K179" s="1047" t="s">
        <v>46</v>
      </c>
      <c r="L179" s="260">
        <v>32.9</v>
      </c>
      <c r="M179" s="283">
        <v>32.9</v>
      </c>
      <c r="N179" s="70">
        <v>33</v>
      </c>
      <c r="O179" s="851"/>
      <c r="P179" s="851"/>
      <c r="Q179" s="851"/>
      <c r="R179" s="851"/>
    </row>
    <row r="180" spans="1:18" ht="14.25" customHeight="1" x14ac:dyDescent="0.2">
      <c r="A180" s="443"/>
      <c r="B180" s="994"/>
      <c r="C180" s="599"/>
      <c r="D180" s="1356" t="s">
        <v>42</v>
      </c>
      <c r="E180" s="1017"/>
      <c r="F180" s="1008"/>
      <c r="G180" s="56"/>
      <c r="H180" s="194"/>
      <c r="I180" s="200"/>
      <c r="J180" s="200"/>
      <c r="K180" s="1273" t="s">
        <v>182</v>
      </c>
      <c r="L180" s="1346">
        <v>101</v>
      </c>
      <c r="M180" s="1348">
        <v>101</v>
      </c>
      <c r="N180" s="1350">
        <v>101</v>
      </c>
    </row>
    <row r="181" spans="1:18" ht="14.25" customHeight="1" x14ac:dyDescent="0.2">
      <c r="A181" s="443"/>
      <c r="B181" s="994"/>
      <c r="C181" s="1012"/>
      <c r="D181" s="1332"/>
      <c r="E181" s="1017"/>
      <c r="F181" s="1008"/>
      <c r="G181" s="36"/>
      <c r="H181" s="489"/>
      <c r="I181" s="200"/>
      <c r="J181" s="200"/>
      <c r="K181" s="1345"/>
      <c r="L181" s="1347"/>
      <c r="M181" s="1349"/>
      <c r="N181" s="1351"/>
    </row>
    <row r="182" spans="1:18" ht="30" customHeight="1" x14ac:dyDescent="0.2">
      <c r="A182" s="443"/>
      <c r="B182" s="994"/>
      <c r="C182" s="1012"/>
      <c r="D182" s="125" t="s">
        <v>57</v>
      </c>
      <c r="E182" s="84"/>
      <c r="F182" s="226"/>
      <c r="G182" s="36"/>
      <c r="H182" s="194"/>
      <c r="I182" s="200"/>
      <c r="J182" s="200"/>
      <c r="K182" s="164" t="s">
        <v>86</v>
      </c>
      <c r="L182" s="260">
        <v>16</v>
      </c>
      <c r="M182" s="115">
        <v>16</v>
      </c>
      <c r="N182" s="70">
        <v>16</v>
      </c>
      <c r="O182" s="851"/>
      <c r="Q182" s="1059"/>
    </row>
    <row r="183" spans="1:18" ht="57.75" customHeight="1" x14ac:dyDescent="0.2">
      <c r="A183" s="443"/>
      <c r="B183" s="994"/>
      <c r="C183" s="1012"/>
      <c r="D183" s="449" t="s">
        <v>236</v>
      </c>
      <c r="E183" s="84"/>
      <c r="F183" s="226"/>
      <c r="G183" s="36"/>
      <c r="H183" s="194"/>
      <c r="I183" s="200"/>
      <c r="J183" s="200"/>
      <c r="K183" s="1047" t="s">
        <v>120</v>
      </c>
      <c r="L183" s="116">
        <v>1</v>
      </c>
      <c r="M183" s="410">
        <v>1</v>
      </c>
      <c r="N183" s="411"/>
      <c r="O183" s="851"/>
      <c r="Q183" s="1059"/>
    </row>
    <row r="184" spans="1:18" ht="42.75" customHeight="1" x14ac:dyDescent="0.2">
      <c r="A184" s="443"/>
      <c r="B184" s="994"/>
      <c r="C184" s="1012"/>
      <c r="D184" s="1007" t="s">
        <v>89</v>
      </c>
      <c r="E184" s="84"/>
      <c r="F184" s="226"/>
      <c r="G184" s="36"/>
      <c r="H184" s="194"/>
      <c r="I184" s="200"/>
      <c r="J184" s="200"/>
      <c r="K184" s="233" t="s">
        <v>155</v>
      </c>
      <c r="L184" s="996">
        <v>5</v>
      </c>
      <c r="M184" s="124">
        <v>5</v>
      </c>
      <c r="N184" s="1000">
        <v>5</v>
      </c>
      <c r="O184" s="851"/>
      <c r="Q184" s="1059"/>
    </row>
    <row r="185" spans="1:18" ht="31.5" customHeight="1" x14ac:dyDescent="0.2">
      <c r="A185" s="443"/>
      <c r="B185" s="994"/>
      <c r="C185" s="1012"/>
      <c r="D185" s="1007" t="s">
        <v>180</v>
      </c>
      <c r="E185" s="84"/>
      <c r="F185" s="226"/>
      <c r="G185" s="36"/>
      <c r="H185" s="194"/>
      <c r="I185" s="200"/>
      <c r="J185" s="200"/>
      <c r="K185" s="233" t="s">
        <v>181</v>
      </c>
      <c r="L185" s="996">
        <v>8</v>
      </c>
      <c r="M185" s="124">
        <v>8</v>
      </c>
      <c r="N185" s="1000"/>
      <c r="O185" s="852"/>
      <c r="Q185" s="1059"/>
    </row>
    <row r="186" spans="1:18" ht="56.25" customHeight="1" x14ac:dyDescent="0.2">
      <c r="A186" s="443"/>
      <c r="B186" s="994"/>
      <c r="C186" s="1012"/>
      <c r="D186" s="1007" t="s">
        <v>237</v>
      </c>
      <c r="E186" s="268"/>
      <c r="F186" s="226"/>
      <c r="G186" s="36"/>
      <c r="H186" s="194"/>
      <c r="I186" s="200"/>
      <c r="J186" s="200"/>
      <c r="K186" s="462" t="s">
        <v>119</v>
      </c>
      <c r="L186" s="28"/>
      <c r="M186" s="37">
        <v>3</v>
      </c>
      <c r="N186" s="29"/>
      <c r="O186" s="860"/>
      <c r="Q186" s="1059"/>
    </row>
    <row r="187" spans="1:18" ht="32.25" customHeight="1" x14ac:dyDescent="0.2">
      <c r="A187" s="443"/>
      <c r="B187" s="994"/>
      <c r="C187" s="1012"/>
      <c r="D187" s="986" t="s">
        <v>215</v>
      </c>
      <c r="E187" s="1002" t="s">
        <v>56</v>
      </c>
      <c r="F187" s="1008"/>
      <c r="G187" s="56"/>
      <c r="H187" s="208"/>
      <c r="I187" s="200"/>
      <c r="J187" s="200"/>
      <c r="K187" s="1039" t="s">
        <v>121</v>
      </c>
      <c r="L187" s="836">
        <v>40</v>
      </c>
      <c r="M187" s="998"/>
      <c r="N187" s="1000"/>
    </row>
    <row r="188" spans="1:18" ht="30.75" customHeight="1" x14ac:dyDescent="0.2">
      <c r="A188" s="443"/>
      <c r="B188" s="994"/>
      <c r="C188" s="1029"/>
      <c r="D188" s="1312" t="s">
        <v>217</v>
      </c>
      <c r="E188" s="285"/>
      <c r="F188" s="433"/>
      <c r="G188" s="523"/>
      <c r="H188" s="332"/>
      <c r="I188" s="558"/>
      <c r="J188" s="559"/>
      <c r="K188" s="434" t="s">
        <v>66</v>
      </c>
      <c r="L188" s="51">
        <v>1</v>
      </c>
      <c r="M188" s="429"/>
      <c r="N188" s="179"/>
    </row>
    <row r="189" spans="1:18" ht="13.5" thickBot="1" x14ac:dyDescent="0.25">
      <c r="A189" s="443"/>
      <c r="B189" s="994"/>
      <c r="C189" s="599"/>
      <c r="D189" s="1327"/>
      <c r="E189" s="984"/>
      <c r="F189" s="299"/>
      <c r="G189" s="58" t="s">
        <v>15</v>
      </c>
      <c r="H189" s="206">
        <f>SUM(H172:H188)</f>
        <v>2683.3</v>
      </c>
      <c r="I189" s="205">
        <f>SUM(I172:I188)</f>
        <v>2013.3000000000002</v>
      </c>
      <c r="J189" s="204">
        <f>SUM(J172:J188)</f>
        <v>1668.3000000000002</v>
      </c>
      <c r="K189" s="503" t="s">
        <v>204</v>
      </c>
      <c r="L189" s="504">
        <v>100</v>
      </c>
      <c r="M189" s="293"/>
      <c r="N189" s="78"/>
      <c r="O189" s="861"/>
      <c r="P189" s="847"/>
      <c r="Q189" s="847"/>
    </row>
    <row r="190" spans="1:18" ht="27" customHeight="1" x14ac:dyDescent="0.2">
      <c r="A190" s="1391" t="s">
        <v>16</v>
      </c>
      <c r="B190" s="1393" t="s">
        <v>18</v>
      </c>
      <c r="C190" s="16" t="s">
        <v>16</v>
      </c>
      <c r="D190" s="1290" t="s">
        <v>39</v>
      </c>
      <c r="E190" s="1301"/>
      <c r="F190" s="1395">
        <v>2</v>
      </c>
      <c r="G190" s="413" t="s">
        <v>14</v>
      </c>
      <c r="H190" s="190">
        <v>31.3</v>
      </c>
      <c r="I190" s="211">
        <v>31.3</v>
      </c>
      <c r="J190" s="189">
        <v>31.3</v>
      </c>
      <c r="K190" s="1352" t="s">
        <v>87</v>
      </c>
      <c r="L190" s="80">
        <v>300</v>
      </c>
      <c r="M190" s="291">
        <v>300</v>
      </c>
      <c r="N190" s="93">
        <v>300</v>
      </c>
    </row>
    <row r="191" spans="1:18" ht="15.75" customHeight="1" thickBot="1" x14ac:dyDescent="0.25">
      <c r="A191" s="1392"/>
      <c r="B191" s="1394"/>
      <c r="C191" s="437"/>
      <c r="D191" s="1289"/>
      <c r="E191" s="1302"/>
      <c r="F191" s="1396"/>
      <c r="G191" s="58" t="s">
        <v>15</v>
      </c>
      <c r="H191" s="206">
        <f>SUM(H190)</f>
        <v>31.3</v>
      </c>
      <c r="I191" s="212">
        <f>SUM(I190)</f>
        <v>31.3</v>
      </c>
      <c r="J191" s="206">
        <f>SUM(J190)</f>
        <v>31.3</v>
      </c>
      <c r="K191" s="1353"/>
      <c r="L191" s="75"/>
      <c r="M191" s="292"/>
      <c r="N191" s="94"/>
    </row>
    <row r="192" spans="1:18" ht="19.5" customHeight="1" x14ac:dyDescent="0.2">
      <c r="A192" s="443" t="s">
        <v>16</v>
      </c>
      <c r="B192" s="994" t="s">
        <v>13</v>
      </c>
      <c r="C192" s="118" t="s">
        <v>18</v>
      </c>
      <c r="D192" s="1255" t="s">
        <v>117</v>
      </c>
      <c r="E192" s="1357" t="s">
        <v>53</v>
      </c>
      <c r="F192" s="445">
        <v>2</v>
      </c>
      <c r="G192" s="412" t="s">
        <v>14</v>
      </c>
      <c r="H192" s="202">
        <v>15</v>
      </c>
      <c r="I192" s="198">
        <v>15</v>
      </c>
      <c r="J192" s="251"/>
      <c r="K192" s="256" t="s">
        <v>118</v>
      </c>
      <c r="L192" s="107">
        <v>2</v>
      </c>
      <c r="M192" s="277">
        <v>3</v>
      </c>
      <c r="N192" s="72"/>
    </row>
    <row r="193" spans="1:27" ht="20.25" customHeight="1" x14ac:dyDescent="0.2">
      <c r="A193" s="443"/>
      <c r="B193" s="994"/>
      <c r="C193" s="118"/>
      <c r="D193" s="1336"/>
      <c r="E193" s="1358"/>
      <c r="F193" s="446"/>
      <c r="G193" s="56"/>
      <c r="H193" s="208"/>
      <c r="I193" s="195"/>
      <c r="J193" s="213"/>
      <c r="K193" s="255"/>
      <c r="L193" s="99"/>
      <c r="M193" s="242"/>
      <c r="N193" s="151"/>
    </row>
    <row r="194" spans="1:27" ht="15.75" customHeight="1" thickBot="1" x14ac:dyDescent="0.25">
      <c r="A194" s="443"/>
      <c r="B194" s="994"/>
      <c r="C194" s="118"/>
      <c r="D194" s="1010"/>
      <c r="E194" s="312" t="s">
        <v>38</v>
      </c>
      <c r="F194" s="311"/>
      <c r="G194" s="492" t="s">
        <v>15</v>
      </c>
      <c r="H194" s="385">
        <f>SUM(H192:H193)</f>
        <v>15</v>
      </c>
      <c r="I194" s="386">
        <f>SUM(I192:I193)</f>
        <v>15</v>
      </c>
      <c r="J194" s="402">
        <f>SUM(J192:J193)</f>
        <v>0</v>
      </c>
      <c r="K194" s="286"/>
      <c r="L194" s="75"/>
      <c r="M194" s="292"/>
      <c r="N194" s="94"/>
    </row>
    <row r="195" spans="1:27" ht="15" customHeight="1" x14ac:dyDescent="0.2">
      <c r="A195" s="1054" t="s">
        <v>16</v>
      </c>
      <c r="B195" s="1049" t="s">
        <v>18</v>
      </c>
      <c r="C195" s="1050" t="s">
        <v>20</v>
      </c>
      <c r="D195" s="1397" t="s">
        <v>238</v>
      </c>
      <c r="E195" s="431"/>
      <c r="F195" s="445">
        <v>6</v>
      </c>
      <c r="G195" s="560" t="s">
        <v>14</v>
      </c>
      <c r="H195" s="561">
        <f>2685-279.7</f>
        <v>2405.3000000000002</v>
      </c>
      <c r="I195" s="561">
        <v>2641.5</v>
      </c>
      <c r="J195" s="561">
        <v>2644</v>
      </c>
      <c r="K195" s="1053"/>
      <c r="L195" s="432"/>
      <c r="M195" s="291"/>
      <c r="N195" s="93"/>
    </row>
    <row r="196" spans="1:27" ht="15" customHeight="1" x14ac:dyDescent="0.2">
      <c r="A196" s="443"/>
      <c r="B196" s="1052"/>
      <c r="C196" s="1051"/>
      <c r="D196" s="1225"/>
      <c r="E196" s="562"/>
      <c r="F196" s="446"/>
      <c r="G196" s="751" t="s">
        <v>260</v>
      </c>
      <c r="H196" s="319">
        <v>279.7</v>
      </c>
      <c r="I196" s="663"/>
      <c r="J196" s="663"/>
      <c r="K196" s="543"/>
      <c r="L196" s="167"/>
      <c r="M196" s="242"/>
      <c r="N196" s="151"/>
    </row>
    <row r="197" spans="1:27" ht="15" customHeight="1" x14ac:dyDescent="0.2">
      <c r="A197" s="443"/>
      <c r="B197" s="1052"/>
      <c r="C197" s="1051"/>
      <c r="D197" s="1225"/>
      <c r="E197" s="562"/>
      <c r="F197" s="446"/>
      <c r="G197" s="422" t="s">
        <v>17</v>
      </c>
      <c r="H197" s="500">
        <v>324</v>
      </c>
      <c r="I197" s="266"/>
      <c r="J197" s="266"/>
      <c r="K197" s="543"/>
      <c r="L197" s="167"/>
      <c r="M197" s="242"/>
      <c r="N197" s="151"/>
    </row>
    <row r="198" spans="1:27" ht="18" customHeight="1" x14ac:dyDescent="0.2">
      <c r="A198" s="443"/>
      <c r="B198" s="1096"/>
      <c r="C198" s="118"/>
      <c r="D198" s="563" t="s">
        <v>174</v>
      </c>
      <c r="E198" s="590"/>
      <c r="F198" s="446"/>
      <c r="G198" s="56"/>
      <c r="H198" s="208"/>
      <c r="I198" s="195"/>
      <c r="J198" s="195"/>
      <c r="K198" s="1048" t="s">
        <v>175</v>
      </c>
      <c r="L198" s="274">
        <v>96</v>
      </c>
      <c r="M198" s="274">
        <v>96</v>
      </c>
      <c r="N198" s="161">
        <v>96</v>
      </c>
      <c r="O198" s="853"/>
    </row>
    <row r="199" spans="1:27" s="22" customFormat="1" ht="30" customHeight="1" x14ac:dyDescent="0.2">
      <c r="A199" s="443"/>
      <c r="B199" s="1343"/>
      <c r="C199" s="415"/>
      <c r="D199" s="1388" t="s">
        <v>213</v>
      </c>
      <c r="E199" s="414"/>
      <c r="F199" s="446"/>
      <c r="G199" s="416"/>
      <c r="H199" s="417"/>
      <c r="I199" s="418"/>
      <c r="J199" s="418"/>
      <c r="K199" s="923" t="s">
        <v>176</v>
      </c>
      <c r="L199" s="1105">
        <f>20+19</f>
        <v>39</v>
      </c>
      <c r="M199" s="1105">
        <v>60</v>
      </c>
      <c r="N199" s="570">
        <v>80</v>
      </c>
      <c r="O199" s="854"/>
      <c r="P199" s="854"/>
      <c r="Q199" s="854"/>
      <c r="R199" s="854"/>
      <c r="S199" s="1"/>
      <c r="T199" s="1"/>
      <c r="U199" s="1"/>
      <c r="V199" s="1"/>
      <c r="W199" s="1"/>
      <c r="X199" s="1"/>
      <c r="Y199" s="1"/>
      <c r="Z199" s="1"/>
      <c r="AA199" s="1"/>
    </row>
    <row r="200" spans="1:27" s="22" customFormat="1" ht="56.25" customHeight="1" x14ac:dyDescent="0.2">
      <c r="A200" s="914"/>
      <c r="B200" s="1344"/>
      <c r="C200" s="949"/>
      <c r="D200" s="1389"/>
      <c r="E200" s="924"/>
      <c r="F200" s="925"/>
      <c r="G200" s="420"/>
      <c r="H200" s="1121"/>
      <c r="I200" s="714"/>
      <c r="J200" s="714"/>
      <c r="K200" s="424" t="s">
        <v>177</v>
      </c>
      <c r="L200" s="28">
        <v>20</v>
      </c>
      <c r="M200" s="28">
        <v>20</v>
      </c>
      <c r="N200" s="59">
        <v>20</v>
      </c>
      <c r="O200" s="854"/>
      <c r="P200" s="854"/>
      <c r="Q200" s="854"/>
      <c r="R200" s="854"/>
      <c r="S200" s="1"/>
      <c r="T200" s="1"/>
      <c r="U200" s="1"/>
      <c r="V200" s="1"/>
      <c r="W200" s="1"/>
      <c r="X200" s="1"/>
      <c r="Y200" s="1"/>
      <c r="Z200" s="1"/>
      <c r="AA200" s="1"/>
    </row>
    <row r="201" spans="1:27" s="22" customFormat="1" ht="29.25" customHeight="1" x14ac:dyDescent="0.2">
      <c r="A201" s="443"/>
      <c r="B201" s="173"/>
      <c r="C201" s="415"/>
      <c r="D201" s="1102" t="s">
        <v>214</v>
      </c>
      <c r="E201" s="414"/>
      <c r="F201" s="446"/>
      <c r="G201" s="416"/>
      <c r="H201" s="394"/>
      <c r="I201" s="418"/>
      <c r="J201" s="418"/>
      <c r="K201" s="424" t="s">
        <v>178</v>
      </c>
      <c r="L201" s="996">
        <v>4</v>
      </c>
      <c r="M201" s="1097"/>
      <c r="N201" s="570"/>
      <c r="O201" s="854"/>
      <c r="P201" s="854"/>
      <c r="Q201" s="854"/>
      <c r="R201" s="854"/>
      <c r="S201" s="1"/>
      <c r="T201" s="1"/>
      <c r="U201" s="1"/>
      <c r="V201" s="1"/>
      <c r="W201" s="1"/>
      <c r="X201" s="1"/>
      <c r="Y201" s="1"/>
      <c r="Z201" s="1"/>
      <c r="AA201" s="1"/>
    </row>
    <row r="202" spans="1:27" s="22" customFormat="1" ht="107.25" customHeight="1" x14ac:dyDescent="0.2">
      <c r="A202" s="443"/>
      <c r="B202" s="173"/>
      <c r="C202" s="423"/>
      <c r="D202" s="477"/>
      <c r="E202" s="590"/>
      <c r="F202" s="446"/>
      <c r="G202" s="420"/>
      <c r="H202" s="497"/>
      <c r="I202" s="714"/>
      <c r="J202" s="714"/>
      <c r="K202" s="421" t="s">
        <v>179</v>
      </c>
      <c r="L202" s="260">
        <v>4</v>
      </c>
      <c r="M202" s="119"/>
      <c r="N202" s="71"/>
      <c r="O202" s="854"/>
      <c r="P202" s="854"/>
      <c r="Q202" s="854"/>
      <c r="R202" s="854"/>
      <c r="S202" s="1"/>
      <c r="T202" s="1"/>
      <c r="U202" s="1"/>
      <c r="V202" s="1"/>
      <c r="W202" s="1"/>
      <c r="X202" s="1"/>
      <c r="Y202" s="1"/>
      <c r="Z202" s="1"/>
      <c r="AA202" s="1"/>
    </row>
    <row r="203" spans="1:27" s="22" customFormat="1" ht="41.25" customHeight="1" x14ac:dyDescent="0.2">
      <c r="A203" s="443"/>
      <c r="B203" s="994"/>
      <c r="C203" s="415"/>
      <c r="D203" s="1388" t="s">
        <v>239</v>
      </c>
      <c r="E203" s="414"/>
      <c r="F203" s="446"/>
      <c r="G203" s="416" t="s">
        <v>60</v>
      </c>
      <c r="H203" s="394">
        <v>5.0999999999999996</v>
      </c>
      <c r="I203" s="418"/>
      <c r="J203" s="418"/>
      <c r="K203" s="1354" t="s">
        <v>240</v>
      </c>
      <c r="L203" s="995">
        <v>1</v>
      </c>
      <c r="M203" s="995"/>
      <c r="N203" s="570"/>
      <c r="O203" s="854"/>
      <c r="P203" s="854"/>
      <c r="Q203" s="854"/>
      <c r="R203" s="854"/>
      <c r="S203" s="1"/>
      <c r="T203" s="1"/>
      <c r="U203" s="1"/>
      <c r="V203" s="1"/>
      <c r="W203" s="1"/>
      <c r="X203" s="1"/>
      <c r="Y203" s="1"/>
      <c r="Z203" s="1"/>
      <c r="AA203" s="1"/>
    </row>
    <row r="204" spans="1:27" s="22" customFormat="1" ht="16.5" customHeight="1" thickBot="1" x14ac:dyDescent="0.25">
      <c r="A204" s="443"/>
      <c r="B204" s="425"/>
      <c r="C204" s="426"/>
      <c r="D204" s="1390"/>
      <c r="E204" s="427"/>
      <c r="F204" s="311"/>
      <c r="G204" s="26" t="s">
        <v>15</v>
      </c>
      <c r="H204" s="206">
        <f>SUM(H195:H203)</f>
        <v>3014.1</v>
      </c>
      <c r="I204" s="206">
        <f>SUM(I195:I203)</f>
        <v>2641.5</v>
      </c>
      <c r="J204" s="206">
        <f>SUM(J195:J203)</f>
        <v>2644</v>
      </c>
      <c r="K204" s="1355"/>
      <c r="L204" s="97"/>
      <c r="M204" s="97"/>
      <c r="N204" s="35"/>
      <c r="O204" s="854"/>
      <c r="P204" s="854"/>
      <c r="Q204" s="854"/>
      <c r="R204" s="854"/>
      <c r="S204" s="1"/>
      <c r="T204" s="1"/>
      <c r="U204" s="1"/>
      <c r="V204" s="1"/>
      <c r="W204" s="1"/>
      <c r="X204" s="1"/>
      <c r="Y204" s="1"/>
      <c r="Z204" s="1"/>
      <c r="AA204" s="1"/>
    </row>
    <row r="205" spans="1:27" ht="15" customHeight="1" thickBot="1" x14ac:dyDescent="0.25">
      <c r="A205" s="10" t="s">
        <v>16</v>
      </c>
      <c r="B205" s="11" t="s">
        <v>20</v>
      </c>
      <c r="C205" s="1369" t="s">
        <v>19</v>
      </c>
      <c r="D205" s="1275"/>
      <c r="E205" s="1275"/>
      <c r="F205" s="1275"/>
      <c r="G205" s="1275"/>
      <c r="H205" s="215">
        <f>H191+H189+H204+H194</f>
        <v>5743.7000000000007</v>
      </c>
      <c r="I205" s="215">
        <f>I191+I189+I204+I194</f>
        <v>4701.1000000000004</v>
      </c>
      <c r="J205" s="215">
        <f>J191+J189+J204+J194</f>
        <v>4343.6000000000004</v>
      </c>
      <c r="K205" s="1315"/>
      <c r="L205" s="1305"/>
      <c r="M205" s="1305"/>
      <c r="N205" s="1306"/>
    </row>
    <row r="206" spans="1:27" ht="15.75" customHeight="1" thickBot="1" x14ac:dyDescent="0.25">
      <c r="A206" s="10" t="s">
        <v>16</v>
      </c>
      <c r="B206" s="1277" t="s">
        <v>5</v>
      </c>
      <c r="C206" s="1277"/>
      <c r="D206" s="1277"/>
      <c r="E206" s="1277"/>
      <c r="F206" s="1277"/>
      <c r="G206" s="1277"/>
      <c r="H206" s="501">
        <f>H205+H170+H156</f>
        <v>9812.1000000000022</v>
      </c>
      <c r="I206" s="499">
        <f>I205+I170+I156</f>
        <v>10553.300000000001</v>
      </c>
      <c r="J206" s="247">
        <f>J205+J170+J156</f>
        <v>11879</v>
      </c>
      <c r="K206" s="1278"/>
      <c r="L206" s="1279"/>
      <c r="M206" s="1279"/>
      <c r="N206" s="1280"/>
    </row>
    <row r="207" spans="1:27" ht="14.25" customHeight="1" thickBot="1" x14ac:dyDescent="0.25">
      <c r="A207" s="12" t="s">
        <v>4</v>
      </c>
      <c r="B207" s="1339" t="s">
        <v>6</v>
      </c>
      <c r="C207" s="1339"/>
      <c r="D207" s="1339"/>
      <c r="E207" s="1339"/>
      <c r="F207" s="1339"/>
      <c r="G207" s="1339"/>
      <c r="H207" s="502">
        <f>H206+H90</f>
        <v>76612.800000000003</v>
      </c>
      <c r="I207" s="245">
        <f>I206+I90</f>
        <v>73769.2</v>
      </c>
      <c r="J207" s="217">
        <f>J206+J90</f>
        <v>74999</v>
      </c>
      <c r="K207" s="1340"/>
      <c r="L207" s="1341"/>
      <c r="M207" s="1341"/>
      <c r="N207" s="1342"/>
    </row>
    <row r="208" spans="1:27" s="90" customFormat="1" ht="30" customHeight="1" thickBot="1" x14ac:dyDescent="0.25">
      <c r="A208" s="1383" t="s">
        <v>0</v>
      </c>
      <c r="B208" s="1383"/>
      <c r="C208" s="1383"/>
      <c r="D208" s="1383"/>
      <c r="E208" s="1383"/>
      <c r="F208" s="1383"/>
      <c r="G208" s="1383"/>
      <c r="H208" s="1383"/>
      <c r="I208" s="1383"/>
      <c r="J208" s="1383"/>
      <c r="K208" s="88"/>
      <c r="L208" s="230"/>
      <c r="M208" s="230"/>
      <c r="N208" s="89"/>
      <c r="O208" s="855"/>
      <c r="P208" s="855"/>
      <c r="Q208" s="855"/>
      <c r="R208" s="855"/>
    </row>
    <row r="209" spans="1:19" s="65" customFormat="1" ht="43.5" customHeight="1" thickBot="1" x14ac:dyDescent="0.25">
      <c r="A209" s="1384" t="s">
        <v>1</v>
      </c>
      <c r="B209" s="1385"/>
      <c r="C209" s="1385"/>
      <c r="D209" s="1385"/>
      <c r="E209" s="1385"/>
      <c r="F209" s="1385"/>
      <c r="G209" s="1385"/>
      <c r="H209" s="505" t="s">
        <v>135</v>
      </c>
      <c r="I209" s="506" t="s">
        <v>136</v>
      </c>
      <c r="J209" s="506" t="s">
        <v>162</v>
      </c>
      <c r="K209" s="457"/>
      <c r="L209" s="457"/>
      <c r="M209" s="457"/>
      <c r="N209" s="76"/>
      <c r="O209" s="856"/>
      <c r="P209" s="856"/>
      <c r="Q209" s="843"/>
      <c r="R209" s="856"/>
      <c r="S209" s="64"/>
    </row>
    <row r="210" spans="1:19" s="65" customFormat="1" x14ac:dyDescent="0.2">
      <c r="A210" s="1386" t="s">
        <v>23</v>
      </c>
      <c r="B210" s="1387"/>
      <c r="C210" s="1387"/>
      <c r="D210" s="1387"/>
      <c r="E210" s="1387"/>
      <c r="F210" s="1387"/>
      <c r="G210" s="1387"/>
      <c r="H210" s="308">
        <f>SUM(H211:H216)</f>
        <v>75920.2</v>
      </c>
      <c r="I210" s="308">
        <f>SUM(I211:I216)</f>
        <v>71077.100000000006</v>
      </c>
      <c r="J210" s="309">
        <f>SUM(J211:J216)</f>
        <v>73533.3</v>
      </c>
      <c r="K210" s="457"/>
      <c r="L210" s="457"/>
      <c r="M210" s="457"/>
      <c r="N210" s="76"/>
      <c r="O210" s="856"/>
      <c r="P210" s="856"/>
      <c r="Q210" s="856"/>
      <c r="R210" s="856"/>
    </row>
    <row r="211" spans="1:19" s="65" customFormat="1" x14ac:dyDescent="0.2">
      <c r="A211" s="1377" t="s">
        <v>26</v>
      </c>
      <c r="B211" s="1378"/>
      <c r="C211" s="1378"/>
      <c r="D211" s="1378"/>
      <c r="E211" s="1378"/>
      <c r="F211" s="1378"/>
      <c r="G211" s="1379"/>
      <c r="H211" s="507">
        <f>SUMIF(G14:G203,"sb",H14:H203)</f>
        <v>30965.499999999996</v>
      </c>
      <c r="I211" s="207">
        <f>SUMIF(G14:G203,"sb",I14:I203)</f>
        <v>32079.600000000002</v>
      </c>
      <c r="J211" s="207">
        <f>SUMIF(G14:G203,"sb",J14:J203)</f>
        <v>34593</v>
      </c>
      <c r="K211" s="456"/>
      <c r="L211" s="456"/>
      <c r="M211" s="456"/>
      <c r="N211" s="76"/>
      <c r="O211" s="856"/>
      <c r="P211" s="856"/>
      <c r="Q211" s="856"/>
      <c r="R211" s="856"/>
    </row>
    <row r="212" spans="1:19" s="65" customFormat="1" x14ac:dyDescent="0.2">
      <c r="A212" s="1401" t="s">
        <v>262</v>
      </c>
      <c r="B212" s="1402"/>
      <c r="C212" s="1402"/>
      <c r="D212" s="1402"/>
      <c r="E212" s="1402"/>
      <c r="F212" s="1402"/>
      <c r="G212" s="1403"/>
      <c r="H212" s="507">
        <f>SUMIF(G15:G204,"sb(l)",H15:H204)</f>
        <v>2488.1</v>
      </c>
      <c r="I212" s="207"/>
      <c r="J212" s="207"/>
      <c r="K212" s="456"/>
      <c r="L212" s="456"/>
      <c r="M212" s="456"/>
      <c r="N212" s="76"/>
      <c r="O212" s="856"/>
      <c r="P212" s="856"/>
      <c r="Q212" s="856"/>
      <c r="R212" s="856"/>
    </row>
    <row r="213" spans="1:19" s="65" customFormat="1" x14ac:dyDescent="0.2">
      <c r="A213" s="1377" t="s">
        <v>31</v>
      </c>
      <c r="B213" s="1378"/>
      <c r="C213" s="1378"/>
      <c r="D213" s="1378"/>
      <c r="E213" s="1378"/>
      <c r="F213" s="1378"/>
      <c r="G213" s="1379"/>
      <c r="H213" s="507">
        <f>SUMIF(G15:G203,"sb(sp)",H15:H203)</f>
        <v>5433.4</v>
      </c>
      <c r="I213" s="207">
        <f>SUMIF(G15:G203,"sb(sp)",I15:I203)</f>
        <v>5358.2</v>
      </c>
      <c r="J213" s="207">
        <f>SUMIF(G15:G203,"sb(sp)",J15:J203)</f>
        <v>5358.2</v>
      </c>
      <c r="K213" s="456"/>
      <c r="L213" s="456"/>
      <c r="M213" s="456"/>
      <c r="N213" s="76"/>
      <c r="O213" s="856"/>
      <c r="P213" s="856"/>
      <c r="Q213" s="856"/>
      <c r="R213" s="856"/>
    </row>
    <row r="214" spans="1:19" s="65" customFormat="1" x14ac:dyDescent="0.2">
      <c r="A214" s="1401" t="s">
        <v>115</v>
      </c>
      <c r="B214" s="1402"/>
      <c r="C214" s="1402"/>
      <c r="D214" s="1402"/>
      <c r="E214" s="1402"/>
      <c r="F214" s="1402"/>
      <c r="G214" s="1403"/>
      <c r="H214" s="507">
        <f>SUMIF(G16:G204,"sb(spl)",H16:H204)</f>
        <v>592.70000000000005</v>
      </c>
      <c r="I214" s="218"/>
      <c r="J214" s="218"/>
      <c r="K214" s="456"/>
      <c r="L214" s="456"/>
      <c r="M214" s="456"/>
      <c r="N214" s="76"/>
      <c r="O214" s="856"/>
      <c r="P214" s="856"/>
      <c r="Q214" s="856"/>
      <c r="R214" s="856"/>
    </row>
    <row r="215" spans="1:19" s="65" customFormat="1" x14ac:dyDescent="0.2">
      <c r="A215" s="1377" t="s">
        <v>27</v>
      </c>
      <c r="B215" s="1378"/>
      <c r="C215" s="1378"/>
      <c r="D215" s="1378"/>
      <c r="E215" s="1378"/>
      <c r="F215" s="1378"/>
      <c r="G215" s="1379"/>
      <c r="H215" s="508">
        <f>SUMIF(G15:G203,"sb(vb)",H15:H203)</f>
        <v>36202.5</v>
      </c>
      <c r="I215" s="218">
        <f>SUMIF(G15:G203,"sb(vb)",I15:I203)</f>
        <v>33582.100000000006</v>
      </c>
      <c r="J215" s="218">
        <f>SUMIF(G15:G203,"sb(vb)",J15:J203)</f>
        <v>33582.100000000006</v>
      </c>
      <c r="K215" s="456"/>
      <c r="L215" s="456"/>
      <c r="M215" s="456"/>
      <c r="N215" s="76"/>
      <c r="O215" s="856"/>
      <c r="P215" s="856"/>
      <c r="Q215" s="856"/>
      <c r="R215" s="856"/>
    </row>
    <row r="216" spans="1:19" s="65" customFormat="1" ht="27.75" customHeight="1" thickBot="1" x14ac:dyDescent="0.25">
      <c r="A216" s="1401" t="s">
        <v>276</v>
      </c>
      <c r="B216" s="1402"/>
      <c r="C216" s="1402"/>
      <c r="D216" s="1402"/>
      <c r="E216" s="1402"/>
      <c r="F216" s="1402"/>
      <c r="G216" s="1403"/>
      <c r="H216" s="508">
        <f>SUMIF(G17:G205,"sb(es)",H17:H205)</f>
        <v>238</v>
      </c>
      <c r="I216" s="508">
        <f>SUMIF(G17:G205,"sb(es)",I17:I205)</f>
        <v>57.2</v>
      </c>
      <c r="J216" s="220">
        <f>SUMIF(I17:I205,"sb(es)",J17:J205)</f>
        <v>0</v>
      </c>
      <c r="K216" s="456"/>
      <c r="L216" s="456"/>
      <c r="M216" s="456"/>
      <c r="N216" s="76"/>
      <c r="O216" s="856"/>
      <c r="P216" s="856"/>
      <c r="Q216" s="856"/>
      <c r="R216" s="856"/>
    </row>
    <row r="217" spans="1:19" s="65" customFormat="1" ht="13.5" thickBot="1" x14ac:dyDescent="0.25">
      <c r="A217" s="1381" t="s">
        <v>24</v>
      </c>
      <c r="B217" s="1382"/>
      <c r="C217" s="1382"/>
      <c r="D217" s="1382"/>
      <c r="E217" s="1382"/>
      <c r="F217" s="1382"/>
      <c r="G217" s="1382"/>
      <c r="H217" s="510">
        <f>SUM(H218:H219)</f>
        <v>692.6</v>
      </c>
      <c r="I217" s="510">
        <f t="shared" ref="I217:J217" si="8">SUM(I218:I219)</f>
        <v>2692.1</v>
      </c>
      <c r="J217" s="248">
        <f t="shared" si="8"/>
        <v>1465.7</v>
      </c>
      <c r="K217" s="458"/>
      <c r="L217" s="458"/>
      <c r="M217" s="458"/>
      <c r="N217" s="76"/>
      <c r="O217" s="856"/>
      <c r="P217" s="856"/>
      <c r="Q217" s="856"/>
      <c r="R217" s="856"/>
    </row>
    <row r="218" spans="1:19" s="65" customFormat="1" x14ac:dyDescent="0.2">
      <c r="A218" s="1273" t="s">
        <v>28</v>
      </c>
      <c r="B218" s="1356"/>
      <c r="C218" s="1356"/>
      <c r="D218" s="1356"/>
      <c r="E218" s="1356"/>
      <c r="F218" s="1356"/>
      <c r="G218" s="1380"/>
      <c r="H218" s="509">
        <f>SUMIF(G15:G203,"es",H15:H203)</f>
        <v>562.5</v>
      </c>
      <c r="I218" s="219">
        <f>SUMIF(G15:G203,"es",I15:I203)</f>
        <v>1014.3</v>
      </c>
      <c r="J218" s="219">
        <f>SUMIF(G15:G203,"es",J15:J203)</f>
        <v>295.7</v>
      </c>
      <c r="K218" s="460"/>
      <c r="L218" s="460"/>
      <c r="M218" s="460"/>
      <c r="N218" s="76"/>
      <c r="O218" s="856"/>
      <c r="P218" s="856"/>
      <c r="Q218" s="856"/>
      <c r="R218" s="856"/>
    </row>
    <row r="219" spans="1:19" s="65" customFormat="1" ht="13.5" thickBot="1" x14ac:dyDescent="0.25">
      <c r="A219" s="1373" t="s">
        <v>61</v>
      </c>
      <c r="B219" s="1374"/>
      <c r="C219" s="1374"/>
      <c r="D219" s="1374"/>
      <c r="E219" s="1374"/>
      <c r="F219" s="1374"/>
      <c r="G219" s="1374"/>
      <c r="H219" s="511">
        <f>SUMIF(G15:G203,"kt",H15:H203)</f>
        <v>130.1</v>
      </c>
      <c r="I219" s="220">
        <f>SUMIF(G15:G203,"kt",I15:I203)</f>
        <v>1677.8</v>
      </c>
      <c r="J219" s="220">
        <f>SUMIF(G15:G203,"kt",J15:J203)</f>
        <v>1170</v>
      </c>
      <c r="K219" s="460"/>
      <c r="L219" s="460"/>
      <c r="M219" s="460"/>
      <c r="N219" s="76"/>
      <c r="O219" s="856"/>
      <c r="P219" s="856"/>
      <c r="Q219" s="856"/>
      <c r="R219" s="856"/>
    </row>
    <row r="220" spans="1:19" ht="13.5" thickBot="1" x14ac:dyDescent="0.25">
      <c r="A220" s="1375" t="s">
        <v>25</v>
      </c>
      <c r="B220" s="1376"/>
      <c r="C220" s="1376"/>
      <c r="D220" s="1376"/>
      <c r="E220" s="1376"/>
      <c r="F220" s="1376"/>
      <c r="G220" s="1376"/>
      <c r="H220" s="512">
        <f>H210+H217</f>
        <v>76612.800000000003</v>
      </c>
      <c r="I220" s="221">
        <f>I217+I210</f>
        <v>73769.200000000012</v>
      </c>
      <c r="J220" s="221">
        <f>J217+J210</f>
        <v>74999</v>
      </c>
      <c r="K220" s="457"/>
      <c r="L220" s="457"/>
      <c r="M220" s="457"/>
    </row>
    <row r="222" spans="1:19" x14ac:dyDescent="0.2">
      <c r="D222" s="64"/>
      <c r="E222" s="68"/>
      <c r="F222" s="68"/>
      <c r="G222" s="63"/>
      <c r="H222" s="224"/>
      <c r="I222" s="222"/>
      <c r="J222" s="222"/>
    </row>
    <row r="223" spans="1:19" ht="60" customHeight="1" x14ac:dyDescent="0.2">
      <c r="D223" s="64"/>
      <c r="E223" s="68"/>
      <c r="F223" s="68"/>
      <c r="G223" s="63"/>
      <c r="H223" s="224"/>
      <c r="I223" s="222"/>
      <c r="J223" s="222"/>
    </row>
    <row r="224" spans="1:19" x14ac:dyDescent="0.2">
      <c r="D224" s="64"/>
      <c r="E224" s="68"/>
      <c r="F224" s="68"/>
      <c r="G224" s="63"/>
      <c r="H224" s="224"/>
      <c r="I224" s="222"/>
      <c r="J224" s="222"/>
    </row>
    <row r="225" spans="1:14" x14ac:dyDescent="0.2">
      <c r="D225" s="64"/>
      <c r="E225" s="68"/>
      <c r="F225" s="68"/>
      <c r="G225" s="63"/>
      <c r="H225" s="224"/>
      <c r="I225" s="222"/>
      <c r="J225" s="222"/>
    </row>
    <row r="226" spans="1:14" x14ac:dyDescent="0.2">
      <c r="D226" s="64"/>
      <c r="E226" s="68"/>
      <c r="F226" s="68"/>
      <c r="G226" s="63"/>
      <c r="H226" s="224"/>
      <c r="I226" s="222"/>
      <c r="J226" s="222"/>
    </row>
    <row r="227" spans="1:14" x14ac:dyDescent="0.2">
      <c r="D227" s="64"/>
      <c r="E227" s="68"/>
      <c r="F227" s="68"/>
      <c r="G227" s="63"/>
      <c r="H227" s="224"/>
      <c r="I227" s="222"/>
      <c r="J227" s="222"/>
    </row>
    <row r="228" spans="1:14" x14ac:dyDescent="0.2">
      <c r="D228" s="64"/>
      <c r="E228" s="68"/>
      <c r="F228" s="68"/>
      <c r="G228" s="63"/>
      <c r="H228" s="224"/>
      <c r="I228" s="222"/>
      <c r="J228" s="222"/>
    </row>
    <row r="229" spans="1:14" x14ac:dyDescent="0.2">
      <c r="D229" s="64"/>
      <c r="E229" s="68"/>
      <c r="F229" s="68"/>
      <c r="G229" s="63"/>
      <c r="H229" s="224"/>
      <c r="I229" s="222"/>
      <c r="J229" s="222"/>
    </row>
    <row r="230" spans="1:14" x14ac:dyDescent="0.2">
      <c r="D230" s="64"/>
      <c r="E230" s="68"/>
      <c r="F230" s="68"/>
      <c r="G230" s="63"/>
      <c r="H230" s="224"/>
      <c r="I230" s="222"/>
      <c r="J230" s="222"/>
    </row>
    <row r="231" spans="1:14" x14ac:dyDescent="0.2">
      <c r="D231" s="64"/>
      <c r="E231" s="68"/>
      <c r="F231" s="68"/>
      <c r="G231" s="63"/>
      <c r="H231" s="224"/>
      <c r="I231" s="222"/>
      <c r="J231" s="222"/>
      <c r="N231" s="64"/>
    </row>
    <row r="232" spans="1:14" x14ac:dyDescent="0.2">
      <c r="D232" s="64"/>
      <c r="E232" s="68"/>
      <c r="F232" s="68"/>
      <c r="G232" s="63"/>
      <c r="H232" s="224"/>
      <c r="I232" s="222"/>
      <c r="J232" s="222"/>
      <c r="N232" s="64"/>
    </row>
    <row r="233" spans="1:14" x14ac:dyDescent="0.2">
      <c r="A233" s="105"/>
      <c r="B233" s="105"/>
      <c r="C233" s="105"/>
      <c r="D233" s="64"/>
      <c r="E233" s="68"/>
      <c r="F233" s="68"/>
      <c r="G233" s="63"/>
      <c r="H233" s="224"/>
      <c r="I233" s="222"/>
      <c r="J233" s="222"/>
      <c r="K233" s="64"/>
      <c r="L233" s="68"/>
      <c r="M233" s="68"/>
      <c r="N233" s="64"/>
    </row>
    <row r="234" spans="1:14" x14ac:dyDescent="0.2">
      <c r="A234" s="105"/>
      <c r="B234" s="105"/>
      <c r="C234" s="105"/>
      <c r="D234" s="64"/>
      <c r="E234" s="68"/>
      <c r="F234" s="68"/>
      <c r="G234" s="63"/>
      <c r="H234" s="224"/>
      <c r="I234" s="222"/>
      <c r="J234" s="222"/>
      <c r="K234" s="64"/>
      <c r="L234" s="68"/>
      <c r="M234" s="68"/>
      <c r="N234" s="64"/>
    </row>
    <row r="235" spans="1:14" x14ac:dyDescent="0.2">
      <c r="A235" s="105"/>
      <c r="B235" s="105"/>
      <c r="C235" s="105"/>
      <c r="D235" s="64"/>
      <c r="E235" s="68"/>
      <c r="F235" s="68"/>
      <c r="G235" s="63"/>
      <c r="H235" s="224"/>
      <c r="I235" s="222"/>
      <c r="J235" s="222"/>
      <c r="K235" s="64"/>
      <c r="L235" s="68"/>
      <c r="M235" s="68"/>
      <c r="N235" s="64"/>
    </row>
    <row r="236" spans="1:14" x14ac:dyDescent="0.2">
      <c r="A236" s="105"/>
      <c r="B236" s="105"/>
      <c r="C236" s="105"/>
      <c r="D236" s="64"/>
      <c r="E236" s="68"/>
      <c r="F236" s="68"/>
      <c r="G236" s="63"/>
      <c r="H236" s="224"/>
      <c r="I236" s="222"/>
      <c r="J236" s="222"/>
      <c r="K236" s="64"/>
      <c r="L236" s="68"/>
      <c r="M236" s="68"/>
      <c r="N236" s="64"/>
    </row>
    <row r="237" spans="1:14" x14ac:dyDescent="0.2">
      <c r="A237" s="105"/>
      <c r="B237" s="105"/>
      <c r="C237" s="105"/>
      <c r="D237" s="64"/>
      <c r="E237" s="68"/>
      <c r="F237" s="68"/>
      <c r="G237" s="63"/>
      <c r="H237" s="224"/>
      <c r="I237" s="222"/>
      <c r="J237" s="222"/>
      <c r="K237" s="64"/>
      <c r="L237" s="68"/>
      <c r="M237" s="68"/>
      <c r="N237" s="64"/>
    </row>
    <row r="238" spans="1:14" x14ac:dyDescent="0.2">
      <c r="A238" s="105"/>
      <c r="B238" s="105"/>
      <c r="C238" s="105"/>
      <c r="D238" s="64"/>
      <c r="E238" s="68"/>
      <c r="F238" s="68"/>
      <c r="G238" s="63"/>
      <c r="H238" s="224"/>
      <c r="I238" s="222"/>
      <c r="J238" s="222"/>
      <c r="K238" s="64"/>
      <c r="L238" s="68"/>
      <c r="M238" s="68"/>
      <c r="N238" s="64"/>
    </row>
    <row r="239" spans="1:14" x14ac:dyDescent="0.2">
      <c r="A239" s="105"/>
      <c r="B239" s="105"/>
      <c r="C239" s="105"/>
      <c r="D239" s="64"/>
      <c r="E239" s="68"/>
      <c r="F239" s="68"/>
      <c r="G239" s="63"/>
      <c r="H239" s="224"/>
      <c r="I239" s="222"/>
      <c r="J239" s="222"/>
      <c r="K239" s="64"/>
      <c r="L239" s="68"/>
      <c r="M239" s="68"/>
      <c r="N239" s="64"/>
    </row>
    <row r="240" spans="1:14" x14ac:dyDescent="0.2">
      <c r="A240" s="105"/>
      <c r="B240" s="105"/>
      <c r="C240" s="105"/>
      <c r="D240" s="64"/>
      <c r="E240" s="68"/>
      <c r="F240" s="68"/>
      <c r="G240" s="63"/>
      <c r="H240" s="224"/>
      <c r="I240" s="222"/>
      <c r="J240" s="222"/>
      <c r="K240" s="64"/>
      <c r="L240" s="68"/>
      <c r="M240" s="68"/>
      <c r="N240" s="64"/>
    </row>
    <row r="241" spans="1:14" x14ac:dyDescent="0.2">
      <c r="A241" s="105"/>
      <c r="B241" s="105"/>
      <c r="C241" s="105"/>
      <c r="D241" s="64"/>
      <c r="E241" s="68"/>
      <c r="F241" s="68"/>
      <c r="G241" s="63"/>
      <c r="H241" s="224"/>
      <c r="I241" s="222"/>
      <c r="J241" s="222"/>
      <c r="K241" s="64"/>
      <c r="L241" s="68"/>
      <c r="M241" s="68"/>
      <c r="N241" s="64"/>
    </row>
    <row r="242" spans="1:14" x14ac:dyDescent="0.2">
      <c r="A242" s="105"/>
      <c r="B242" s="105"/>
      <c r="C242" s="105"/>
      <c r="D242" s="64"/>
      <c r="E242" s="68"/>
      <c r="F242" s="68"/>
      <c r="G242" s="63"/>
      <c r="H242" s="224"/>
      <c r="I242" s="222"/>
      <c r="J242" s="222"/>
      <c r="K242" s="64"/>
      <c r="L242" s="68"/>
      <c r="M242" s="68"/>
      <c r="N242" s="64"/>
    </row>
    <row r="243" spans="1:14" x14ac:dyDescent="0.2">
      <c r="A243" s="105"/>
      <c r="B243" s="105"/>
      <c r="C243" s="105"/>
      <c r="D243" s="64"/>
      <c r="E243" s="68"/>
      <c r="F243" s="68"/>
      <c r="G243" s="63"/>
      <c r="H243" s="224"/>
      <c r="I243" s="222"/>
      <c r="J243" s="222"/>
      <c r="K243" s="64"/>
      <c r="L243" s="68"/>
      <c r="M243" s="68"/>
      <c r="N243" s="64"/>
    </row>
    <row r="244" spans="1:14" x14ac:dyDescent="0.2">
      <c r="A244" s="105"/>
      <c r="B244" s="105"/>
      <c r="C244" s="105"/>
      <c r="D244" s="64"/>
      <c r="E244" s="68"/>
      <c r="F244" s="68"/>
      <c r="G244" s="63"/>
      <c r="H244" s="224"/>
      <c r="I244" s="222"/>
      <c r="J244" s="222"/>
      <c r="K244" s="64"/>
      <c r="L244" s="68"/>
      <c r="M244" s="68"/>
      <c r="N244" s="64"/>
    </row>
    <row r="245" spans="1:14" x14ac:dyDescent="0.2">
      <c r="A245" s="105"/>
      <c r="B245" s="105"/>
      <c r="C245" s="105"/>
      <c r="D245" s="64"/>
      <c r="E245" s="68"/>
      <c r="F245" s="68"/>
      <c r="G245" s="63"/>
      <c r="H245" s="224"/>
      <c r="I245" s="222"/>
      <c r="J245" s="222"/>
      <c r="K245" s="64"/>
      <c r="L245" s="68"/>
      <c r="M245" s="68"/>
      <c r="N245" s="64"/>
    </row>
  </sheetData>
  <mergeCells count="198">
    <mergeCell ref="A219:G219"/>
    <mergeCell ref="A220:G220"/>
    <mergeCell ref="H6:H9"/>
    <mergeCell ref="A211:G211"/>
    <mergeCell ref="A213:G213"/>
    <mergeCell ref="A215:G215"/>
    <mergeCell ref="A218:G218"/>
    <mergeCell ref="A217:G217"/>
    <mergeCell ref="A208:J208"/>
    <mergeCell ref="A209:G209"/>
    <mergeCell ref="A210:G210"/>
    <mergeCell ref="C205:G205"/>
    <mergeCell ref="D199:D200"/>
    <mergeCell ref="D203:D204"/>
    <mergeCell ref="A190:A191"/>
    <mergeCell ref="B190:B191"/>
    <mergeCell ref="D190:D191"/>
    <mergeCell ref="E190:E191"/>
    <mergeCell ref="F190:F191"/>
    <mergeCell ref="D195:D197"/>
    <mergeCell ref="C157:N157"/>
    <mergeCell ref="A214:G214"/>
    <mergeCell ref="A216:G216"/>
    <mergeCell ref="A212:G212"/>
    <mergeCell ref="S142:S143"/>
    <mergeCell ref="D145:D147"/>
    <mergeCell ref="K146:K147"/>
    <mergeCell ref="E139:G139"/>
    <mergeCell ref="E142:E149"/>
    <mergeCell ref="F142:F149"/>
    <mergeCell ref="C156:G156"/>
    <mergeCell ref="K156:N156"/>
    <mergeCell ref="D151:D152"/>
    <mergeCell ref="S153:S154"/>
    <mergeCell ref="K154:K155"/>
    <mergeCell ref="E155:G155"/>
    <mergeCell ref="D154:D155"/>
    <mergeCell ref="D148:D150"/>
    <mergeCell ref="E150:G150"/>
    <mergeCell ref="K206:N206"/>
    <mergeCell ref="B207:G207"/>
    <mergeCell ref="K207:N207"/>
    <mergeCell ref="B199:B200"/>
    <mergeCell ref="D140:D141"/>
    <mergeCell ref="K180:K181"/>
    <mergeCell ref="L180:L181"/>
    <mergeCell ref="M180:M181"/>
    <mergeCell ref="N180:N181"/>
    <mergeCell ref="B206:G206"/>
    <mergeCell ref="K190:K191"/>
    <mergeCell ref="K203:K204"/>
    <mergeCell ref="D158:D159"/>
    <mergeCell ref="E158:E159"/>
    <mergeCell ref="D192:D193"/>
    <mergeCell ref="E192:E193"/>
    <mergeCell ref="C170:G170"/>
    <mergeCell ref="K170:N170"/>
    <mergeCell ref="D160:D161"/>
    <mergeCell ref="E160:E161"/>
    <mergeCell ref="D188:D189"/>
    <mergeCell ref="C171:N171"/>
    <mergeCell ref="D172:D174"/>
    <mergeCell ref="D180:D181"/>
    <mergeCell ref="K205:N205"/>
    <mergeCell ref="D163:D164"/>
    <mergeCell ref="K168:K169"/>
    <mergeCell ref="D107:D110"/>
    <mergeCell ref="K109:K110"/>
    <mergeCell ref="D113:D115"/>
    <mergeCell ref="D101:D103"/>
    <mergeCell ref="K102:K103"/>
    <mergeCell ref="D104:D106"/>
    <mergeCell ref="K105:K106"/>
    <mergeCell ref="K116:K117"/>
    <mergeCell ref="K125:K126"/>
    <mergeCell ref="D125:D126"/>
    <mergeCell ref="D127:D129"/>
    <mergeCell ref="D142:D144"/>
    <mergeCell ref="D118:D119"/>
    <mergeCell ref="E126:G126"/>
    <mergeCell ref="D130:D132"/>
    <mergeCell ref="D133:D135"/>
    <mergeCell ref="E133:E135"/>
    <mergeCell ref="D116:D117"/>
    <mergeCell ref="D136:D137"/>
    <mergeCell ref="E136:E137"/>
    <mergeCell ref="D122:D123"/>
    <mergeCell ref="F136:F137"/>
    <mergeCell ref="D138:D139"/>
    <mergeCell ref="A85:A88"/>
    <mergeCell ref="C85:C88"/>
    <mergeCell ref="D85:D88"/>
    <mergeCell ref="E85:E88"/>
    <mergeCell ref="F85:F88"/>
    <mergeCell ref="D96:D97"/>
    <mergeCell ref="D98:D100"/>
    <mergeCell ref="K99:K100"/>
    <mergeCell ref="K87:K88"/>
    <mergeCell ref="C89:G89"/>
    <mergeCell ref="B90:G90"/>
    <mergeCell ref="K90:N90"/>
    <mergeCell ref="B91:N91"/>
    <mergeCell ref="D93:D95"/>
    <mergeCell ref="D76:D78"/>
    <mergeCell ref="D79:D80"/>
    <mergeCell ref="C92:N92"/>
    <mergeCell ref="K81:K82"/>
    <mergeCell ref="B83:B84"/>
    <mergeCell ref="C83:C84"/>
    <mergeCell ref="D83:D84"/>
    <mergeCell ref="E83:E84"/>
    <mergeCell ref="F83:F84"/>
    <mergeCell ref="L89:N89"/>
    <mergeCell ref="D66:D67"/>
    <mergeCell ref="E67:G67"/>
    <mergeCell ref="D68:D69"/>
    <mergeCell ref="D72:D73"/>
    <mergeCell ref="E72:E73"/>
    <mergeCell ref="F72:F73"/>
    <mergeCell ref="L50:L51"/>
    <mergeCell ref="M50:M51"/>
    <mergeCell ref="K64:K65"/>
    <mergeCell ref="D53:D54"/>
    <mergeCell ref="P39:P40"/>
    <mergeCell ref="N50:N51"/>
    <mergeCell ref="D47:D49"/>
    <mergeCell ref="E47:E52"/>
    <mergeCell ref="F47:F52"/>
    <mergeCell ref="K47:K48"/>
    <mergeCell ref="D50:D52"/>
    <mergeCell ref="K50:K51"/>
    <mergeCell ref="D64:D65"/>
    <mergeCell ref="E28:E34"/>
    <mergeCell ref="F28:F34"/>
    <mergeCell ref="K40:K42"/>
    <mergeCell ref="L40:L42"/>
    <mergeCell ref="M40:M42"/>
    <mergeCell ref="N40:N42"/>
    <mergeCell ref="D43:D46"/>
    <mergeCell ref="E43:E46"/>
    <mergeCell ref="F43:F46"/>
    <mergeCell ref="K38:K39"/>
    <mergeCell ref="A10:N10"/>
    <mergeCell ref="A11:N11"/>
    <mergeCell ref="B12:N12"/>
    <mergeCell ref="C13:N13"/>
    <mergeCell ref="Q39:Q40"/>
    <mergeCell ref="R39:R40"/>
    <mergeCell ref="A40:A42"/>
    <mergeCell ref="B40:B42"/>
    <mergeCell ref="C40:C42"/>
    <mergeCell ref="D40:D42"/>
    <mergeCell ref="E40:E42"/>
    <mergeCell ref="F40:F42"/>
    <mergeCell ref="K30:K31"/>
    <mergeCell ref="D33:D34"/>
    <mergeCell ref="A35:A39"/>
    <mergeCell ref="B35:B39"/>
    <mergeCell ref="C35:C39"/>
    <mergeCell ref="D35:D39"/>
    <mergeCell ref="E35:E39"/>
    <mergeCell ref="F35:F39"/>
    <mergeCell ref="K35:K36"/>
    <mergeCell ref="A28:A34"/>
    <mergeCell ref="C28:C34"/>
    <mergeCell ref="D28:D32"/>
    <mergeCell ref="K21:K22"/>
    <mergeCell ref="A24:A27"/>
    <mergeCell ref="C24:C27"/>
    <mergeCell ref="D24:D27"/>
    <mergeCell ref="E24:E27"/>
    <mergeCell ref="F24:F27"/>
    <mergeCell ref="K24:K25"/>
    <mergeCell ref="C14:C15"/>
    <mergeCell ref="D14:D15"/>
    <mergeCell ref="E14:E15"/>
    <mergeCell ref="F14:F15"/>
    <mergeCell ref="D19:D22"/>
    <mergeCell ref="J1:N1"/>
    <mergeCell ref="A2:N2"/>
    <mergeCell ref="A3:N3"/>
    <mergeCell ref="A4:N4"/>
    <mergeCell ref="C5:N5"/>
    <mergeCell ref="A6:A9"/>
    <mergeCell ref="B6:B9"/>
    <mergeCell ref="C6:C9"/>
    <mergeCell ref="D6:D9"/>
    <mergeCell ref="E6:E9"/>
    <mergeCell ref="F6:F9"/>
    <mergeCell ref="M8:M9"/>
    <mergeCell ref="N8:N9"/>
    <mergeCell ref="J6:J9"/>
    <mergeCell ref="K6:N6"/>
    <mergeCell ref="K7:K9"/>
    <mergeCell ref="L7:N7"/>
    <mergeCell ref="L8:L9"/>
    <mergeCell ref="G6:G9"/>
    <mergeCell ref="I6:I9"/>
  </mergeCells>
  <printOptions horizontalCentered="1"/>
  <pageMargins left="0.70866141732283472" right="0.31496062992125984" top="0.55118110236220474" bottom="0.15748031496062992" header="0.31496062992125984" footer="0.31496062992125984"/>
  <pageSetup paperSize="9" scale="79" orientation="portrait" r:id="rId1"/>
  <rowBreaks count="3" manualBreakCount="3">
    <brk id="57" max="13" man="1"/>
    <brk id="84" max="13" man="1"/>
    <brk id="124"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45"/>
  <sheetViews>
    <sheetView zoomScaleNormal="100" zoomScaleSheetLayoutView="70" workbookViewId="0"/>
  </sheetViews>
  <sheetFormatPr defaultRowHeight="12.75" x14ac:dyDescent="0.2"/>
  <cols>
    <col min="1" max="3" width="2.42578125" style="104" customWidth="1"/>
    <col min="4" max="4" width="31" style="65" customWidth="1"/>
    <col min="5" max="6" width="3" style="76" customWidth="1"/>
    <col min="7" max="7" width="9.7109375" style="188" customWidth="1"/>
    <col min="8" max="10" width="10" style="310" customWidth="1"/>
    <col min="11" max="12" width="8" style="223" customWidth="1"/>
    <col min="13" max="13" width="23.5703125" style="65" customWidth="1"/>
    <col min="14" max="15" width="5.5703125" style="76" customWidth="1"/>
    <col min="16" max="16" width="5.5703125" style="68" customWidth="1"/>
    <col min="17" max="17" width="23.5703125" style="76" customWidth="1"/>
    <col min="18" max="18" width="11.140625" style="843" customWidth="1"/>
    <col min="19" max="19" width="9.140625" style="843"/>
    <col min="20" max="16384" width="9.140625" style="64"/>
  </cols>
  <sheetData>
    <row r="1" spans="1:19" s="22" customFormat="1" ht="26.25" customHeight="1" x14ac:dyDescent="0.2">
      <c r="A1" s="658"/>
      <c r="B1" s="658"/>
      <c r="C1" s="658"/>
      <c r="D1" s="658"/>
      <c r="E1" s="659"/>
      <c r="F1" s="660"/>
      <c r="G1" s="661"/>
      <c r="H1" s="658"/>
      <c r="I1" s="658"/>
      <c r="J1" s="658"/>
      <c r="K1" s="658"/>
      <c r="L1" s="1427" t="s">
        <v>254</v>
      </c>
      <c r="M1" s="1427"/>
      <c r="N1" s="1427"/>
      <c r="O1" s="1427"/>
      <c r="P1" s="1427"/>
      <c r="Q1" s="1427"/>
      <c r="R1" s="857"/>
      <c r="S1" s="857"/>
    </row>
    <row r="2" spans="1:19" s="244" customFormat="1" ht="15.75" x14ac:dyDescent="0.2">
      <c r="A2" s="1144" t="s">
        <v>218</v>
      </c>
      <c r="B2" s="1144"/>
      <c r="C2" s="1144"/>
      <c r="D2" s="1144"/>
      <c r="E2" s="1144"/>
      <c r="F2" s="1144"/>
      <c r="G2" s="1144"/>
      <c r="H2" s="1144"/>
      <c r="I2" s="1144"/>
      <c r="J2" s="1144"/>
      <c r="K2" s="1144"/>
      <c r="L2" s="1144"/>
      <c r="M2" s="1144"/>
      <c r="N2" s="1144"/>
      <c r="O2" s="1144"/>
      <c r="P2" s="1144"/>
      <c r="Q2" s="1144"/>
      <c r="R2" s="844"/>
      <c r="S2" s="844"/>
    </row>
    <row r="3" spans="1:19" s="244" customFormat="1" ht="15.75" x14ac:dyDescent="0.2">
      <c r="A3" s="1145" t="s">
        <v>29</v>
      </c>
      <c r="B3" s="1145"/>
      <c r="C3" s="1145"/>
      <c r="D3" s="1145"/>
      <c r="E3" s="1145"/>
      <c r="F3" s="1145"/>
      <c r="G3" s="1145"/>
      <c r="H3" s="1145"/>
      <c r="I3" s="1145"/>
      <c r="J3" s="1145"/>
      <c r="K3" s="1145"/>
      <c r="L3" s="1145"/>
      <c r="M3" s="1145"/>
      <c r="N3" s="1145"/>
      <c r="O3" s="1145"/>
      <c r="P3" s="1145"/>
      <c r="Q3" s="1145"/>
      <c r="R3" s="844"/>
      <c r="S3" s="844"/>
    </row>
    <row r="4" spans="1:19" s="244" customFormat="1" ht="15.75" x14ac:dyDescent="0.2">
      <c r="A4" s="1146" t="s">
        <v>64</v>
      </c>
      <c r="B4" s="1146"/>
      <c r="C4" s="1146"/>
      <c r="D4" s="1146"/>
      <c r="E4" s="1146"/>
      <c r="F4" s="1146"/>
      <c r="G4" s="1146"/>
      <c r="H4" s="1146"/>
      <c r="I4" s="1146"/>
      <c r="J4" s="1146"/>
      <c r="K4" s="1146"/>
      <c r="L4" s="1146"/>
      <c r="M4" s="1146"/>
      <c r="N4" s="1146"/>
      <c r="O4" s="1146"/>
      <c r="P4" s="1146"/>
      <c r="Q4" s="1146"/>
      <c r="R4" s="844"/>
      <c r="S4" s="844"/>
    </row>
    <row r="5" spans="1:19" ht="20.25" customHeight="1" thickBot="1" x14ac:dyDescent="0.25">
      <c r="A5" s="187"/>
      <c r="B5" s="187"/>
      <c r="C5" s="1147" t="s">
        <v>137</v>
      </c>
      <c r="D5" s="1147"/>
      <c r="E5" s="1147"/>
      <c r="F5" s="1147"/>
      <c r="G5" s="1147"/>
      <c r="H5" s="1147"/>
      <c r="I5" s="1147"/>
      <c r="J5" s="1147"/>
      <c r="K5" s="1147"/>
      <c r="L5" s="1147"/>
      <c r="M5" s="1147"/>
      <c r="N5" s="1147"/>
      <c r="O5" s="1147"/>
      <c r="P5" s="1147"/>
      <c r="Q5" s="1147"/>
    </row>
    <row r="6" spans="1:19" ht="24" customHeight="1" x14ac:dyDescent="0.2">
      <c r="A6" s="1148" t="s">
        <v>7</v>
      </c>
      <c r="B6" s="1152" t="s">
        <v>8</v>
      </c>
      <c r="C6" s="1152" t="s">
        <v>9</v>
      </c>
      <c r="D6" s="1156" t="s">
        <v>22</v>
      </c>
      <c r="E6" s="1159" t="s">
        <v>10</v>
      </c>
      <c r="F6" s="1162" t="s">
        <v>11</v>
      </c>
      <c r="G6" s="1182" t="s">
        <v>12</v>
      </c>
      <c r="H6" s="1437" t="s">
        <v>216</v>
      </c>
      <c r="I6" s="1159" t="s">
        <v>255</v>
      </c>
      <c r="J6" s="1428" t="s">
        <v>256</v>
      </c>
      <c r="K6" s="1185" t="s">
        <v>134</v>
      </c>
      <c r="L6" s="1169" t="s">
        <v>161</v>
      </c>
      <c r="M6" s="1172" t="s">
        <v>45</v>
      </c>
      <c r="N6" s="1173"/>
      <c r="O6" s="1173"/>
      <c r="P6" s="1173"/>
      <c r="Q6" s="1431" t="s">
        <v>257</v>
      </c>
    </row>
    <row r="7" spans="1:19" ht="24" customHeight="1" x14ac:dyDescent="0.2">
      <c r="A7" s="1149"/>
      <c r="B7" s="1153"/>
      <c r="C7" s="1153"/>
      <c r="D7" s="1157"/>
      <c r="E7" s="1160"/>
      <c r="F7" s="1163"/>
      <c r="G7" s="1183"/>
      <c r="H7" s="1438"/>
      <c r="I7" s="1160"/>
      <c r="J7" s="1429"/>
      <c r="K7" s="1186"/>
      <c r="L7" s="1170"/>
      <c r="M7" s="1175" t="s">
        <v>22</v>
      </c>
      <c r="N7" s="1434" t="s">
        <v>78</v>
      </c>
      <c r="O7" s="1178"/>
      <c r="P7" s="1178"/>
      <c r="Q7" s="1432"/>
    </row>
    <row r="8" spans="1:19" ht="21.75" customHeight="1" x14ac:dyDescent="0.2">
      <c r="A8" s="1150"/>
      <c r="B8" s="1154"/>
      <c r="C8" s="1154"/>
      <c r="D8" s="1157"/>
      <c r="E8" s="1160"/>
      <c r="F8" s="1163"/>
      <c r="G8" s="1183"/>
      <c r="H8" s="1438"/>
      <c r="I8" s="1160"/>
      <c r="J8" s="1429"/>
      <c r="K8" s="1186"/>
      <c r="L8" s="1170"/>
      <c r="M8" s="1176"/>
      <c r="N8" s="1180" t="s">
        <v>65</v>
      </c>
      <c r="O8" s="1165" t="s">
        <v>88</v>
      </c>
      <c r="P8" s="1435" t="s">
        <v>164</v>
      </c>
      <c r="Q8" s="1432"/>
    </row>
    <row r="9" spans="1:19" ht="63.75" customHeight="1" thickBot="1" x14ac:dyDescent="0.25">
      <c r="A9" s="1151"/>
      <c r="B9" s="1155"/>
      <c r="C9" s="1155"/>
      <c r="D9" s="1158"/>
      <c r="E9" s="1161"/>
      <c r="F9" s="1164"/>
      <c r="G9" s="1184"/>
      <c r="H9" s="1439"/>
      <c r="I9" s="1161"/>
      <c r="J9" s="1430"/>
      <c r="K9" s="1187"/>
      <c r="L9" s="1171"/>
      <c r="M9" s="1177"/>
      <c r="N9" s="1181"/>
      <c r="O9" s="1166"/>
      <c r="P9" s="1436"/>
      <c r="Q9" s="1433"/>
    </row>
    <row r="10" spans="1:19" ht="13.5" thickBot="1" x14ac:dyDescent="0.25">
      <c r="A10" s="1209" t="s">
        <v>102</v>
      </c>
      <c r="B10" s="1210"/>
      <c r="C10" s="1210"/>
      <c r="D10" s="1210"/>
      <c r="E10" s="1210"/>
      <c r="F10" s="1210"/>
      <c r="G10" s="1210"/>
      <c r="H10" s="1210"/>
      <c r="I10" s="1210"/>
      <c r="J10" s="1210"/>
      <c r="K10" s="1210"/>
      <c r="L10" s="1210"/>
      <c r="M10" s="1210"/>
      <c r="N10" s="1210"/>
      <c r="O10" s="1210"/>
      <c r="P10" s="1210"/>
      <c r="Q10" s="1212"/>
    </row>
    <row r="11" spans="1:19" ht="13.5" thickBot="1" x14ac:dyDescent="0.25">
      <c r="A11" s="1213" t="s">
        <v>30</v>
      </c>
      <c r="B11" s="1214"/>
      <c r="C11" s="1214"/>
      <c r="D11" s="1214"/>
      <c r="E11" s="1214"/>
      <c r="F11" s="1214"/>
      <c r="G11" s="1214"/>
      <c r="H11" s="1214"/>
      <c r="I11" s="1214"/>
      <c r="J11" s="1214"/>
      <c r="K11" s="1214"/>
      <c r="L11" s="1214"/>
      <c r="M11" s="1214"/>
      <c r="N11" s="1214"/>
      <c r="O11" s="1214"/>
      <c r="P11" s="1214"/>
      <c r="Q11" s="1215"/>
    </row>
    <row r="12" spans="1:19" ht="13.5" thickBot="1" x14ac:dyDescent="0.25">
      <c r="A12" s="168" t="s">
        <v>13</v>
      </c>
      <c r="B12" s="1216" t="s">
        <v>36</v>
      </c>
      <c r="C12" s="1217"/>
      <c r="D12" s="1217"/>
      <c r="E12" s="1217"/>
      <c r="F12" s="1217"/>
      <c r="G12" s="1217"/>
      <c r="H12" s="1217"/>
      <c r="I12" s="1217"/>
      <c r="J12" s="1217"/>
      <c r="K12" s="1217"/>
      <c r="L12" s="1217"/>
      <c r="M12" s="1217"/>
      <c r="N12" s="1217"/>
      <c r="O12" s="1217"/>
      <c r="P12" s="1217"/>
      <c r="Q12" s="1218"/>
    </row>
    <row r="13" spans="1:19" ht="13.5" thickBot="1" x14ac:dyDescent="0.25">
      <c r="A13" s="447" t="s">
        <v>13</v>
      </c>
      <c r="B13" s="13" t="s">
        <v>13</v>
      </c>
      <c r="C13" s="1219" t="s">
        <v>116</v>
      </c>
      <c r="D13" s="1220"/>
      <c r="E13" s="1220"/>
      <c r="F13" s="1220"/>
      <c r="G13" s="1221"/>
      <c r="H13" s="1221"/>
      <c r="I13" s="1221"/>
      <c r="J13" s="1221"/>
      <c r="K13" s="1221"/>
      <c r="L13" s="1221"/>
      <c r="M13" s="1221"/>
      <c r="N13" s="1221"/>
      <c r="O13" s="1221"/>
      <c r="P13" s="1221"/>
      <c r="Q13" s="1222"/>
    </row>
    <row r="14" spans="1:19" s="86" customFormat="1" ht="12.75" customHeight="1" x14ac:dyDescent="0.2">
      <c r="A14" s="7" t="s">
        <v>13</v>
      </c>
      <c r="B14" s="4" t="s">
        <v>13</v>
      </c>
      <c r="C14" s="1203" t="s">
        <v>13</v>
      </c>
      <c r="D14" s="1204" t="s">
        <v>49</v>
      </c>
      <c r="E14" s="1206"/>
      <c r="F14" s="1207">
        <v>2</v>
      </c>
      <c r="G14" s="138" t="s">
        <v>14</v>
      </c>
      <c r="H14" s="666">
        <v>24243</v>
      </c>
      <c r="I14" s="968">
        <f>24232.9+10.1</f>
        <v>24243</v>
      </c>
      <c r="J14" s="969">
        <f>I14-H14</f>
        <v>0</v>
      </c>
      <c r="K14" s="516">
        <v>24085.9</v>
      </c>
      <c r="L14" s="517">
        <v>24054.1</v>
      </c>
      <c r="M14" s="320"/>
      <c r="N14" s="450"/>
      <c r="O14" s="317"/>
      <c r="P14" s="452"/>
      <c r="Q14" s="1440" t="s">
        <v>294</v>
      </c>
      <c r="R14" s="842"/>
      <c r="S14" s="845"/>
    </row>
    <row r="15" spans="1:19" s="86" customFormat="1" ht="15.75" customHeight="1" x14ac:dyDescent="0.2">
      <c r="A15" s="8"/>
      <c r="B15" s="9"/>
      <c r="C15" s="1192"/>
      <c r="D15" s="1205"/>
      <c r="E15" s="1197"/>
      <c r="F15" s="1200"/>
      <c r="G15" s="27" t="s">
        <v>17</v>
      </c>
      <c r="H15" s="298">
        <v>32948.9</v>
      </c>
      <c r="I15" s="1140">
        <f>34487.1+863.2</f>
        <v>35350.299999999996</v>
      </c>
      <c r="J15" s="816">
        <f>I15-H15</f>
        <v>2401.3999999999942</v>
      </c>
      <c r="K15" s="321">
        <v>32948.9</v>
      </c>
      <c r="L15" s="322">
        <v>32948.9</v>
      </c>
      <c r="M15" s="455"/>
      <c r="N15" s="451"/>
      <c r="O15" s="323"/>
      <c r="P15" s="453"/>
      <c r="Q15" s="1441"/>
      <c r="R15" s="845"/>
      <c r="S15" s="845"/>
    </row>
    <row r="16" spans="1:19" s="86" customFormat="1" x14ac:dyDescent="0.2">
      <c r="A16" s="8"/>
      <c r="B16" s="9"/>
      <c r="C16" s="602"/>
      <c r="D16" s="514"/>
      <c r="E16" s="87"/>
      <c r="F16" s="607"/>
      <c r="G16" s="483" t="s">
        <v>48</v>
      </c>
      <c r="H16" s="225">
        <v>5433.4</v>
      </c>
      <c r="I16" s="673">
        <v>5433.4</v>
      </c>
      <c r="J16" s="819"/>
      <c r="K16" s="330">
        <v>5358.2</v>
      </c>
      <c r="L16" s="332">
        <v>5358.2</v>
      </c>
      <c r="M16" s="455"/>
      <c r="N16" s="451"/>
      <c r="O16" s="323"/>
      <c r="P16" s="453"/>
      <c r="Q16" s="1441"/>
      <c r="R16" s="845"/>
      <c r="S16" s="845"/>
    </row>
    <row r="17" spans="1:20" s="86" customFormat="1" x14ac:dyDescent="0.2">
      <c r="A17" s="8"/>
      <c r="B17" s="9"/>
      <c r="C17" s="800"/>
      <c r="D17" s="514"/>
      <c r="E17" s="87"/>
      <c r="F17" s="801"/>
      <c r="G17" s="817" t="s">
        <v>99</v>
      </c>
      <c r="H17" s="229"/>
      <c r="I17" s="760">
        <v>592.70000000000005</v>
      </c>
      <c r="J17" s="816">
        <f t="shared" ref="J17" si="0">I17-H17</f>
        <v>592.70000000000005</v>
      </c>
      <c r="K17" s="818"/>
      <c r="L17" s="319"/>
      <c r="M17" s="455"/>
      <c r="N17" s="451"/>
      <c r="O17" s="323"/>
      <c r="P17" s="453"/>
      <c r="Q17" s="1441"/>
      <c r="R17" s="845"/>
      <c r="S17" s="845"/>
    </row>
    <row r="18" spans="1:20" s="86" customFormat="1" x14ac:dyDescent="0.2">
      <c r="A18" s="8"/>
      <c r="B18" s="9"/>
      <c r="C18" s="779"/>
      <c r="D18" s="514"/>
      <c r="E18" s="87"/>
      <c r="F18" s="780"/>
      <c r="G18" s="575" t="s">
        <v>272</v>
      </c>
      <c r="H18" s="667">
        <v>57.1</v>
      </c>
      <c r="I18" s="672">
        <v>57.1</v>
      </c>
      <c r="J18" s="266"/>
      <c r="K18" s="346">
        <v>57.2</v>
      </c>
      <c r="L18" s="347"/>
      <c r="M18" s="455"/>
      <c r="N18" s="451"/>
      <c r="O18" s="323"/>
      <c r="P18" s="453"/>
      <c r="Q18" s="1441"/>
      <c r="R18" s="845"/>
      <c r="S18" s="845"/>
    </row>
    <row r="19" spans="1:20" s="86" customFormat="1" x14ac:dyDescent="0.2">
      <c r="A19" s="8"/>
      <c r="B19" s="9"/>
      <c r="C19" s="602"/>
      <c r="D19" s="514"/>
      <c r="E19" s="87"/>
      <c r="F19" s="607"/>
      <c r="G19" s="482"/>
      <c r="H19" s="225"/>
      <c r="I19" s="673"/>
      <c r="J19" s="197"/>
      <c r="K19" s="330"/>
      <c r="L19" s="332"/>
      <c r="M19" s="455"/>
      <c r="N19" s="451"/>
      <c r="O19" s="323"/>
      <c r="P19" s="453"/>
      <c r="Q19" s="1441"/>
      <c r="R19" s="845"/>
      <c r="S19" s="845"/>
    </row>
    <row r="20" spans="1:20" s="86" customFormat="1" ht="16.5" customHeight="1" x14ac:dyDescent="0.2">
      <c r="A20" s="8"/>
      <c r="B20" s="606"/>
      <c r="C20" s="18"/>
      <c r="D20" s="1208" t="s">
        <v>113</v>
      </c>
      <c r="E20" s="128"/>
      <c r="F20" s="607"/>
      <c r="G20" s="482"/>
      <c r="H20" s="137"/>
      <c r="I20" s="135"/>
      <c r="J20" s="686"/>
      <c r="L20" s="515"/>
      <c r="M20" s="454" t="s">
        <v>96</v>
      </c>
      <c r="N20" s="129">
        <v>45</v>
      </c>
      <c r="O20" s="272" t="s">
        <v>97</v>
      </c>
      <c r="P20" s="130" t="s">
        <v>97</v>
      </c>
      <c r="Q20" s="1441"/>
      <c r="R20" s="846"/>
      <c r="S20" s="846"/>
      <c r="T20" s="513"/>
    </row>
    <row r="21" spans="1:20" s="86" customFormat="1" ht="36.75" customHeight="1" x14ac:dyDescent="0.2">
      <c r="A21" s="8"/>
      <c r="B21" s="9"/>
      <c r="C21" s="18"/>
      <c r="D21" s="1208"/>
      <c r="E21" s="128"/>
      <c r="F21" s="607"/>
      <c r="G21" s="34"/>
      <c r="H21" s="225"/>
      <c r="I21" s="673"/>
      <c r="J21" s="197"/>
      <c r="K21" s="295"/>
      <c r="L21" s="324"/>
      <c r="M21" s="131" t="s">
        <v>67</v>
      </c>
      <c r="N21" s="456">
        <v>7696</v>
      </c>
      <c r="O21" s="278" t="s">
        <v>98</v>
      </c>
      <c r="P21" s="132" t="s">
        <v>98</v>
      </c>
      <c r="Q21" s="1441"/>
      <c r="R21" s="845"/>
      <c r="S21" s="845"/>
    </row>
    <row r="22" spans="1:20" s="86" customFormat="1" ht="14.25" customHeight="1" x14ac:dyDescent="0.2">
      <c r="A22" s="8"/>
      <c r="B22" s="9"/>
      <c r="C22" s="18"/>
      <c r="D22" s="1208"/>
      <c r="E22" s="128"/>
      <c r="F22" s="607"/>
      <c r="G22" s="41"/>
      <c r="H22" s="225"/>
      <c r="I22" s="673"/>
      <c r="J22" s="197"/>
      <c r="K22" s="295"/>
      <c r="L22" s="324"/>
      <c r="M22" s="1188" t="s">
        <v>79</v>
      </c>
      <c r="N22" s="133">
        <v>10</v>
      </c>
      <c r="O22" s="325">
        <v>16</v>
      </c>
      <c r="P22" s="134">
        <v>16</v>
      </c>
      <c r="Q22" s="1441"/>
      <c r="R22" s="845"/>
      <c r="S22" s="845"/>
    </row>
    <row r="23" spans="1:20" s="86" customFormat="1" ht="14.25" customHeight="1" x14ac:dyDescent="0.2">
      <c r="A23" s="8"/>
      <c r="B23" s="9"/>
      <c r="C23" s="18"/>
      <c r="D23" s="1208"/>
      <c r="E23" s="128"/>
      <c r="F23" s="607"/>
      <c r="G23" s="518"/>
      <c r="H23" s="225"/>
      <c r="I23" s="673"/>
      <c r="J23" s="197"/>
      <c r="K23" s="330"/>
      <c r="L23" s="332"/>
      <c r="M23" s="1189"/>
      <c r="N23" s="326"/>
      <c r="O23" s="327"/>
      <c r="P23" s="328"/>
      <c r="Q23" s="1441"/>
      <c r="R23" s="845"/>
      <c r="S23" s="845"/>
    </row>
    <row r="24" spans="1:20" s="86" customFormat="1" ht="15" customHeight="1" x14ac:dyDescent="0.2">
      <c r="A24" s="8"/>
      <c r="B24" s="9"/>
      <c r="C24" s="18"/>
      <c r="D24" s="106"/>
      <c r="E24" s="128"/>
      <c r="F24" s="607"/>
      <c r="G24" s="519"/>
      <c r="H24" s="668"/>
      <c r="I24" s="674"/>
      <c r="J24" s="436"/>
      <c r="K24" s="521"/>
      <c r="L24" s="520"/>
      <c r="M24" s="527" t="s">
        <v>68</v>
      </c>
      <c r="N24" s="143">
        <v>336</v>
      </c>
      <c r="O24" s="165">
        <v>500</v>
      </c>
      <c r="P24" s="179">
        <v>500</v>
      </c>
      <c r="Q24" s="1441"/>
      <c r="R24" s="845"/>
      <c r="S24" s="845"/>
    </row>
    <row r="25" spans="1:20" s="86" customFormat="1" ht="12.75" customHeight="1" x14ac:dyDescent="0.2">
      <c r="A25" s="1190"/>
      <c r="B25" s="9"/>
      <c r="C25" s="1191"/>
      <c r="D25" s="1193" t="s">
        <v>127</v>
      </c>
      <c r="E25" s="1195"/>
      <c r="F25" s="1198"/>
      <c r="G25" s="518"/>
      <c r="H25" s="225"/>
      <c r="I25" s="673"/>
      <c r="J25" s="197"/>
      <c r="K25" s="197"/>
      <c r="L25" s="197"/>
      <c r="M25" s="1201" t="s">
        <v>80</v>
      </c>
      <c r="N25" s="143">
        <v>6</v>
      </c>
      <c r="O25" s="165">
        <v>5</v>
      </c>
      <c r="P25" s="179">
        <v>4</v>
      </c>
      <c r="Q25" s="1441"/>
      <c r="R25" s="845"/>
      <c r="S25" s="845"/>
    </row>
    <row r="26" spans="1:20" s="86" customFormat="1" x14ac:dyDescent="0.2">
      <c r="A26" s="1190"/>
      <c r="B26" s="9"/>
      <c r="C26" s="1191"/>
      <c r="D26" s="1193"/>
      <c r="E26" s="1196"/>
      <c r="F26" s="1199"/>
      <c r="G26" s="518"/>
      <c r="H26" s="225"/>
      <c r="I26" s="673"/>
      <c r="J26" s="197"/>
      <c r="K26" s="329"/>
      <c r="L26" s="332"/>
      <c r="M26" s="1202"/>
      <c r="N26" s="451"/>
      <c r="O26" s="323"/>
      <c r="P26" s="177"/>
      <c r="Q26" s="1442"/>
      <c r="R26" s="845"/>
      <c r="S26" s="845"/>
    </row>
    <row r="27" spans="1:20" s="86" customFormat="1" ht="25.5" x14ac:dyDescent="0.2">
      <c r="A27" s="1190"/>
      <c r="B27" s="9"/>
      <c r="C27" s="1192"/>
      <c r="D27" s="1193"/>
      <c r="E27" s="1196"/>
      <c r="F27" s="1199"/>
      <c r="G27" s="518"/>
      <c r="H27" s="669"/>
      <c r="I27" s="675"/>
      <c r="J27" s="662"/>
      <c r="K27" s="197"/>
      <c r="L27" s="197"/>
      <c r="M27" s="603" t="s">
        <v>81</v>
      </c>
      <c r="N27" s="762" t="s">
        <v>263</v>
      </c>
      <c r="O27" s="763" t="s">
        <v>264</v>
      </c>
      <c r="P27" s="764" t="s">
        <v>264</v>
      </c>
      <c r="Q27" s="1088" t="s">
        <v>291</v>
      </c>
      <c r="R27" s="845"/>
      <c r="S27" s="845"/>
    </row>
    <row r="28" spans="1:20" s="86" customFormat="1" x14ac:dyDescent="0.2">
      <c r="A28" s="1190"/>
      <c r="B28" s="9"/>
      <c r="C28" s="1192"/>
      <c r="D28" s="1194"/>
      <c r="E28" s="1197"/>
      <c r="F28" s="1200"/>
      <c r="G28" s="518"/>
      <c r="H28" s="225"/>
      <c r="I28" s="673"/>
      <c r="J28" s="197"/>
      <c r="K28" s="197"/>
      <c r="L28" s="197"/>
      <c r="M28" s="524" t="s">
        <v>69</v>
      </c>
      <c r="N28" s="46">
        <v>955</v>
      </c>
      <c r="O28" s="525">
        <v>940</v>
      </c>
      <c r="P28" s="47">
        <v>940</v>
      </c>
      <c r="Q28" s="820"/>
      <c r="R28" s="845"/>
      <c r="S28" s="845"/>
    </row>
    <row r="29" spans="1:20" s="86" customFormat="1" ht="15.75" customHeight="1" x14ac:dyDescent="0.2">
      <c r="A29" s="8"/>
      <c r="B29" s="865"/>
      <c r="C29" s="20"/>
      <c r="D29" s="1194" t="s">
        <v>114</v>
      </c>
      <c r="E29" s="128"/>
      <c r="F29" s="928"/>
      <c r="G29" s="518"/>
      <c r="H29" s="199"/>
      <c r="I29" s="246"/>
      <c r="J29" s="200"/>
      <c r="K29" s="197"/>
      <c r="L29" s="197"/>
      <c r="M29" s="331" t="s">
        <v>96</v>
      </c>
      <c r="N29" s="866">
        <v>32</v>
      </c>
      <c r="O29" s="334">
        <v>32</v>
      </c>
      <c r="P29" s="383">
        <v>32</v>
      </c>
      <c r="Q29" s="897"/>
      <c r="R29" s="845"/>
      <c r="S29" s="845"/>
    </row>
    <row r="30" spans="1:20" s="86" customFormat="1" ht="15.75" customHeight="1" x14ac:dyDescent="0.2">
      <c r="A30" s="8"/>
      <c r="B30" s="865"/>
      <c r="C30" s="20"/>
      <c r="D30" s="1208"/>
      <c r="E30" s="128"/>
      <c r="F30" s="542"/>
      <c r="G30" s="518"/>
      <c r="H30" s="225"/>
      <c r="I30" s="673"/>
      <c r="J30" s="197"/>
      <c r="K30" s="330"/>
      <c r="L30" s="332"/>
      <c r="M30" s="331" t="s">
        <v>100</v>
      </c>
      <c r="N30" s="101">
        <f>17120+140</f>
        <v>17260</v>
      </c>
      <c r="O30" s="284">
        <v>16480</v>
      </c>
      <c r="P30" s="102">
        <v>16480</v>
      </c>
      <c r="Q30" s="901"/>
      <c r="R30" s="845"/>
      <c r="S30" s="845"/>
    </row>
    <row r="31" spans="1:20" s="86" customFormat="1" ht="15.75" customHeight="1" x14ac:dyDescent="0.2">
      <c r="A31" s="8"/>
      <c r="B31" s="865"/>
      <c r="C31" s="20"/>
      <c r="D31" s="1208"/>
      <c r="E31" s="128"/>
      <c r="F31" s="928"/>
      <c r="G31" s="518"/>
      <c r="H31" s="225"/>
      <c r="I31" s="673"/>
      <c r="J31" s="197"/>
      <c r="K31" s="197"/>
      <c r="L31" s="197"/>
      <c r="M31" s="1228" t="s">
        <v>101</v>
      </c>
      <c r="N31" s="900">
        <v>4</v>
      </c>
      <c r="O31" s="333">
        <v>4</v>
      </c>
      <c r="P31" s="92">
        <v>4</v>
      </c>
      <c r="Q31" s="896"/>
      <c r="R31" s="845"/>
      <c r="S31" s="845"/>
    </row>
    <row r="32" spans="1:20" s="86" customFormat="1" ht="15.75" customHeight="1" x14ac:dyDescent="0.2">
      <c r="A32" s="8"/>
      <c r="B32" s="865"/>
      <c r="C32" s="20"/>
      <c r="D32" s="1208"/>
      <c r="E32" s="128"/>
      <c r="F32" s="928"/>
      <c r="G32" s="518"/>
      <c r="H32" s="199"/>
      <c r="I32" s="246"/>
      <c r="J32" s="200"/>
      <c r="K32" s="197"/>
      <c r="L32" s="197"/>
      <c r="M32" s="1229"/>
      <c r="N32" s="866"/>
      <c r="O32" s="334"/>
      <c r="P32" s="108"/>
      <c r="Q32" s="897"/>
      <c r="R32" s="845"/>
      <c r="S32" s="845"/>
    </row>
    <row r="33" spans="1:21" s="86" customFormat="1" ht="15.75" customHeight="1" x14ac:dyDescent="0.2">
      <c r="A33" s="930"/>
      <c r="B33" s="931"/>
      <c r="C33" s="932"/>
      <c r="D33" s="1230"/>
      <c r="E33" s="926"/>
      <c r="F33" s="927"/>
      <c r="G33" s="908"/>
      <c r="H33" s="298"/>
      <c r="I33" s="671"/>
      <c r="J33" s="909"/>
      <c r="K33" s="909"/>
      <c r="L33" s="909"/>
      <c r="M33" s="526" t="s">
        <v>100</v>
      </c>
      <c r="N33" s="335">
        <v>760</v>
      </c>
      <c r="O33" s="288">
        <v>650</v>
      </c>
      <c r="P33" s="336">
        <v>650</v>
      </c>
      <c r="Q33" s="287"/>
      <c r="R33" s="845"/>
      <c r="S33" s="845"/>
    </row>
    <row r="34" spans="1:21" s="86" customFormat="1" ht="15.75" customHeight="1" x14ac:dyDescent="0.2">
      <c r="A34" s="8"/>
      <c r="B34" s="606"/>
      <c r="C34" s="20"/>
      <c r="D34" s="1208" t="s">
        <v>183</v>
      </c>
      <c r="E34" s="128"/>
      <c r="F34" s="542"/>
      <c r="G34" s="518"/>
      <c r="H34" s="225"/>
      <c r="I34" s="673"/>
      <c r="J34" s="197"/>
      <c r="K34" s="197"/>
      <c r="L34" s="197"/>
      <c r="M34" s="864" t="s">
        <v>184</v>
      </c>
      <c r="N34" s="337" t="s">
        <v>185</v>
      </c>
      <c r="O34" s="338">
        <v>100</v>
      </c>
      <c r="P34" s="929"/>
      <c r="Q34" s="821"/>
      <c r="R34" s="845"/>
      <c r="S34" s="845"/>
    </row>
    <row r="35" spans="1:21" s="86" customFormat="1" ht="18" customHeight="1" x14ac:dyDescent="0.2">
      <c r="A35" s="8"/>
      <c r="B35" s="606"/>
      <c r="C35" s="20"/>
      <c r="D35" s="1230"/>
      <c r="E35" s="128"/>
      <c r="F35" s="928"/>
      <c r="G35" s="519"/>
      <c r="H35" s="668"/>
      <c r="I35" s="674"/>
      <c r="J35" s="436"/>
      <c r="K35" s="436"/>
      <c r="L35" s="522"/>
      <c r="M35" s="526"/>
      <c r="N35" s="335"/>
      <c r="O35" s="288"/>
      <c r="P35" s="481"/>
      <c r="Q35" s="287"/>
      <c r="R35" s="845"/>
      <c r="S35" s="845"/>
    </row>
    <row r="36" spans="1:21" s="86" customFormat="1" ht="16.5" customHeight="1" x14ac:dyDescent="0.2">
      <c r="A36" s="1190"/>
      <c r="B36" s="1224"/>
      <c r="C36" s="1192"/>
      <c r="D36" s="1194" t="s">
        <v>128</v>
      </c>
      <c r="E36" s="1231"/>
      <c r="F36" s="1227"/>
      <c r="G36" s="518"/>
      <c r="H36" s="225"/>
      <c r="I36" s="673"/>
      <c r="J36" s="197"/>
      <c r="K36" s="197"/>
      <c r="L36" s="197"/>
      <c r="M36" s="1232" t="s">
        <v>138</v>
      </c>
      <c r="N36" s="610">
        <v>6</v>
      </c>
      <c r="O36" s="334">
        <v>6</v>
      </c>
      <c r="P36" s="108">
        <v>6</v>
      </c>
      <c r="Q36" s="813"/>
      <c r="R36" s="845"/>
      <c r="S36" s="845"/>
    </row>
    <row r="37" spans="1:21" s="86" customFormat="1" ht="16.5" customHeight="1" x14ac:dyDescent="0.2">
      <c r="A37" s="1190"/>
      <c r="B37" s="1224"/>
      <c r="C37" s="1192"/>
      <c r="D37" s="1208"/>
      <c r="E37" s="1231"/>
      <c r="F37" s="1227"/>
      <c r="G37" s="518"/>
      <c r="H37" s="225"/>
      <c r="I37" s="673"/>
      <c r="J37" s="197"/>
      <c r="K37" s="197"/>
      <c r="L37" s="197"/>
      <c r="M37" s="1232"/>
      <c r="N37" s="135"/>
      <c r="O37" s="340"/>
      <c r="P37" s="341"/>
      <c r="Q37" s="515"/>
      <c r="R37" s="845"/>
      <c r="S37" s="845"/>
    </row>
    <row r="38" spans="1:21" s="86" customFormat="1" ht="16.5" customHeight="1" x14ac:dyDescent="0.2">
      <c r="A38" s="1190"/>
      <c r="B38" s="1224"/>
      <c r="C38" s="1192"/>
      <c r="D38" s="1208"/>
      <c r="E38" s="1231"/>
      <c r="F38" s="1227"/>
      <c r="G38" s="518"/>
      <c r="H38" s="199"/>
      <c r="I38" s="246"/>
      <c r="J38" s="200"/>
      <c r="K38" s="197"/>
      <c r="L38" s="197"/>
      <c r="M38" s="342" t="s">
        <v>68</v>
      </c>
      <c r="N38" s="259">
        <v>5450</v>
      </c>
      <c r="O38" s="166">
        <v>5400</v>
      </c>
      <c r="P38" s="103">
        <v>5400</v>
      </c>
      <c r="Q38" s="822"/>
      <c r="R38" s="845"/>
      <c r="S38" s="845"/>
    </row>
    <row r="39" spans="1:21" s="86" customFormat="1" ht="16.5" customHeight="1" x14ac:dyDescent="0.2">
      <c r="A39" s="1190"/>
      <c r="B39" s="1224"/>
      <c r="C39" s="1192"/>
      <c r="D39" s="1208"/>
      <c r="E39" s="1231"/>
      <c r="F39" s="1227"/>
      <c r="G39" s="518"/>
      <c r="H39" s="225"/>
      <c r="I39" s="673"/>
      <c r="J39" s="197"/>
      <c r="K39" s="197"/>
      <c r="L39" s="197"/>
      <c r="M39" s="1188" t="s">
        <v>74</v>
      </c>
      <c r="N39" s="143">
        <v>90</v>
      </c>
      <c r="O39" s="165">
        <v>90</v>
      </c>
      <c r="P39" s="136">
        <v>90</v>
      </c>
      <c r="Q39" s="656"/>
      <c r="R39" s="845"/>
      <c r="S39" s="845"/>
    </row>
    <row r="40" spans="1:21" s="86" customFormat="1" ht="14.25" customHeight="1" x14ac:dyDescent="0.2">
      <c r="A40" s="1190"/>
      <c r="B40" s="1224"/>
      <c r="C40" s="1192"/>
      <c r="D40" s="1230"/>
      <c r="E40" s="1231"/>
      <c r="F40" s="1227"/>
      <c r="G40" s="519"/>
      <c r="H40" s="668"/>
      <c r="I40" s="674"/>
      <c r="J40" s="436"/>
      <c r="K40" s="436"/>
      <c r="L40" s="436"/>
      <c r="M40" s="1247"/>
      <c r="N40" s="343"/>
      <c r="O40" s="344"/>
      <c r="P40" s="345"/>
      <c r="Q40" s="823"/>
      <c r="R40" s="845"/>
      <c r="S40" s="1223"/>
      <c r="T40" s="1426"/>
      <c r="U40" s="1426"/>
    </row>
    <row r="41" spans="1:21" s="86" customFormat="1" ht="12.75" customHeight="1" x14ac:dyDescent="0.2">
      <c r="A41" s="1190"/>
      <c r="B41" s="1224"/>
      <c r="C41" s="1192"/>
      <c r="D41" s="1225" t="s">
        <v>59</v>
      </c>
      <c r="E41" s="1226"/>
      <c r="F41" s="1227"/>
      <c r="G41" s="518"/>
      <c r="H41" s="225"/>
      <c r="I41" s="673"/>
      <c r="J41" s="197"/>
      <c r="K41" s="197"/>
      <c r="L41" s="197"/>
      <c r="M41" s="1238" t="s">
        <v>103</v>
      </c>
      <c r="N41" s="1239">
        <v>6500</v>
      </c>
      <c r="O41" s="1239">
        <v>5450</v>
      </c>
      <c r="P41" s="1240">
        <v>6500</v>
      </c>
      <c r="Q41" s="41"/>
      <c r="R41" s="845"/>
      <c r="S41" s="1223"/>
      <c r="T41" s="1426"/>
      <c r="U41" s="1426"/>
    </row>
    <row r="42" spans="1:21" s="86" customFormat="1" ht="12.75" customHeight="1" x14ac:dyDescent="0.2">
      <c r="A42" s="1190"/>
      <c r="B42" s="1224"/>
      <c r="C42" s="1192"/>
      <c r="D42" s="1225"/>
      <c r="E42" s="1226"/>
      <c r="F42" s="1227"/>
      <c r="G42" s="518"/>
      <c r="H42" s="225"/>
      <c r="I42" s="673"/>
      <c r="J42" s="197"/>
      <c r="K42" s="197"/>
      <c r="L42" s="197"/>
      <c r="M42" s="1238"/>
      <c r="N42" s="1239"/>
      <c r="O42" s="1239"/>
      <c r="P42" s="1240"/>
      <c r="Q42" s="41"/>
      <c r="R42" s="845"/>
      <c r="S42" s="964"/>
      <c r="T42" s="605"/>
      <c r="U42" s="605"/>
    </row>
    <row r="43" spans="1:21" s="86" customFormat="1" ht="12.75" customHeight="1" x14ac:dyDescent="0.2">
      <c r="A43" s="1190"/>
      <c r="B43" s="1224"/>
      <c r="C43" s="1192"/>
      <c r="D43" s="1225"/>
      <c r="E43" s="1226"/>
      <c r="F43" s="1227"/>
      <c r="G43" s="518"/>
      <c r="H43" s="225"/>
      <c r="I43" s="673"/>
      <c r="J43" s="197"/>
      <c r="K43" s="197"/>
      <c r="L43" s="197"/>
      <c r="M43" s="1238"/>
      <c r="N43" s="1239"/>
      <c r="O43" s="1239"/>
      <c r="P43" s="1240"/>
      <c r="Q43" s="41"/>
      <c r="R43" s="845"/>
      <c r="S43" s="964"/>
      <c r="T43" s="605"/>
      <c r="U43" s="605"/>
    </row>
    <row r="44" spans="1:21" s="86" customFormat="1" x14ac:dyDescent="0.2">
      <c r="A44" s="19"/>
      <c r="B44" s="9"/>
      <c r="C44" s="20"/>
      <c r="D44" s="1241" t="s">
        <v>129</v>
      </c>
      <c r="E44" s="1244"/>
      <c r="F44" s="1235"/>
      <c r="G44" s="518"/>
      <c r="H44" s="225"/>
      <c r="I44" s="673"/>
      <c r="J44" s="197"/>
      <c r="K44" s="197"/>
      <c r="L44" s="197"/>
      <c r="M44" s="528" t="s">
        <v>104</v>
      </c>
      <c r="N44" s="259">
        <f>SUM(N45:N47)</f>
        <v>158</v>
      </c>
      <c r="O44" s="166">
        <f>SUM(O45:O47)</f>
        <v>160</v>
      </c>
      <c r="P44" s="103">
        <f>SUM(P45:P47)</f>
        <v>160</v>
      </c>
      <c r="Q44" s="822"/>
      <c r="R44" s="845"/>
      <c r="S44" s="845"/>
    </row>
    <row r="45" spans="1:21" s="86" customFormat="1" x14ac:dyDescent="0.2">
      <c r="A45" s="19"/>
      <c r="B45" s="9"/>
      <c r="C45" s="20"/>
      <c r="D45" s="1242"/>
      <c r="E45" s="1244"/>
      <c r="F45" s="1235"/>
      <c r="G45" s="518"/>
      <c r="H45" s="225"/>
      <c r="I45" s="673"/>
      <c r="J45" s="197"/>
      <c r="K45" s="197"/>
      <c r="L45" s="197"/>
      <c r="M45" s="137" t="s">
        <v>146</v>
      </c>
      <c r="N45" s="610">
        <f>70+18</f>
        <v>88</v>
      </c>
      <c r="O45" s="334">
        <v>90</v>
      </c>
      <c r="P45" s="108">
        <v>90</v>
      </c>
      <c r="Q45" s="813"/>
      <c r="R45" s="845"/>
      <c r="S45" s="845"/>
    </row>
    <row r="46" spans="1:21" s="86" customFormat="1" x14ac:dyDescent="0.2">
      <c r="A46" s="19"/>
      <c r="B46" s="9"/>
      <c r="C46" s="20"/>
      <c r="D46" s="1242"/>
      <c r="E46" s="1244"/>
      <c r="F46" s="1235"/>
      <c r="G46" s="518"/>
      <c r="H46" s="225"/>
      <c r="I46" s="673"/>
      <c r="J46" s="197"/>
      <c r="K46" s="197"/>
      <c r="L46" s="197"/>
      <c r="M46" s="110" t="s">
        <v>147</v>
      </c>
      <c r="N46" s="100">
        <v>30</v>
      </c>
      <c r="O46" s="182">
        <v>30</v>
      </c>
      <c r="P46" s="45">
        <v>30</v>
      </c>
      <c r="Q46" s="579"/>
      <c r="R46" s="845"/>
      <c r="S46" s="845"/>
    </row>
    <row r="47" spans="1:21" s="86" customFormat="1" x14ac:dyDescent="0.2">
      <c r="A47" s="19"/>
      <c r="B47" s="9"/>
      <c r="C47" s="20"/>
      <c r="D47" s="1243"/>
      <c r="E47" s="1245"/>
      <c r="F47" s="1246"/>
      <c r="G47" s="518"/>
      <c r="H47" s="225"/>
      <c r="I47" s="673"/>
      <c r="J47" s="197"/>
      <c r="K47" s="197"/>
      <c r="L47" s="197"/>
      <c r="M47" s="529" t="s">
        <v>200</v>
      </c>
      <c r="N47" s="44">
        <v>40</v>
      </c>
      <c r="O47" s="530">
        <v>40</v>
      </c>
      <c r="P47" s="43">
        <v>40</v>
      </c>
      <c r="Q47" s="824"/>
      <c r="R47" s="845"/>
      <c r="S47" s="845"/>
    </row>
    <row r="48" spans="1:21" s="86" customFormat="1" ht="14.25" customHeight="1" x14ac:dyDescent="0.2">
      <c r="A48" s="19"/>
      <c r="B48" s="9"/>
      <c r="C48" s="18"/>
      <c r="D48" s="1250" t="s">
        <v>62</v>
      </c>
      <c r="E48" s="1252"/>
      <c r="F48" s="1198"/>
      <c r="G48" s="518"/>
      <c r="H48" s="225"/>
      <c r="I48" s="673"/>
      <c r="J48" s="197"/>
      <c r="K48" s="197"/>
      <c r="L48" s="197"/>
      <c r="M48" s="1254" t="s">
        <v>50</v>
      </c>
      <c r="N48" s="620">
        <v>270</v>
      </c>
      <c r="O48" s="238">
        <v>280</v>
      </c>
      <c r="P48" s="611">
        <v>280</v>
      </c>
      <c r="Q48" s="812"/>
      <c r="R48" s="845"/>
      <c r="S48" s="845"/>
    </row>
    <row r="49" spans="1:19" s="86" customFormat="1" ht="14.25" customHeight="1" x14ac:dyDescent="0.2">
      <c r="A49" s="19"/>
      <c r="B49" s="9"/>
      <c r="C49" s="18"/>
      <c r="D49" s="1225"/>
      <c r="E49" s="1226"/>
      <c r="F49" s="1227"/>
      <c r="G49" s="518"/>
      <c r="H49" s="225"/>
      <c r="I49" s="673"/>
      <c r="J49" s="197"/>
      <c r="K49" s="197"/>
      <c r="L49" s="197"/>
      <c r="M49" s="1254"/>
      <c r="N49" s="135"/>
      <c r="P49" s="341"/>
      <c r="Q49" s="515"/>
      <c r="R49" s="845"/>
      <c r="S49" s="845"/>
    </row>
    <row r="50" spans="1:19" s="86" customFormat="1" ht="14.25" customHeight="1" x14ac:dyDescent="0.2">
      <c r="A50" s="19"/>
      <c r="B50" s="9"/>
      <c r="C50" s="18"/>
      <c r="D50" s="1251"/>
      <c r="E50" s="1226"/>
      <c r="F50" s="1227"/>
      <c r="G50" s="518"/>
      <c r="H50" s="225"/>
      <c r="I50" s="673"/>
      <c r="J50" s="197"/>
      <c r="K50" s="197"/>
      <c r="L50" s="197"/>
      <c r="M50" s="157" t="s">
        <v>105</v>
      </c>
      <c r="N50" s="619">
        <v>770</v>
      </c>
      <c r="O50" s="235">
        <v>760</v>
      </c>
      <c r="P50" s="349">
        <v>760</v>
      </c>
      <c r="Q50" s="811"/>
      <c r="R50" s="845"/>
      <c r="S50" s="845"/>
    </row>
    <row r="51" spans="1:19" s="86" customFormat="1" ht="21" customHeight="1" x14ac:dyDescent="0.2">
      <c r="A51" s="19"/>
      <c r="B51" s="9"/>
      <c r="C51" s="18"/>
      <c r="D51" s="1208" t="s">
        <v>224</v>
      </c>
      <c r="E51" s="1226"/>
      <c r="F51" s="1227"/>
      <c r="G51" s="523"/>
      <c r="H51" s="225"/>
      <c r="I51" s="673"/>
      <c r="J51" s="197"/>
      <c r="K51" s="197"/>
      <c r="L51" s="197"/>
      <c r="M51" s="1201" t="s">
        <v>186</v>
      </c>
      <c r="N51" s="1265">
        <v>2</v>
      </c>
      <c r="O51" s="1267">
        <v>2</v>
      </c>
      <c r="P51" s="1248">
        <v>2</v>
      </c>
      <c r="Q51" s="811"/>
      <c r="R51" s="845"/>
      <c r="S51" s="845"/>
    </row>
    <row r="52" spans="1:19" s="86" customFormat="1" ht="21" customHeight="1" x14ac:dyDescent="0.2">
      <c r="A52" s="19"/>
      <c r="B52" s="9"/>
      <c r="C52" s="18"/>
      <c r="D52" s="1208"/>
      <c r="E52" s="1226"/>
      <c r="F52" s="1227"/>
      <c r="G52" s="523"/>
      <c r="H52" s="225"/>
      <c r="I52" s="673"/>
      <c r="J52" s="197"/>
      <c r="K52" s="197"/>
      <c r="L52" s="197"/>
      <c r="M52" s="1238"/>
      <c r="N52" s="1266"/>
      <c r="O52" s="1268"/>
      <c r="P52" s="1249"/>
      <c r="Q52" s="812"/>
      <c r="R52" s="845"/>
      <c r="S52" s="845"/>
    </row>
    <row r="53" spans="1:19" s="86" customFormat="1" ht="14.25" customHeight="1" x14ac:dyDescent="0.2">
      <c r="A53" s="19"/>
      <c r="B53" s="9"/>
      <c r="C53" s="18"/>
      <c r="D53" s="1230"/>
      <c r="E53" s="1253"/>
      <c r="F53" s="1200"/>
      <c r="G53" s="519"/>
      <c r="H53" s="668"/>
      <c r="I53" s="674"/>
      <c r="J53" s="436"/>
      <c r="K53" s="436"/>
      <c r="L53" s="436"/>
      <c r="M53" s="533"/>
      <c r="N53" s="620"/>
      <c r="O53" s="238"/>
      <c r="P53" s="611"/>
      <c r="Q53" s="812"/>
      <c r="R53" s="845"/>
      <c r="S53" s="845"/>
    </row>
    <row r="54" spans="1:19" ht="31.5" customHeight="1" x14ac:dyDescent="0.2">
      <c r="A54" s="1421"/>
      <c r="B54" s="1344"/>
      <c r="C54" s="1423"/>
      <c r="D54" s="1424" t="s">
        <v>111</v>
      </c>
      <c r="E54" s="1252" t="s">
        <v>52</v>
      </c>
      <c r="F54" s="1198"/>
      <c r="G54" s="518"/>
      <c r="H54" s="225"/>
      <c r="I54" s="673"/>
      <c r="J54" s="197"/>
      <c r="K54" s="197"/>
      <c r="L54" s="197"/>
      <c r="M54" s="534" t="s">
        <v>139</v>
      </c>
      <c r="N54" s="259">
        <v>4</v>
      </c>
      <c r="O54" s="166">
        <v>4</v>
      </c>
      <c r="P54" s="103">
        <v>4</v>
      </c>
      <c r="Q54" s="822"/>
    </row>
    <row r="55" spans="1:19" ht="30" customHeight="1" x14ac:dyDescent="0.2">
      <c r="A55" s="1422"/>
      <c r="B55" s="1343"/>
      <c r="C55" s="1310"/>
      <c r="D55" s="1425"/>
      <c r="E55" s="1226"/>
      <c r="F55" s="1227"/>
      <c r="G55" s="518"/>
      <c r="H55" s="225"/>
      <c r="I55" s="673"/>
      <c r="J55" s="197"/>
      <c r="K55" s="197"/>
      <c r="L55" s="197"/>
      <c r="M55" s="532" t="s">
        <v>110</v>
      </c>
      <c r="N55" s="271">
        <v>57</v>
      </c>
      <c r="O55" s="273">
        <v>57</v>
      </c>
      <c r="P55" s="263">
        <v>57</v>
      </c>
      <c r="Q55" s="582"/>
    </row>
    <row r="56" spans="1:19" ht="31.5" customHeight="1" x14ac:dyDescent="0.2">
      <c r="A56" s="612"/>
      <c r="B56" s="613"/>
      <c r="C56" s="614"/>
      <c r="D56" s="615" t="s">
        <v>189</v>
      </c>
      <c r="E56" s="631"/>
      <c r="F56" s="466"/>
      <c r="G56" s="36"/>
      <c r="H56" s="199"/>
      <c r="I56" s="246"/>
      <c r="J56" s="200"/>
      <c r="K56" s="200"/>
      <c r="L56" s="200"/>
      <c r="M56" s="531" t="s">
        <v>187</v>
      </c>
      <c r="N56" s="644">
        <v>1800</v>
      </c>
      <c r="O56" s="646">
        <v>2000</v>
      </c>
      <c r="P56" s="648">
        <v>2010</v>
      </c>
      <c r="Q56" s="746"/>
    </row>
    <row r="57" spans="1:19" ht="31.5" customHeight="1" x14ac:dyDescent="0.2">
      <c r="A57" s="868"/>
      <c r="B57" s="870"/>
      <c r="C57" s="872"/>
      <c r="D57" s="181"/>
      <c r="E57" s="885"/>
      <c r="F57" s="891"/>
      <c r="G57" s="36"/>
      <c r="H57" s="199"/>
      <c r="I57" s="246"/>
      <c r="J57" s="200"/>
      <c r="K57" s="200"/>
      <c r="L57" s="200"/>
      <c r="M57" s="531" t="s">
        <v>188</v>
      </c>
      <c r="N57" s="892">
        <v>90</v>
      </c>
      <c r="O57" s="893">
        <v>90</v>
      </c>
      <c r="P57" s="894">
        <v>90</v>
      </c>
      <c r="Q57" s="746"/>
    </row>
    <row r="58" spans="1:19" ht="30" customHeight="1" x14ac:dyDescent="0.2">
      <c r="A58" s="867"/>
      <c r="B58" s="869"/>
      <c r="C58" s="871"/>
      <c r="D58" s="181" t="s">
        <v>73</v>
      </c>
      <c r="E58" s="920"/>
      <c r="F58" s="933"/>
      <c r="G58" s="934"/>
      <c r="H58" s="269"/>
      <c r="I58" s="676"/>
      <c r="J58" s="243"/>
      <c r="K58" s="243"/>
      <c r="L58" s="243"/>
      <c r="M58" s="875" t="s">
        <v>82</v>
      </c>
      <c r="N58" s="66">
        <v>17</v>
      </c>
      <c r="O58" s="282">
        <v>17</v>
      </c>
      <c r="P58" s="67">
        <v>17</v>
      </c>
      <c r="Q58" s="404"/>
    </row>
    <row r="59" spans="1:19" ht="41.25" customHeight="1" x14ac:dyDescent="0.2">
      <c r="A59" s="612"/>
      <c r="B59" s="613"/>
      <c r="C59" s="599"/>
      <c r="D59" s="249" t="s">
        <v>158</v>
      </c>
      <c r="E59" s="617"/>
      <c r="F59" s="257"/>
      <c r="G59" s="485"/>
      <c r="H59" s="210"/>
      <c r="I59" s="678"/>
      <c r="J59" s="195"/>
      <c r="K59" s="195"/>
      <c r="L59" s="195"/>
      <c r="M59" s="109" t="s">
        <v>140</v>
      </c>
      <c r="N59" s="464">
        <v>6</v>
      </c>
      <c r="O59" s="468">
        <v>1</v>
      </c>
      <c r="P59" s="351"/>
      <c r="Q59" s="825"/>
    </row>
    <row r="60" spans="1:19" ht="42" customHeight="1" x14ac:dyDescent="0.2">
      <c r="A60" s="612"/>
      <c r="B60" s="613"/>
      <c r="C60" s="599"/>
      <c r="D60" s="249"/>
      <c r="E60" s="617"/>
      <c r="F60" s="264"/>
      <c r="G60" s="485"/>
      <c r="H60" s="210"/>
      <c r="I60" s="678"/>
      <c r="J60" s="195"/>
      <c r="K60" s="195"/>
      <c r="L60" s="195"/>
      <c r="M60" s="156" t="s">
        <v>157</v>
      </c>
      <c r="N60" s="258">
        <v>1</v>
      </c>
      <c r="O60" s="279"/>
      <c r="P60" s="158"/>
      <c r="Q60" s="826"/>
    </row>
    <row r="61" spans="1:19" ht="41.25" customHeight="1" x14ac:dyDescent="0.2">
      <c r="A61" s="612"/>
      <c r="B61" s="613"/>
      <c r="C61" s="599"/>
      <c r="D61" s="249"/>
      <c r="E61" s="617"/>
      <c r="F61" s="264"/>
      <c r="G61" s="485"/>
      <c r="H61" s="199"/>
      <c r="I61" s="246"/>
      <c r="J61" s="200"/>
      <c r="K61" s="200"/>
      <c r="L61" s="200"/>
      <c r="M61" s="233" t="s">
        <v>141</v>
      </c>
      <c r="N61" s="268">
        <v>55</v>
      </c>
      <c r="O61" s="261">
        <v>20</v>
      </c>
      <c r="P61" s="234"/>
      <c r="Q61" s="815"/>
    </row>
    <row r="62" spans="1:19" ht="55.5" customHeight="1" x14ac:dyDescent="0.2">
      <c r="A62" s="612"/>
      <c r="B62" s="613"/>
      <c r="C62" s="599"/>
      <c r="D62" s="249"/>
      <c r="E62" s="617"/>
      <c r="F62" s="264"/>
      <c r="G62" s="485"/>
      <c r="H62" s="199"/>
      <c r="I62" s="246"/>
      <c r="J62" s="200"/>
      <c r="K62" s="195"/>
      <c r="L62" s="208"/>
      <c r="M62" s="353" t="s">
        <v>148</v>
      </c>
      <c r="N62" s="84">
        <v>400</v>
      </c>
      <c r="O62" s="226">
        <v>400</v>
      </c>
      <c r="P62" s="85">
        <v>400</v>
      </c>
      <c r="Q62" s="814"/>
    </row>
    <row r="63" spans="1:19" ht="69" customHeight="1" x14ac:dyDescent="0.2">
      <c r="A63" s="612"/>
      <c r="B63" s="613"/>
      <c r="C63" s="15"/>
      <c r="D63" s="449" t="s">
        <v>225</v>
      </c>
      <c r="E63" s="160"/>
      <c r="F63" s="167"/>
      <c r="G63" s="485"/>
      <c r="H63" s="199"/>
      <c r="I63" s="246"/>
      <c r="J63" s="200"/>
      <c r="K63" s="200"/>
      <c r="L63" s="194"/>
      <c r="M63" s="164" t="s">
        <v>145</v>
      </c>
      <c r="N63" s="115">
        <v>1168</v>
      </c>
      <c r="O63" s="283">
        <v>1168</v>
      </c>
      <c r="P63" s="70">
        <v>1168</v>
      </c>
      <c r="Q63" s="827"/>
    </row>
    <row r="64" spans="1:19" ht="54" customHeight="1" x14ac:dyDescent="0.2">
      <c r="A64" s="612"/>
      <c r="B64" s="613"/>
      <c r="C64" s="15"/>
      <c r="D64" s="615" t="s">
        <v>205</v>
      </c>
      <c r="E64" s="160"/>
      <c r="F64" s="167"/>
      <c r="G64" s="485"/>
      <c r="H64" s="199"/>
      <c r="I64" s="246"/>
      <c r="J64" s="200"/>
      <c r="K64" s="200"/>
      <c r="L64" s="200"/>
      <c r="M64" s="353" t="s">
        <v>211</v>
      </c>
      <c r="N64" s="246">
        <v>42.3</v>
      </c>
      <c r="O64" s="246">
        <v>42.3</v>
      </c>
      <c r="P64" s="350">
        <v>42.3</v>
      </c>
      <c r="Q64" s="194"/>
    </row>
    <row r="65" spans="1:22" ht="15.75" customHeight="1" x14ac:dyDescent="0.2">
      <c r="A65" s="612"/>
      <c r="B65" s="613"/>
      <c r="C65" s="15"/>
      <c r="D65" s="1255" t="s">
        <v>124</v>
      </c>
      <c r="E65" s="160"/>
      <c r="F65" s="167"/>
      <c r="G65" s="485"/>
      <c r="H65" s="199"/>
      <c r="I65" s="246"/>
      <c r="J65" s="200"/>
      <c r="K65" s="193"/>
      <c r="L65" s="194"/>
      <c r="M65" s="1269" t="s">
        <v>125</v>
      </c>
      <c r="N65" s="535">
        <v>1</v>
      </c>
      <c r="O65" s="535">
        <v>1</v>
      </c>
      <c r="P65" s="536">
        <v>1</v>
      </c>
      <c r="Q65" s="828"/>
    </row>
    <row r="66" spans="1:22" ht="24.75" customHeight="1" x14ac:dyDescent="0.2">
      <c r="A66" s="612"/>
      <c r="B66" s="613"/>
      <c r="C66" s="15"/>
      <c r="D66" s="1256"/>
      <c r="E66" s="160"/>
      <c r="F66" s="167"/>
      <c r="G66" s="485"/>
      <c r="H66" s="199"/>
      <c r="I66" s="246"/>
      <c r="J66" s="200"/>
      <c r="K66" s="193"/>
      <c r="L66" s="194"/>
      <c r="M66" s="1270"/>
      <c r="N66" s="537">
        <v>50</v>
      </c>
      <c r="O66" s="537">
        <v>50</v>
      </c>
      <c r="P66" s="538">
        <v>50</v>
      </c>
      <c r="Q66" s="829"/>
    </row>
    <row r="67" spans="1:22" ht="27.75" customHeight="1" x14ac:dyDescent="0.2">
      <c r="A67" s="443"/>
      <c r="B67" s="613"/>
      <c r="C67" s="599"/>
      <c r="D67" s="1255" t="s">
        <v>198</v>
      </c>
      <c r="E67" s="465"/>
      <c r="F67" s="466"/>
      <c r="G67" s="56"/>
      <c r="H67" s="269"/>
      <c r="I67" s="676"/>
      <c r="J67" s="243"/>
      <c r="K67" s="243"/>
      <c r="L67" s="262"/>
      <c r="M67" s="478" t="s">
        <v>241</v>
      </c>
      <c r="N67" s="99">
        <f>30+45+6+6+3</f>
        <v>90</v>
      </c>
      <c r="O67" s="242">
        <v>90</v>
      </c>
      <c r="P67" s="151">
        <v>90</v>
      </c>
      <c r="Q67" s="31"/>
    </row>
    <row r="68" spans="1:22" s="86" customFormat="1" ht="15.75" customHeight="1" thickBot="1" x14ac:dyDescent="0.25">
      <c r="A68" s="21"/>
      <c r="B68" s="24"/>
      <c r="C68" s="14"/>
      <c r="D68" s="1257"/>
      <c r="E68" s="1258" t="s">
        <v>63</v>
      </c>
      <c r="F68" s="1259"/>
      <c r="G68" s="1259"/>
      <c r="H68" s="355">
        <f>SUM(H14:H19)</f>
        <v>62682.400000000001</v>
      </c>
      <c r="I68" s="679">
        <f>SUM(I14:I19)</f>
        <v>65676.5</v>
      </c>
      <c r="J68" s="679">
        <f>SUM(J14:J19)</f>
        <v>2994.099999999994</v>
      </c>
      <c r="K68" s="670">
        <f>SUM(K14:K19)</f>
        <v>62450.2</v>
      </c>
      <c r="L68" s="297">
        <f>SUM(L14:L19)</f>
        <v>62361.2</v>
      </c>
      <c r="M68" s="305"/>
      <c r="N68" s="356"/>
      <c r="O68" s="357"/>
      <c r="P68" s="358"/>
      <c r="Q68" s="830"/>
      <c r="R68" s="845"/>
      <c r="S68" s="848"/>
    </row>
    <row r="69" spans="1:22" ht="15" customHeight="1" x14ac:dyDescent="0.2">
      <c r="A69" s="902" t="s">
        <v>13</v>
      </c>
      <c r="B69" s="878" t="s">
        <v>13</v>
      </c>
      <c r="C69" s="880" t="s">
        <v>16</v>
      </c>
      <c r="D69" s="1260" t="s">
        <v>190</v>
      </c>
      <c r="E69" s="148"/>
      <c r="F69" s="152">
        <v>2</v>
      </c>
      <c r="G69" s="484"/>
      <c r="H69" s="191"/>
      <c r="I69" s="680"/>
      <c r="J69" s="289"/>
      <c r="K69" s="192"/>
      <c r="L69" s="201"/>
      <c r="M69" s="185"/>
      <c r="N69" s="98"/>
      <c r="O69" s="291"/>
      <c r="P69" s="93"/>
      <c r="Q69" s="93"/>
    </row>
    <row r="70" spans="1:22" ht="15" customHeight="1" x14ac:dyDescent="0.2">
      <c r="A70" s="867"/>
      <c r="B70" s="869"/>
      <c r="C70" s="871"/>
      <c r="D70" s="1420"/>
      <c r="E70" s="937"/>
      <c r="F70" s="874"/>
      <c r="G70" s="934"/>
      <c r="H70" s="302"/>
      <c r="I70" s="938"/>
      <c r="J70" s="922"/>
      <c r="K70" s="240"/>
      <c r="L70" s="240"/>
      <c r="M70" s="109"/>
      <c r="N70" s="66"/>
      <c r="O70" s="282"/>
      <c r="P70" s="67"/>
      <c r="Q70" s="67"/>
    </row>
    <row r="71" spans="1:22" ht="79.5" customHeight="1" x14ac:dyDescent="0.2">
      <c r="A71" s="612"/>
      <c r="B71" s="613"/>
      <c r="C71" s="614"/>
      <c r="D71" s="873" t="s">
        <v>201</v>
      </c>
      <c r="E71" s="617"/>
      <c r="F71" s="618"/>
      <c r="G71" s="485" t="s">
        <v>17</v>
      </c>
      <c r="H71" s="210">
        <v>89.4</v>
      </c>
      <c r="I71" s="935">
        <v>89.8</v>
      </c>
      <c r="J71" s="936">
        <f>I71-H71</f>
        <v>0.39999999999999147</v>
      </c>
      <c r="K71" s="208">
        <f>I71</f>
        <v>89.8</v>
      </c>
      <c r="L71" s="302">
        <f>K71</f>
        <v>89.8</v>
      </c>
      <c r="M71" s="109" t="s">
        <v>149</v>
      </c>
      <c r="N71" s="974" t="s">
        <v>278</v>
      </c>
      <c r="O71" s="975" t="s">
        <v>279</v>
      </c>
      <c r="P71" s="976" t="s">
        <v>280</v>
      </c>
      <c r="Q71" s="959" t="s">
        <v>281</v>
      </c>
    </row>
    <row r="72" spans="1:22" ht="42.75" customHeight="1" x14ac:dyDescent="0.2">
      <c r="A72" s="443"/>
      <c r="B72" s="613"/>
      <c r="C72" s="614"/>
      <c r="D72" s="181" t="s">
        <v>32</v>
      </c>
      <c r="E72" s="631"/>
      <c r="F72" s="632"/>
      <c r="G72" s="490" t="s">
        <v>14</v>
      </c>
      <c r="H72" s="359">
        <v>148</v>
      </c>
      <c r="I72" s="677">
        <v>148</v>
      </c>
      <c r="J72" s="807"/>
      <c r="K72" s="361">
        <v>93</v>
      </c>
      <c r="L72" s="361">
        <v>93</v>
      </c>
      <c r="M72" s="254" t="s">
        <v>83</v>
      </c>
      <c r="N72" s="360">
        <v>180</v>
      </c>
      <c r="O72" s="242">
        <v>190</v>
      </c>
      <c r="P72" s="151">
        <v>190</v>
      </c>
      <c r="Q72" s="151"/>
    </row>
    <row r="73" spans="1:22" ht="14.25" customHeight="1" x14ac:dyDescent="0.2">
      <c r="A73" s="612"/>
      <c r="B73" s="613"/>
      <c r="C73" s="599"/>
      <c r="D73" s="1256" t="s">
        <v>70</v>
      </c>
      <c r="E73" s="1262"/>
      <c r="F73" s="1263"/>
      <c r="G73" s="36"/>
      <c r="H73" s="199"/>
      <c r="I73" s="246"/>
      <c r="J73" s="193"/>
      <c r="K73" s="194"/>
      <c r="L73" s="200"/>
      <c r="M73" s="163" t="s">
        <v>107</v>
      </c>
      <c r="N73" s="258">
        <v>25</v>
      </c>
      <c r="O73" s="279">
        <v>25</v>
      </c>
      <c r="P73" s="158">
        <v>25</v>
      </c>
      <c r="Q73" s="158"/>
    </row>
    <row r="74" spans="1:22" ht="27.75" customHeight="1" x14ac:dyDescent="0.2">
      <c r="A74" s="612"/>
      <c r="B74" s="613"/>
      <c r="C74" s="614"/>
      <c r="D74" s="1256"/>
      <c r="E74" s="1262"/>
      <c r="F74" s="1264"/>
      <c r="G74" s="36"/>
      <c r="H74" s="199"/>
      <c r="I74" s="246"/>
      <c r="J74" s="193"/>
      <c r="K74" s="194"/>
      <c r="L74" s="200"/>
      <c r="M74" s="267" t="s">
        <v>150</v>
      </c>
      <c r="N74" s="258">
        <v>3000</v>
      </c>
      <c r="O74" s="279">
        <v>3000</v>
      </c>
      <c r="P74" s="158">
        <v>3000</v>
      </c>
      <c r="Q74" s="158"/>
      <c r="V74" s="64" t="s">
        <v>163</v>
      </c>
    </row>
    <row r="75" spans="1:22" s="86" customFormat="1" ht="30" customHeight="1" x14ac:dyDescent="0.2">
      <c r="A75" s="608"/>
      <c r="B75" s="613"/>
      <c r="C75" s="599"/>
      <c r="D75" s="362" t="s">
        <v>72</v>
      </c>
      <c r="E75" s="631"/>
      <c r="F75" s="632"/>
      <c r="G75" s="467"/>
      <c r="H75" s="199"/>
      <c r="I75" s="246"/>
      <c r="J75" s="193"/>
      <c r="K75" s="194"/>
      <c r="L75" s="200"/>
      <c r="M75" s="363" t="s">
        <v>58</v>
      </c>
      <c r="N75" s="463">
        <v>4500</v>
      </c>
      <c r="O75" s="469">
        <v>4500</v>
      </c>
      <c r="P75" s="364">
        <v>4500</v>
      </c>
      <c r="Q75" s="364"/>
      <c r="R75" s="845"/>
      <c r="S75" s="845"/>
    </row>
    <row r="76" spans="1:22" s="86" customFormat="1" ht="40.5" customHeight="1" x14ac:dyDescent="0.2">
      <c r="A76" s="608"/>
      <c r="B76" s="613"/>
      <c r="C76" s="614"/>
      <c r="D76" s="125" t="s">
        <v>226</v>
      </c>
      <c r="E76" s="631"/>
      <c r="F76" s="632"/>
      <c r="G76" s="493"/>
      <c r="H76" s="269"/>
      <c r="I76" s="676"/>
      <c r="J76" s="250"/>
      <c r="K76" s="262"/>
      <c r="L76" s="243"/>
      <c r="M76" s="253" t="s">
        <v>156</v>
      </c>
      <c r="N76" s="365">
        <v>8</v>
      </c>
      <c r="O76" s="279"/>
      <c r="P76" s="158"/>
      <c r="Q76" s="158"/>
      <c r="R76" s="845"/>
      <c r="S76" s="845"/>
    </row>
    <row r="77" spans="1:22" s="86" customFormat="1" ht="29.25" customHeight="1" x14ac:dyDescent="0.2">
      <c r="A77" s="608"/>
      <c r="B77" s="613"/>
      <c r="C77" s="599"/>
      <c r="D77" s="1255" t="s">
        <v>159</v>
      </c>
      <c r="E77" s="617"/>
      <c r="F77" s="632"/>
      <c r="G77" s="56" t="s">
        <v>17</v>
      </c>
      <c r="H77" s="269">
        <v>536</v>
      </c>
      <c r="I77" s="805">
        <v>431</v>
      </c>
      <c r="J77" s="808">
        <f>I77-H77</f>
        <v>-105</v>
      </c>
      <c r="K77" s="240">
        <v>536</v>
      </c>
      <c r="L77" s="241">
        <v>536</v>
      </c>
      <c r="M77" s="254" t="s">
        <v>156</v>
      </c>
      <c r="N77" s="435">
        <f>87+25</f>
        <v>112</v>
      </c>
      <c r="O77" s="61">
        <v>97</v>
      </c>
      <c r="P77" s="471">
        <v>97</v>
      </c>
      <c r="Q77" s="1443" t="s">
        <v>282</v>
      </c>
      <c r="R77" s="845"/>
      <c r="S77" s="845"/>
    </row>
    <row r="78" spans="1:22" s="86" customFormat="1" ht="25.5" customHeight="1" x14ac:dyDescent="0.2">
      <c r="A78" s="791"/>
      <c r="B78" s="788"/>
      <c r="C78" s="599"/>
      <c r="D78" s="1336"/>
      <c r="E78" s="790"/>
      <c r="F78" s="789"/>
      <c r="G78" s="183" t="s">
        <v>272</v>
      </c>
      <c r="H78" s="199"/>
      <c r="I78" s="806">
        <v>180.9</v>
      </c>
      <c r="J78" s="808">
        <f>I78-H78</f>
        <v>180.9</v>
      </c>
      <c r="K78" s="208"/>
      <c r="L78" s="195"/>
      <c r="M78" s="363" t="s">
        <v>76</v>
      </c>
      <c r="N78" s="360">
        <v>5000</v>
      </c>
      <c r="O78" s="810">
        <v>5000</v>
      </c>
      <c r="P78" s="600">
        <v>5000</v>
      </c>
      <c r="Q78" s="1444"/>
      <c r="R78" s="845"/>
      <c r="S78" s="845"/>
    </row>
    <row r="79" spans="1:22" ht="13.5" thickBot="1" x14ac:dyDescent="0.25">
      <c r="A79" s="444"/>
      <c r="B79" s="624"/>
      <c r="C79" s="440"/>
      <c r="D79" s="1257"/>
      <c r="E79" s="626"/>
      <c r="F79" s="628"/>
      <c r="G79" s="58" t="s">
        <v>15</v>
      </c>
      <c r="H79" s="204">
        <f>SUM(H69:H77)</f>
        <v>773.4</v>
      </c>
      <c r="I79" s="682">
        <f>SUM(I69:I78)</f>
        <v>849.69999999999993</v>
      </c>
      <c r="J79" s="797">
        <f>SUM(J69:J78)</f>
        <v>76.3</v>
      </c>
      <c r="K79" s="206">
        <f>SUM(K69:K77)</f>
        <v>718.8</v>
      </c>
      <c r="L79" s="212">
        <f>SUM(L69:L77)</f>
        <v>718.8</v>
      </c>
      <c r="M79" s="809"/>
      <c r="N79" s="435"/>
      <c r="O79" s="61"/>
      <c r="P79" s="471"/>
      <c r="Q79" s="1445"/>
    </row>
    <row r="80" spans="1:22" ht="19.5" customHeight="1" x14ac:dyDescent="0.2">
      <c r="A80" s="441" t="s">
        <v>13</v>
      </c>
      <c r="B80" s="623" t="s">
        <v>13</v>
      </c>
      <c r="C80" s="625" t="s">
        <v>18</v>
      </c>
      <c r="D80" s="1290" t="s">
        <v>106</v>
      </c>
      <c r="E80" s="617"/>
      <c r="F80" s="618">
        <v>2</v>
      </c>
      <c r="G80" s="486" t="s">
        <v>14</v>
      </c>
      <c r="H80" s="199">
        <v>3.9</v>
      </c>
      <c r="I80" s="246">
        <v>3.9</v>
      </c>
      <c r="J80" s="200"/>
      <c r="K80" s="200">
        <v>3.9</v>
      </c>
      <c r="L80" s="194">
        <v>3.9</v>
      </c>
      <c r="M80" s="369" t="s">
        <v>109</v>
      </c>
      <c r="N80" s="98">
        <v>10</v>
      </c>
      <c r="O80" s="291">
        <v>10</v>
      </c>
      <c r="P80" s="93">
        <v>10</v>
      </c>
      <c r="Q80" s="93"/>
    </row>
    <row r="81" spans="1:19" ht="30.75" customHeight="1" x14ac:dyDescent="0.2">
      <c r="A81" s="612"/>
      <c r="B81" s="613"/>
      <c r="C81" s="599"/>
      <c r="D81" s="1288"/>
      <c r="E81" s="617"/>
      <c r="F81" s="618"/>
      <c r="G81" s="36"/>
      <c r="H81" s="199"/>
      <c r="I81" s="246"/>
      <c r="J81" s="200"/>
      <c r="K81" s="200"/>
      <c r="L81" s="194"/>
      <c r="M81" s="370" t="s">
        <v>130</v>
      </c>
      <c r="N81" s="154">
        <v>860</v>
      </c>
      <c r="O81" s="275">
        <v>860</v>
      </c>
      <c r="P81" s="155">
        <v>860</v>
      </c>
      <c r="Q81" s="155"/>
    </row>
    <row r="82" spans="1:19" ht="27.75" customHeight="1" x14ac:dyDescent="0.2">
      <c r="A82" s="612"/>
      <c r="B82" s="613"/>
      <c r="C82" s="599"/>
      <c r="D82" s="371"/>
      <c r="E82" s="617"/>
      <c r="F82" s="618"/>
      <c r="G82" s="36"/>
      <c r="H82" s="199"/>
      <c r="I82" s="246"/>
      <c r="J82" s="200"/>
      <c r="K82" s="200"/>
      <c r="L82" s="262"/>
      <c r="M82" s="1269" t="s">
        <v>151</v>
      </c>
      <c r="N82" s="95">
        <v>40</v>
      </c>
      <c r="O82" s="277">
        <v>40</v>
      </c>
      <c r="P82" s="72">
        <v>40</v>
      </c>
      <c r="Q82" s="72"/>
    </row>
    <row r="83" spans="1:19" ht="15" customHeight="1" thickBot="1" x14ac:dyDescent="0.25">
      <c r="A83" s="642"/>
      <c r="B83" s="24"/>
      <c r="C83" s="440"/>
      <c r="D83" s="367"/>
      <c r="E83" s="149"/>
      <c r="F83" s="153"/>
      <c r="G83" s="58" t="s">
        <v>15</v>
      </c>
      <c r="H83" s="204">
        <f t="shared" ref="H83:L83" si="1">H80</f>
        <v>3.9</v>
      </c>
      <c r="I83" s="682">
        <f t="shared" ref="I83" si="2">I80</f>
        <v>3.9</v>
      </c>
      <c r="J83" s="212"/>
      <c r="K83" s="212">
        <f t="shared" si="1"/>
        <v>3.9</v>
      </c>
      <c r="L83" s="206">
        <f t="shared" si="1"/>
        <v>3.9</v>
      </c>
      <c r="M83" s="1294"/>
      <c r="N83" s="186"/>
      <c r="O83" s="292"/>
      <c r="P83" s="94"/>
      <c r="Q83" s="94"/>
    </row>
    <row r="84" spans="1:19" s="86" customFormat="1" ht="17.25" customHeight="1" x14ac:dyDescent="0.2">
      <c r="A84" s="447" t="s">
        <v>13</v>
      </c>
      <c r="B84" s="1295" t="s">
        <v>13</v>
      </c>
      <c r="C84" s="1297" t="s">
        <v>20</v>
      </c>
      <c r="D84" s="1299" t="s">
        <v>108</v>
      </c>
      <c r="E84" s="1301"/>
      <c r="F84" s="1303">
        <v>2</v>
      </c>
      <c r="G84" s="54" t="s">
        <v>14</v>
      </c>
      <c r="H84" s="352">
        <v>27.7</v>
      </c>
      <c r="I84" s="683">
        <v>27.7</v>
      </c>
      <c r="J84" s="564"/>
      <c r="K84" s="201">
        <v>27.7</v>
      </c>
      <c r="L84" s="289">
        <v>27.7</v>
      </c>
      <c r="M84" s="651" t="s">
        <v>71</v>
      </c>
      <c r="N84" s="372">
        <v>13</v>
      </c>
      <c r="O84" s="373">
        <v>10</v>
      </c>
      <c r="P84" s="374">
        <v>10</v>
      </c>
      <c r="Q84" s="374"/>
      <c r="R84" s="845"/>
      <c r="S84" s="845"/>
    </row>
    <row r="85" spans="1:19" s="86" customFormat="1" ht="27.75" customHeight="1" thickBot="1" x14ac:dyDescent="0.25">
      <c r="A85" s="444"/>
      <c r="B85" s="1296"/>
      <c r="C85" s="1298"/>
      <c r="D85" s="1300"/>
      <c r="E85" s="1302"/>
      <c r="F85" s="1304"/>
      <c r="G85" s="58" t="s">
        <v>15</v>
      </c>
      <c r="H85" s="204">
        <f t="shared" ref="H85:L85" si="3">SUM(H84)</f>
        <v>27.7</v>
      </c>
      <c r="I85" s="682">
        <f t="shared" ref="I85" si="4">SUM(I84)</f>
        <v>27.7</v>
      </c>
      <c r="J85" s="212"/>
      <c r="K85" s="212">
        <f t="shared" si="3"/>
        <v>27.7</v>
      </c>
      <c r="L85" s="206">
        <f t="shared" si="3"/>
        <v>27.7</v>
      </c>
      <c r="M85" s="459" t="s">
        <v>51</v>
      </c>
      <c r="N85" s="375">
        <v>36</v>
      </c>
      <c r="O85" s="376">
        <v>36</v>
      </c>
      <c r="P85" s="377">
        <v>36</v>
      </c>
      <c r="Q85" s="377"/>
      <c r="R85" s="845"/>
      <c r="S85" s="845"/>
    </row>
    <row r="86" spans="1:19" ht="43.5" customHeight="1" x14ac:dyDescent="0.2">
      <c r="A86" s="1308" t="s">
        <v>13</v>
      </c>
      <c r="B86" s="623" t="s">
        <v>13</v>
      </c>
      <c r="C86" s="1297" t="s">
        <v>21</v>
      </c>
      <c r="D86" s="1290" t="s">
        <v>75</v>
      </c>
      <c r="E86" s="1301" t="s">
        <v>55</v>
      </c>
      <c r="F86" s="1303">
        <v>2</v>
      </c>
      <c r="G86" s="381" t="s">
        <v>14</v>
      </c>
      <c r="H86" s="352">
        <v>242.9</v>
      </c>
      <c r="I86" s="793">
        <v>167.9</v>
      </c>
      <c r="J86" s="792">
        <f>I86-H86</f>
        <v>-75</v>
      </c>
      <c r="K86" s="190">
        <v>15.3</v>
      </c>
      <c r="L86" s="195">
        <v>8.4</v>
      </c>
      <c r="M86" s="231" t="s">
        <v>191</v>
      </c>
      <c r="N86" s="378">
        <v>40</v>
      </c>
      <c r="O86" s="294"/>
      <c r="P86" s="232"/>
      <c r="Q86" s="1405" t="s">
        <v>281</v>
      </c>
    </row>
    <row r="87" spans="1:19" ht="43.5" customHeight="1" x14ac:dyDescent="0.2">
      <c r="A87" s="1190"/>
      <c r="B87" s="613"/>
      <c r="C87" s="1310"/>
      <c r="D87" s="1288"/>
      <c r="E87" s="1311"/>
      <c r="F87" s="1307"/>
      <c r="G87" s="412" t="s">
        <v>260</v>
      </c>
      <c r="H87" s="795"/>
      <c r="I87" s="835">
        <v>75</v>
      </c>
      <c r="J87" s="796">
        <f>I87-H87</f>
        <v>75</v>
      </c>
      <c r="K87" s="202"/>
      <c r="L87" s="198"/>
      <c r="M87" s="478" t="s">
        <v>242</v>
      </c>
      <c r="N87" s="84">
        <v>6211</v>
      </c>
      <c r="O87" s="242"/>
      <c r="P87" s="151"/>
      <c r="Q87" s="1406"/>
    </row>
    <row r="88" spans="1:19" ht="18" customHeight="1" x14ac:dyDescent="0.2">
      <c r="A88" s="1190"/>
      <c r="B88" s="613"/>
      <c r="C88" s="1310"/>
      <c r="D88" s="1288"/>
      <c r="E88" s="1311"/>
      <c r="F88" s="1307"/>
      <c r="G88" s="635"/>
      <c r="H88" s="352"/>
      <c r="I88" s="683"/>
      <c r="J88" s="224"/>
      <c r="K88" s="208"/>
      <c r="L88" s="195"/>
      <c r="M88" s="1273" t="s">
        <v>223</v>
      </c>
      <c r="N88" s="139">
        <v>68</v>
      </c>
      <c r="O88" s="277">
        <v>68</v>
      </c>
      <c r="P88" s="72">
        <v>68</v>
      </c>
      <c r="Q88" s="31"/>
    </row>
    <row r="89" spans="1:19" ht="13.5" thickBot="1" x14ac:dyDescent="0.25">
      <c r="A89" s="1309"/>
      <c r="B89" s="624"/>
      <c r="C89" s="1298"/>
      <c r="D89" s="1289"/>
      <c r="E89" s="1302"/>
      <c r="F89" s="1304"/>
      <c r="G89" s="640" t="s">
        <v>15</v>
      </c>
      <c r="H89" s="204">
        <f>SUM(H86)</f>
        <v>242.9</v>
      </c>
      <c r="I89" s="682">
        <f>SUM(I86:I87)</f>
        <v>242.9</v>
      </c>
      <c r="J89" s="797">
        <f>SUM(J86:J87)</f>
        <v>0</v>
      </c>
      <c r="K89" s="206">
        <f>SUM(K86:K88)</f>
        <v>15.3</v>
      </c>
      <c r="L89" s="206">
        <f>SUM(L86:L88)</f>
        <v>8.4</v>
      </c>
      <c r="M89" s="1274"/>
      <c r="N89" s="368"/>
      <c r="O89" s="292"/>
      <c r="P89" s="94"/>
      <c r="Q89" s="94"/>
    </row>
    <row r="90" spans="1:19" ht="13.5" thickBot="1" x14ac:dyDescent="0.25">
      <c r="A90" s="3" t="s">
        <v>13</v>
      </c>
      <c r="B90" s="2" t="s">
        <v>13</v>
      </c>
      <c r="C90" s="1275" t="s">
        <v>19</v>
      </c>
      <c r="D90" s="1275"/>
      <c r="E90" s="1275"/>
      <c r="F90" s="1275"/>
      <c r="G90" s="1275"/>
      <c r="H90" s="214">
        <f>H89+H85+H83+H79+H68</f>
        <v>63730.3</v>
      </c>
      <c r="I90" s="684">
        <f>I89+I85+I83+I79+I68</f>
        <v>66800.7</v>
      </c>
      <c r="J90" s="798">
        <f>J89+J85+J83+J79+J68</f>
        <v>3070.3999999999942</v>
      </c>
      <c r="K90" s="215">
        <f>K89+K85+K83+K79+K68</f>
        <v>63215.899999999994</v>
      </c>
      <c r="L90" s="215">
        <f>L89+L85+L83+L79+L68</f>
        <v>63120</v>
      </c>
      <c r="M90" s="639"/>
      <c r="N90" s="1305"/>
      <c r="O90" s="1305"/>
      <c r="P90" s="1305"/>
      <c r="Q90" s="1306"/>
    </row>
    <row r="91" spans="1:19" ht="13.5" thickBot="1" x14ac:dyDescent="0.25">
      <c r="A91" s="3" t="s">
        <v>13</v>
      </c>
      <c r="B91" s="1276" t="s">
        <v>5</v>
      </c>
      <c r="C91" s="1277"/>
      <c r="D91" s="1277"/>
      <c r="E91" s="1277"/>
      <c r="F91" s="1277"/>
      <c r="G91" s="1277"/>
      <c r="H91" s="296">
        <f t="shared" ref="H91:L91" si="5">H90</f>
        <v>63730.3</v>
      </c>
      <c r="I91" s="685">
        <f t="shared" ref="I91:J91" si="6">I90</f>
        <v>66800.7</v>
      </c>
      <c r="J91" s="799">
        <f t="shared" si="6"/>
        <v>3070.3999999999942</v>
      </c>
      <c r="K91" s="379">
        <f t="shared" si="5"/>
        <v>63215.899999999994</v>
      </c>
      <c r="L91" s="379">
        <f t="shared" si="5"/>
        <v>63120</v>
      </c>
      <c r="M91" s="1278"/>
      <c r="N91" s="1279"/>
      <c r="O91" s="1279"/>
      <c r="P91" s="1279"/>
      <c r="Q91" s="1280"/>
    </row>
    <row r="92" spans="1:19" ht="13.5" customHeight="1" thickBot="1" x14ac:dyDescent="0.25">
      <c r="A92" s="641" t="s">
        <v>16</v>
      </c>
      <c r="B92" s="1281" t="s">
        <v>37</v>
      </c>
      <c r="C92" s="1282"/>
      <c r="D92" s="1282"/>
      <c r="E92" s="1282"/>
      <c r="F92" s="1282"/>
      <c r="G92" s="1282"/>
      <c r="H92" s="1282"/>
      <c r="I92" s="1282"/>
      <c r="J92" s="1282"/>
      <c r="K92" s="1282"/>
      <c r="L92" s="1282"/>
      <c r="M92" s="1282"/>
      <c r="N92" s="1282"/>
      <c r="O92" s="1282"/>
      <c r="P92" s="1282"/>
      <c r="Q92" s="1283"/>
    </row>
    <row r="93" spans="1:19" ht="13.5" thickBot="1" x14ac:dyDescent="0.25">
      <c r="A93" s="6" t="s">
        <v>16</v>
      </c>
      <c r="B93" s="5" t="s">
        <v>13</v>
      </c>
      <c r="C93" s="1291" t="s">
        <v>33</v>
      </c>
      <c r="D93" s="1292"/>
      <c r="E93" s="1292"/>
      <c r="F93" s="1292"/>
      <c r="G93" s="1292"/>
      <c r="H93" s="1292"/>
      <c r="I93" s="1292"/>
      <c r="J93" s="1292"/>
      <c r="K93" s="1292"/>
      <c r="L93" s="1292"/>
      <c r="M93" s="1292"/>
      <c r="N93" s="1292"/>
      <c r="O93" s="1292"/>
      <c r="P93" s="1292"/>
      <c r="Q93" s="1293"/>
    </row>
    <row r="94" spans="1:19" ht="26.25" customHeight="1" x14ac:dyDescent="0.2">
      <c r="A94" s="441" t="s">
        <v>16</v>
      </c>
      <c r="B94" s="623" t="s">
        <v>13</v>
      </c>
      <c r="C94" s="625" t="s">
        <v>13</v>
      </c>
      <c r="D94" s="1284" t="s">
        <v>208</v>
      </c>
      <c r="E94" s="380"/>
      <c r="F94" s="144"/>
      <c r="G94" s="577" t="s">
        <v>14</v>
      </c>
      <c r="H94" s="301">
        <v>845.3</v>
      </c>
      <c r="I94" s="781">
        <v>803.3</v>
      </c>
      <c r="J94" s="782">
        <f>I94-H94</f>
        <v>-42</v>
      </c>
      <c r="K94" s="211">
        <v>1932.5</v>
      </c>
      <c r="L94" s="189">
        <v>4142.8999999999996</v>
      </c>
      <c r="M94" s="382"/>
      <c r="N94" s="96"/>
      <c r="O94" s="69"/>
      <c r="P94" s="93"/>
      <c r="Q94" s="1407" t="s">
        <v>286</v>
      </c>
    </row>
    <row r="95" spans="1:19" ht="26.25" customHeight="1" x14ac:dyDescent="0.2">
      <c r="A95" s="443"/>
      <c r="B95" s="775"/>
      <c r="C95" s="776"/>
      <c r="D95" s="1285"/>
      <c r="E95" s="783"/>
      <c r="F95" s="784"/>
      <c r="G95" s="578" t="s">
        <v>260</v>
      </c>
      <c r="H95" s="303"/>
      <c r="I95" s="786">
        <v>42</v>
      </c>
      <c r="J95" s="787">
        <f>I95-H95</f>
        <v>42</v>
      </c>
      <c r="K95" s="196"/>
      <c r="L95" s="196"/>
      <c r="M95" s="785"/>
      <c r="N95" s="99"/>
      <c r="O95" s="38"/>
      <c r="P95" s="151"/>
      <c r="Q95" s="1408"/>
    </row>
    <row r="96" spans="1:19" ht="18" customHeight="1" x14ac:dyDescent="0.2">
      <c r="A96" s="443"/>
      <c r="B96" s="613"/>
      <c r="C96" s="614"/>
      <c r="D96" s="1286"/>
      <c r="E96" s="565"/>
      <c r="F96" s="396"/>
      <c r="G96" s="578" t="s">
        <v>3</v>
      </c>
      <c r="H96" s="303">
        <v>562.5</v>
      </c>
      <c r="I96" s="697">
        <f>562.5</f>
        <v>562.5</v>
      </c>
      <c r="J96" s="787"/>
      <c r="K96" s="196">
        <v>1014.3</v>
      </c>
      <c r="L96" s="196">
        <v>295.7</v>
      </c>
      <c r="M96" s="566"/>
      <c r="N96" s="28"/>
      <c r="O96" s="37"/>
      <c r="P96" s="67"/>
      <c r="Q96" s="1409"/>
    </row>
    <row r="97" spans="1:20" ht="30.75" customHeight="1" x14ac:dyDescent="0.2">
      <c r="A97" s="443"/>
      <c r="B97" s="613"/>
      <c r="C97" s="609"/>
      <c r="D97" s="1312" t="s">
        <v>221</v>
      </c>
      <c r="E97" s="236" t="s">
        <v>2</v>
      </c>
      <c r="F97" s="607">
        <v>5</v>
      </c>
      <c r="G97" s="579"/>
      <c r="H97" s="692"/>
      <c r="I97" s="698"/>
      <c r="J97" s="558"/>
      <c r="K97" s="197"/>
      <c r="L97" s="197"/>
      <c r="M97" s="657" t="s">
        <v>165</v>
      </c>
      <c r="N97" s="101">
        <v>1</v>
      </c>
      <c r="O97" s="284"/>
      <c r="P97" s="102"/>
      <c r="Q97" s="102"/>
      <c r="R97" s="847"/>
      <c r="S97" s="847"/>
      <c r="T97" s="222"/>
    </row>
    <row r="98" spans="1:20" ht="24.75" customHeight="1" x14ac:dyDescent="0.2">
      <c r="A98" s="443"/>
      <c r="B98" s="613"/>
      <c r="C98" s="609"/>
      <c r="D98" s="1313"/>
      <c r="E98" s="544"/>
      <c r="F98" s="540"/>
      <c r="G98" s="580"/>
      <c r="H98" s="692"/>
      <c r="I98" s="698"/>
      <c r="J98" s="558"/>
      <c r="K98" s="197"/>
      <c r="L98" s="197"/>
      <c r="M98" s="630" t="s">
        <v>247</v>
      </c>
      <c r="N98" s="335"/>
      <c r="O98" s="288">
        <v>30</v>
      </c>
      <c r="P98" s="336">
        <v>100</v>
      </c>
      <c r="Q98" s="336"/>
      <c r="R98" s="847"/>
      <c r="S98" s="847"/>
      <c r="T98" s="222"/>
    </row>
    <row r="99" spans="1:20" s="142" customFormat="1" ht="15" customHeight="1" x14ac:dyDescent="0.2">
      <c r="A99" s="443"/>
      <c r="B99" s="613"/>
      <c r="C99" s="474"/>
      <c r="D99" s="1314" t="s">
        <v>202</v>
      </c>
      <c r="E99" s="544"/>
      <c r="F99" s="540"/>
      <c r="G99" s="580"/>
      <c r="H99" s="692"/>
      <c r="I99" s="698"/>
      <c r="J99" s="558"/>
      <c r="K99" s="197"/>
      <c r="L99" s="197"/>
      <c r="M99" s="629" t="s">
        <v>142</v>
      </c>
      <c r="N99" s="73">
        <v>15</v>
      </c>
      <c r="O99" s="280">
        <v>100</v>
      </c>
      <c r="P99" s="383"/>
      <c r="Q99" s="383"/>
      <c r="R99" s="849"/>
      <c r="S99" s="849"/>
    </row>
    <row r="100" spans="1:20" s="142" customFormat="1" ht="15" customHeight="1" x14ac:dyDescent="0.2">
      <c r="A100" s="443"/>
      <c r="B100" s="613"/>
      <c r="C100" s="474"/>
      <c r="D100" s="1314"/>
      <c r="E100" s="544"/>
      <c r="F100" s="540"/>
      <c r="G100" s="580"/>
      <c r="H100" s="692"/>
      <c r="I100" s="698"/>
      <c r="J100" s="558"/>
      <c r="K100" s="197"/>
      <c r="L100" s="197"/>
      <c r="M100" s="1271" t="s">
        <v>94</v>
      </c>
      <c r="N100" s="73"/>
      <c r="O100" s="280" t="s">
        <v>94</v>
      </c>
      <c r="P100" s="383" t="s">
        <v>94</v>
      </c>
      <c r="Q100" s="383"/>
      <c r="R100" s="849"/>
      <c r="S100" s="849"/>
    </row>
    <row r="101" spans="1:20" s="142" customFormat="1" ht="15" customHeight="1" x14ac:dyDescent="0.2">
      <c r="A101" s="443"/>
      <c r="B101" s="613"/>
      <c r="C101" s="475"/>
      <c r="D101" s="1314"/>
      <c r="E101" s="544"/>
      <c r="F101" s="540"/>
      <c r="G101" s="581"/>
      <c r="H101" s="668"/>
      <c r="I101" s="674"/>
      <c r="J101" s="436"/>
      <c r="K101" s="436"/>
      <c r="L101" s="436"/>
      <c r="M101" s="1272"/>
      <c r="N101" s="40"/>
      <c r="O101" s="175"/>
      <c r="P101" s="177"/>
      <c r="Q101" s="177"/>
      <c r="R101" s="849"/>
      <c r="S101" s="849"/>
    </row>
    <row r="102" spans="1:20" s="142" customFormat="1" ht="14.25" customHeight="1" x14ac:dyDescent="0.2">
      <c r="A102" s="443"/>
      <c r="B102" s="870"/>
      <c r="C102" s="474"/>
      <c r="D102" s="1312" t="s">
        <v>203</v>
      </c>
      <c r="E102" s="544"/>
      <c r="F102" s="540"/>
      <c r="G102" s="580"/>
      <c r="H102" s="692"/>
      <c r="I102" s="698"/>
      <c r="J102" s="558"/>
      <c r="K102" s="197"/>
      <c r="L102" s="197"/>
      <c r="M102" s="899" t="s">
        <v>142</v>
      </c>
      <c r="N102" s="101">
        <v>15</v>
      </c>
      <c r="O102" s="284">
        <v>100</v>
      </c>
      <c r="P102" s="102"/>
      <c r="Q102" s="102"/>
      <c r="R102" s="849"/>
      <c r="S102" s="849"/>
    </row>
    <row r="103" spans="1:20" s="142" customFormat="1" ht="14.25" customHeight="1" x14ac:dyDescent="0.2">
      <c r="A103" s="443"/>
      <c r="B103" s="870"/>
      <c r="C103" s="474"/>
      <c r="D103" s="1314"/>
      <c r="E103" s="544"/>
      <c r="F103" s="540"/>
      <c r="G103" s="580"/>
      <c r="H103" s="692"/>
      <c r="I103" s="698"/>
      <c r="J103" s="558"/>
      <c r="K103" s="197"/>
      <c r="L103" s="197"/>
      <c r="M103" s="1271"/>
      <c r="N103" s="73"/>
      <c r="O103" s="280"/>
      <c r="P103" s="383"/>
      <c r="Q103" s="383"/>
      <c r="R103" s="849"/>
      <c r="S103" s="849"/>
    </row>
    <row r="104" spans="1:20" s="142" customFormat="1" ht="14.25" customHeight="1" x14ac:dyDescent="0.2">
      <c r="A104" s="443"/>
      <c r="B104" s="870"/>
      <c r="C104" s="475"/>
      <c r="D104" s="1313"/>
      <c r="E104" s="544"/>
      <c r="F104" s="540"/>
      <c r="G104" s="581"/>
      <c r="H104" s="668"/>
      <c r="I104" s="674"/>
      <c r="J104" s="436"/>
      <c r="K104" s="436"/>
      <c r="L104" s="436"/>
      <c r="M104" s="1272"/>
      <c r="N104" s="159"/>
      <c r="O104" s="237"/>
      <c r="P104" s="180"/>
      <c r="Q104" s="180"/>
      <c r="R104" s="849"/>
      <c r="S104" s="849"/>
    </row>
    <row r="105" spans="1:20" ht="30.75" customHeight="1" x14ac:dyDescent="0.2">
      <c r="A105" s="443"/>
      <c r="B105" s="870"/>
      <c r="C105" s="599"/>
      <c r="D105" s="1314" t="s">
        <v>227</v>
      </c>
      <c r="E105" s="544"/>
      <c r="F105" s="540"/>
      <c r="G105" s="580"/>
      <c r="H105" s="692"/>
      <c r="I105" s="698"/>
      <c r="J105" s="558"/>
      <c r="K105" s="197"/>
      <c r="L105" s="197"/>
      <c r="M105" s="886" t="s">
        <v>210</v>
      </c>
      <c r="N105" s="73">
        <v>3</v>
      </c>
      <c r="O105" s="280">
        <v>4</v>
      </c>
      <c r="P105" s="383"/>
      <c r="Q105" s="383"/>
    </row>
    <row r="106" spans="1:20" ht="23.25" customHeight="1" x14ac:dyDescent="0.2">
      <c r="A106" s="443"/>
      <c r="B106" s="870"/>
      <c r="C106" s="599"/>
      <c r="D106" s="1314"/>
      <c r="E106" s="544"/>
      <c r="F106" s="540"/>
      <c r="G106" s="580"/>
      <c r="H106" s="692"/>
      <c r="I106" s="698"/>
      <c r="J106" s="558"/>
      <c r="K106" s="197"/>
      <c r="L106" s="197"/>
      <c r="M106" s="1271"/>
      <c r="N106" s="73"/>
      <c r="O106" s="280"/>
      <c r="P106" s="383"/>
      <c r="Q106" s="383"/>
    </row>
    <row r="107" spans="1:20" x14ac:dyDescent="0.2">
      <c r="A107" s="914"/>
      <c r="B107" s="869"/>
      <c r="C107" s="871"/>
      <c r="D107" s="1313"/>
      <c r="E107" s="939"/>
      <c r="F107" s="541"/>
      <c r="G107" s="940"/>
      <c r="H107" s="941"/>
      <c r="I107" s="942"/>
      <c r="J107" s="943"/>
      <c r="K107" s="943"/>
      <c r="L107" s="943"/>
      <c r="M107" s="1272"/>
      <c r="N107" s="159"/>
      <c r="O107" s="237"/>
      <c r="P107" s="180"/>
      <c r="Q107" s="180"/>
    </row>
    <row r="108" spans="1:20" ht="30.75" customHeight="1" x14ac:dyDescent="0.2">
      <c r="A108" s="443"/>
      <c r="B108" s="613"/>
      <c r="C108" s="609"/>
      <c r="D108" s="1319" t="s">
        <v>228</v>
      </c>
      <c r="E108" s="544"/>
      <c r="F108" s="540"/>
      <c r="G108" s="580"/>
      <c r="H108" s="692"/>
      <c r="I108" s="698"/>
      <c r="J108" s="558"/>
      <c r="K108" s="197"/>
      <c r="L108" s="197"/>
      <c r="M108" s="886" t="s">
        <v>166</v>
      </c>
      <c r="N108" s="175">
        <v>1</v>
      </c>
      <c r="O108" s="182"/>
      <c r="P108" s="45"/>
      <c r="Q108" s="45"/>
    </row>
    <row r="109" spans="1:20" ht="17.25" customHeight="1" x14ac:dyDescent="0.2">
      <c r="A109" s="443"/>
      <c r="B109" s="613"/>
      <c r="C109" s="609"/>
      <c r="D109" s="1319"/>
      <c r="E109" s="544"/>
      <c r="F109" s="540"/>
      <c r="G109" s="580"/>
      <c r="H109" s="692"/>
      <c r="I109" s="698"/>
      <c r="J109" s="558"/>
      <c r="K109" s="197"/>
      <c r="L109" s="330"/>
      <c r="M109" s="567" t="s">
        <v>167</v>
      </c>
      <c r="N109" s="175"/>
      <c r="O109" s="100">
        <v>1</v>
      </c>
      <c r="P109" s="177"/>
      <c r="Q109" s="45"/>
    </row>
    <row r="110" spans="1:20" ht="13.5" customHeight="1" x14ac:dyDescent="0.2">
      <c r="A110" s="443"/>
      <c r="B110" s="613"/>
      <c r="C110" s="609"/>
      <c r="D110" s="1319"/>
      <c r="E110" s="544"/>
      <c r="F110" s="540"/>
      <c r="G110" s="580"/>
      <c r="H110" s="692"/>
      <c r="I110" s="698"/>
      <c r="J110" s="558"/>
      <c r="K110" s="197"/>
      <c r="L110" s="197"/>
      <c r="M110" s="1271" t="s">
        <v>169</v>
      </c>
      <c r="N110" s="175"/>
      <c r="O110" s="182"/>
      <c r="P110" s="177">
        <v>100</v>
      </c>
      <c r="Q110" s="45"/>
    </row>
    <row r="111" spans="1:20" ht="17.25" customHeight="1" x14ac:dyDescent="0.2">
      <c r="A111" s="443"/>
      <c r="B111" s="613"/>
      <c r="C111" s="602"/>
      <c r="D111" s="1320"/>
      <c r="E111" s="544"/>
      <c r="F111" s="540"/>
      <c r="G111" s="581"/>
      <c r="H111" s="668"/>
      <c r="I111" s="674"/>
      <c r="J111" s="436"/>
      <c r="K111" s="436"/>
      <c r="L111" s="436"/>
      <c r="M111" s="1272"/>
      <c r="N111" s="32"/>
      <c r="O111" s="175"/>
      <c r="P111" s="177"/>
      <c r="Q111" s="177"/>
    </row>
    <row r="112" spans="1:20" ht="27" customHeight="1" x14ac:dyDescent="0.2">
      <c r="A112" s="443"/>
      <c r="B112" s="613"/>
      <c r="C112" s="599"/>
      <c r="D112" s="654" t="s">
        <v>206</v>
      </c>
      <c r="E112" s="544"/>
      <c r="F112" s="540"/>
      <c r="G112" s="655"/>
      <c r="H112" s="692"/>
      <c r="I112" s="698"/>
      <c r="J112" s="558"/>
      <c r="K112" s="197"/>
      <c r="L112" s="197"/>
      <c r="M112" s="629" t="s">
        <v>132</v>
      </c>
      <c r="N112" s="101">
        <v>70</v>
      </c>
      <c r="O112" s="101">
        <v>100</v>
      </c>
      <c r="P112" s="92"/>
      <c r="Q112" s="102"/>
    </row>
    <row r="113" spans="1:17" ht="67.5" customHeight="1" x14ac:dyDescent="0.2">
      <c r="A113" s="443"/>
      <c r="B113" s="613"/>
      <c r="C113" s="599"/>
      <c r="D113" s="389" t="s">
        <v>172</v>
      </c>
      <c r="E113" s="544"/>
      <c r="F113" s="540"/>
      <c r="G113" s="655"/>
      <c r="H113" s="692"/>
      <c r="I113" s="698"/>
      <c r="J113" s="558"/>
      <c r="K113" s="197"/>
      <c r="L113" s="197"/>
      <c r="M113" s="629"/>
      <c r="N113" s="32"/>
      <c r="O113" s="32"/>
      <c r="P113" s="453"/>
      <c r="Q113" s="177"/>
    </row>
    <row r="114" spans="1:17" ht="16.5" customHeight="1" x14ac:dyDescent="0.2">
      <c r="A114" s="443"/>
      <c r="B114" s="613"/>
      <c r="C114" s="599"/>
      <c r="D114" s="1321" t="s">
        <v>173</v>
      </c>
      <c r="E114" s="544"/>
      <c r="F114" s="540"/>
      <c r="G114" s="655"/>
      <c r="H114" s="692"/>
      <c r="I114" s="698"/>
      <c r="J114" s="558"/>
      <c r="K114" s="197"/>
      <c r="L114" s="197"/>
      <c r="M114" s="629"/>
      <c r="N114" s="32"/>
      <c r="O114" s="32"/>
      <c r="P114" s="453"/>
      <c r="Q114" s="177"/>
    </row>
    <row r="115" spans="1:17" ht="16.5" customHeight="1" x14ac:dyDescent="0.2">
      <c r="A115" s="443"/>
      <c r="B115" s="613"/>
      <c r="C115" s="599"/>
      <c r="D115" s="1322"/>
      <c r="E115" s="544"/>
      <c r="F115" s="540"/>
      <c r="G115" s="655"/>
      <c r="H115" s="692"/>
      <c r="I115" s="698"/>
      <c r="J115" s="558"/>
      <c r="K115" s="197"/>
      <c r="L115" s="197"/>
      <c r="M115" s="629"/>
      <c r="N115" s="32"/>
      <c r="O115" s="32"/>
      <c r="P115" s="453"/>
      <c r="Q115" s="177"/>
    </row>
    <row r="116" spans="1:17" x14ac:dyDescent="0.2">
      <c r="A116" s="443"/>
      <c r="B116" s="613"/>
      <c r="C116" s="614"/>
      <c r="D116" s="1323"/>
      <c r="E116" s="544"/>
      <c r="F116" s="540"/>
      <c r="G116" s="581"/>
      <c r="H116" s="668"/>
      <c r="I116" s="674"/>
      <c r="J116" s="436"/>
      <c r="K116" s="436"/>
      <c r="L116" s="436"/>
      <c r="M116" s="176"/>
      <c r="N116" s="44"/>
      <c r="O116" s="44"/>
      <c r="P116" s="43"/>
      <c r="Q116" s="43"/>
    </row>
    <row r="117" spans="1:17" ht="21.75" customHeight="1" x14ac:dyDescent="0.2">
      <c r="A117" s="612"/>
      <c r="B117" s="613"/>
      <c r="C117" s="599"/>
      <c r="D117" s="1318" t="s">
        <v>229</v>
      </c>
      <c r="E117" s="544"/>
      <c r="F117" s="540"/>
      <c r="G117" s="655"/>
      <c r="H117" s="225"/>
      <c r="I117" s="673"/>
      <c r="J117" s="197"/>
      <c r="K117" s="197"/>
      <c r="L117" s="197"/>
      <c r="M117" s="1324" t="s">
        <v>243</v>
      </c>
      <c r="N117" s="428">
        <v>1</v>
      </c>
      <c r="O117" s="25"/>
      <c r="P117" s="179"/>
      <c r="Q117" s="687"/>
    </row>
    <row r="118" spans="1:17" ht="21.75" customHeight="1" x14ac:dyDescent="0.2">
      <c r="A118" s="443"/>
      <c r="B118" s="613"/>
      <c r="C118" s="602"/>
      <c r="D118" s="1320"/>
      <c r="E118" s="544"/>
      <c r="F118" s="541"/>
      <c r="G118" s="581"/>
      <c r="H118" s="668"/>
      <c r="I118" s="674"/>
      <c r="J118" s="436"/>
      <c r="K118" s="436"/>
      <c r="L118" s="436"/>
      <c r="M118" s="1325"/>
      <c r="N118" s="472"/>
      <c r="O118" s="473"/>
      <c r="P118" s="180"/>
      <c r="Q118" s="688"/>
    </row>
    <row r="119" spans="1:17" ht="17.25" customHeight="1" x14ac:dyDescent="0.2">
      <c r="A119" s="443"/>
      <c r="B119" s="613"/>
      <c r="C119" s="118"/>
      <c r="D119" s="1194" t="s">
        <v>207</v>
      </c>
      <c r="E119" s="544"/>
      <c r="F119" s="607">
        <v>5</v>
      </c>
      <c r="G119" s="655"/>
      <c r="H119" s="225"/>
      <c r="I119" s="673"/>
      <c r="J119" s="197"/>
      <c r="K119" s="197"/>
      <c r="L119" s="197"/>
      <c r="M119" s="387" t="s">
        <v>131</v>
      </c>
      <c r="N119" s="384">
        <v>1</v>
      </c>
      <c r="O119" s="333"/>
      <c r="P119" s="92"/>
      <c r="Q119" s="92"/>
    </row>
    <row r="120" spans="1:17" ht="16.5" customHeight="1" x14ac:dyDescent="0.2">
      <c r="A120" s="443"/>
      <c r="B120" s="613"/>
      <c r="C120" s="118"/>
      <c r="D120" s="1230"/>
      <c r="E120" s="544"/>
      <c r="F120" s="540"/>
      <c r="G120" s="581"/>
      <c r="H120" s="668"/>
      <c r="I120" s="674"/>
      <c r="J120" s="436"/>
      <c r="K120" s="436"/>
      <c r="L120" s="436"/>
      <c r="M120" s="479"/>
      <c r="N120" s="388"/>
      <c r="O120" s="480"/>
      <c r="P120" s="481"/>
      <c r="Q120" s="481"/>
    </row>
    <row r="121" spans="1:17" ht="27.75" customHeight="1" x14ac:dyDescent="0.2">
      <c r="A121" s="868"/>
      <c r="B121" s="870"/>
      <c r="C121" s="599"/>
      <c r="D121" s="390" t="s">
        <v>143</v>
      </c>
      <c r="E121" s="544"/>
      <c r="F121" s="540"/>
      <c r="G121" s="898"/>
      <c r="H121" s="225"/>
      <c r="I121" s="673"/>
      <c r="J121" s="197"/>
      <c r="K121" s="197"/>
      <c r="L121" s="197"/>
      <c r="M121" s="899" t="s">
        <v>91</v>
      </c>
      <c r="N121" s="101"/>
      <c r="O121" s="162">
        <v>1</v>
      </c>
      <c r="P121" s="179"/>
      <c r="Q121" s="179"/>
    </row>
    <row r="122" spans="1:17" x14ac:dyDescent="0.2">
      <c r="A122" s="443"/>
      <c r="B122" s="1127"/>
      <c r="C122" s="1135"/>
      <c r="D122" s="945"/>
      <c r="E122" s="544"/>
      <c r="F122" s="541"/>
      <c r="G122" s="940"/>
      <c r="H122" s="941"/>
      <c r="I122" s="942"/>
      <c r="J122" s="943"/>
      <c r="K122" s="943"/>
      <c r="L122" s="946"/>
      <c r="M122" s="887" t="s">
        <v>92</v>
      </c>
      <c r="N122" s="159"/>
      <c r="O122" s="237">
        <v>30</v>
      </c>
      <c r="P122" s="180">
        <v>80</v>
      </c>
      <c r="Q122" s="180"/>
    </row>
    <row r="123" spans="1:17" ht="45.75" customHeight="1" x14ac:dyDescent="0.2">
      <c r="A123" s="443"/>
      <c r="B123" s="1127"/>
      <c r="C123" s="105"/>
      <c r="D123" s="1336" t="s">
        <v>271</v>
      </c>
      <c r="E123" s="1129"/>
      <c r="F123" s="889">
        <v>6</v>
      </c>
      <c r="G123" s="1138" t="s">
        <v>220</v>
      </c>
      <c r="H123" s="199">
        <v>413.4</v>
      </c>
      <c r="I123" s="246">
        <v>413.4</v>
      </c>
      <c r="J123" s="200"/>
      <c r="K123" s="200">
        <v>596.20000000000005</v>
      </c>
      <c r="L123" s="194">
        <v>437.5</v>
      </c>
      <c r="M123" s="944" t="s">
        <v>269</v>
      </c>
      <c r="N123" s="912" t="s">
        <v>170</v>
      </c>
      <c r="O123" s="912" t="s">
        <v>171</v>
      </c>
      <c r="P123" s="913" t="s">
        <v>160</v>
      </c>
      <c r="Q123" s="1416" t="s">
        <v>287</v>
      </c>
    </row>
    <row r="124" spans="1:17" ht="48.75" customHeight="1" x14ac:dyDescent="0.2">
      <c r="A124" s="914"/>
      <c r="B124" s="1128"/>
      <c r="C124" s="915"/>
      <c r="D124" s="1256"/>
      <c r="E124" s="1130"/>
      <c r="F124" s="890"/>
      <c r="G124" s="1139"/>
      <c r="H124" s="269"/>
      <c r="I124" s="676"/>
      <c r="J124" s="243"/>
      <c r="K124" s="243"/>
      <c r="L124" s="243"/>
      <c r="M124" s="773" t="s">
        <v>267</v>
      </c>
      <c r="N124" s="1142" t="s">
        <v>268</v>
      </c>
      <c r="O124" s="1142"/>
      <c r="P124" s="917"/>
      <c r="Q124" s="1416"/>
    </row>
    <row r="125" spans="1:17" ht="87.75" customHeight="1" x14ac:dyDescent="0.2">
      <c r="A125" s="443"/>
      <c r="B125" s="767"/>
      <c r="C125" s="105"/>
      <c r="D125" s="769"/>
      <c r="E125" s="768"/>
      <c r="F125" s="840"/>
      <c r="G125" s="770"/>
      <c r="H125" s="199"/>
      <c r="I125" s="246"/>
      <c r="J125" s="200"/>
      <c r="K125" s="200"/>
      <c r="L125" s="193"/>
      <c r="M125" s="774" t="s">
        <v>270</v>
      </c>
      <c r="N125" s="1141"/>
      <c r="O125" s="1141" t="s">
        <v>160</v>
      </c>
      <c r="P125" s="913"/>
      <c r="Q125" s="1417"/>
    </row>
    <row r="126" spans="1:17" ht="21" customHeight="1" x14ac:dyDescent="0.2">
      <c r="A126" s="443"/>
      <c r="B126" s="613"/>
      <c r="C126" s="609"/>
      <c r="D126" s="1312" t="s">
        <v>230</v>
      </c>
      <c r="E126" s="391"/>
      <c r="F126" s="841"/>
      <c r="G126" s="582" t="s">
        <v>220</v>
      </c>
      <c r="H126" s="229">
        <v>134.19999999999999</v>
      </c>
      <c r="I126" s="699">
        <v>134.19999999999999</v>
      </c>
      <c r="J126" s="663"/>
      <c r="K126" s="585"/>
      <c r="L126" s="586"/>
      <c r="M126" s="1228" t="s">
        <v>197</v>
      </c>
      <c r="N126" s="587">
        <v>100</v>
      </c>
      <c r="O126" s="588"/>
      <c r="P126" s="179"/>
      <c r="Q126" s="689"/>
    </row>
    <row r="127" spans="1:17" ht="14.25" customHeight="1" thickBot="1" x14ac:dyDescent="0.25">
      <c r="A127" s="442"/>
      <c r="B127" s="624"/>
      <c r="C127" s="583"/>
      <c r="D127" s="1327"/>
      <c r="E127" s="1333" t="s">
        <v>63</v>
      </c>
      <c r="F127" s="1334"/>
      <c r="G127" s="1335"/>
      <c r="H127" s="693">
        <f>SUM(H94:H96)</f>
        <v>1407.8</v>
      </c>
      <c r="I127" s="700">
        <f>SUM(I94:I96)</f>
        <v>1407.8</v>
      </c>
      <c r="J127" s="700">
        <f>SUM(J94:J96)</f>
        <v>0</v>
      </c>
      <c r="K127" s="496">
        <f>SUM(K94:K96)</f>
        <v>2946.8</v>
      </c>
      <c r="L127" s="496">
        <f>SUM(L94:L96)</f>
        <v>4438.5999999999995</v>
      </c>
      <c r="M127" s="1326"/>
      <c r="N127" s="392"/>
      <c r="O127" s="393"/>
      <c r="P127" s="348"/>
      <c r="Q127" s="690"/>
    </row>
    <row r="128" spans="1:17" ht="18" customHeight="1" x14ac:dyDescent="0.2">
      <c r="A128" s="441" t="s">
        <v>16</v>
      </c>
      <c r="B128" s="623" t="s">
        <v>13</v>
      </c>
      <c r="C128" s="604" t="s">
        <v>16</v>
      </c>
      <c r="D128" s="1328" t="s">
        <v>144</v>
      </c>
      <c r="E128" s="145" t="s">
        <v>2</v>
      </c>
      <c r="F128" s="91">
        <v>5</v>
      </c>
      <c r="G128" s="184" t="s">
        <v>14</v>
      </c>
      <c r="H128" s="694">
        <f>1039.9+1052.2</f>
        <v>2092.1000000000004</v>
      </c>
      <c r="I128" s="777">
        <v>41.8</v>
      </c>
      <c r="J128" s="778">
        <f>I128-H128</f>
        <v>-2050.3000000000002</v>
      </c>
      <c r="K128" s="494">
        <v>564.20000000000005</v>
      </c>
      <c r="L128" s="252">
        <v>1869.8</v>
      </c>
      <c r="M128" s="547"/>
      <c r="N128" s="548"/>
      <c r="O128" s="291"/>
      <c r="P128" s="291"/>
      <c r="Q128" s="1405" t="s">
        <v>288</v>
      </c>
    </row>
    <row r="129" spans="1:22" ht="18" customHeight="1" x14ac:dyDescent="0.2">
      <c r="A129" s="443"/>
      <c r="B129" s="724"/>
      <c r="C129" s="722"/>
      <c r="D129" s="1329"/>
      <c r="E129" s="87"/>
      <c r="F129" s="77"/>
      <c r="G129" s="730" t="s">
        <v>260</v>
      </c>
      <c r="H129" s="739"/>
      <c r="I129" s="742">
        <v>2056</v>
      </c>
      <c r="J129" s="743">
        <f>I129-H129</f>
        <v>2056</v>
      </c>
      <c r="K129" s="740"/>
      <c r="L129" s="741"/>
      <c r="M129" s="483"/>
      <c r="N129" s="461"/>
      <c r="O129" s="242"/>
      <c r="P129" s="242"/>
      <c r="Q129" s="1406"/>
    </row>
    <row r="130" spans="1:22" ht="18" customHeight="1" x14ac:dyDescent="0.2">
      <c r="A130" s="443"/>
      <c r="B130" s="613"/>
      <c r="C130" s="609"/>
      <c r="D130" s="1330"/>
      <c r="E130" s="87"/>
      <c r="F130" s="77"/>
      <c r="G130" s="448" t="s">
        <v>60</v>
      </c>
      <c r="H130" s="359">
        <v>125</v>
      </c>
      <c r="I130" s="677">
        <v>125</v>
      </c>
      <c r="J130" s="227"/>
      <c r="K130" s="227">
        <v>1300</v>
      </c>
      <c r="L130" s="227">
        <v>1000</v>
      </c>
      <c r="M130" s="483"/>
      <c r="N130" s="461"/>
      <c r="O130" s="242"/>
      <c r="P130" s="242"/>
      <c r="Q130" s="1406"/>
    </row>
    <row r="131" spans="1:22" ht="29.25" customHeight="1" x14ac:dyDescent="0.2">
      <c r="A131" s="443"/>
      <c r="B131" s="613"/>
      <c r="C131" s="599"/>
      <c r="D131" s="1255" t="s">
        <v>231</v>
      </c>
      <c r="E131" s="638"/>
      <c r="F131" s="242"/>
      <c r="G131" s="33"/>
      <c r="H131" s="199"/>
      <c r="I131" s="246"/>
      <c r="J131" s="200"/>
      <c r="K131" s="200"/>
      <c r="L131" s="200"/>
      <c r="M131" s="174" t="s">
        <v>244</v>
      </c>
      <c r="N131" s="30">
        <v>4</v>
      </c>
      <c r="O131" s="276">
        <v>5</v>
      </c>
      <c r="P131" s="276"/>
      <c r="Q131" s="1406"/>
      <c r="R131" s="847"/>
      <c r="S131" s="847"/>
      <c r="T131" s="222"/>
    </row>
    <row r="132" spans="1:22" ht="29.25" customHeight="1" x14ac:dyDescent="0.2">
      <c r="A132" s="443"/>
      <c r="B132" s="613"/>
      <c r="C132" s="599"/>
      <c r="D132" s="1336"/>
      <c r="E132" s="638"/>
      <c r="F132" s="242"/>
      <c r="G132" s="33"/>
      <c r="H132" s="199"/>
      <c r="I132" s="246"/>
      <c r="J132" s="200"/>
      <c r="K132" s="200"/>
      <c r="L132" s="200"/>
      <c r="M132" s="636" t="s">
        <v>152</v>
      </c>
      <c r="N132" s="643">
        <v>1</v>
      </c>
      <c r="O132" s="645">
        <v>4</v>
      </c>
      <c r="P132" s="726">
        <v>4</v>
      </c>
      <c r="Q132" s="33"/>
    </row>
    <row r="133" spans="1:22" ht="30" customHeight="1" x14ac:dyDescent="0.2">
      <c r="A133" s="612"/>
      <c r="B133" s="613"/>
      <c r="C133" s="599"/>
      <c r="D133" s="1256"/>
      <c r="E133" s="638"/>
      <c r="F133" s="242"/>
      <c r="G133" s="734"/>
      <c r="H133" s="695"/>
      <c r="I133" s="701"/>
      <c r="J133" s="553"/>
      <c r="K133" s="553"/>
      <c r="L133" s="553"/>
      <c r="M133" s="637" t="s">
        <v>95</v>
      </c>
      <c r="N133" s="644"/>
      <c r="O133" s="646">
        <v>15</v>
      </c>
      <c r="P133" s="727">
        <v>100</v>
      </c>
      <c r="Q133" s="33"/>
    </row>
    <row r="134" spans="1:22" ht="21" customHeight="1" x14ac:dyDescent="0.2">
      <c r="A134" s="443"/>
      <c r="B134" s="1076"/>
      <c r="C134" s="599"/>
      <c r="D134" s="1418" t="s">
        <v>168</v>
      </c>
      <c r="E134" s="1419" t="s">
        <v>54</v>
      </c>
      <c r="F134" s="1075"/>
      <c r="G134" s="1086"/>
      <c r="H134" s="405"/>
      <c r="I134" s="702"/>
      <c r="J134" s="395"/>
      <c r="K134" s="395"/>
      <c r="L134" s="395"/>
      <c r="M134" s="1081" t="s">
        <v>248</v>
      </c>
      <c r="N134" s="1077">
        <v>100</v>
      </c>
      <c r="O134" s="281"/>
      <c r="P134" s="281"/>
      <c r="Q134" s="1085"/>
      <c r="S134" s="850"/>
      <c r="T134" s="476"/>
      <c r="U134" s="476"/>
    </row>
    <row r="135" spans="1:22" ht="21" customHeight="1" x14ac:dyDescent="0.2">
      <c r="A135" s="443"/>
      <c r="B135" s="1076"/>
      <c r="C135" s="599"/>
      <c r="D135" s="1414"/>
      <c r="E135" s="1419"/>
      <c r="F135" s="1075"/>
      <c r="G135" s="1086"/>
      <c r="H135" s="405"/>
      <c r="I135" s="702"/>
      <c r="J135" s="395"/>
      <c r="K135" s="395"/>
      <c r="L135" s="395"/>
      <c r="M135" s="1081"/>
      <c r="N135" s="112"/>
      <c r="O135" s="281"/>
      <c r="P135" s="281"/>
      <c r="Q135" s="1085"/>
      <c r="S135" s="850"/>
      <c r="T135" s="476"/>
      <c r="U135" s="476"/>
    </row>
    <row r="136" spans="1:22" ht="30" customHeight="1" x14ac:dyDescent="0.2">
      <c r="A136" s="1083"/>
      <c r="B136" s="1076"/>
      <c r="C136" s="599"/>
      <c r="D136" s="1255" t="s">
        <v>90</v>
      </c>
      <c r="E136" s="736"/>
      <c r="F136" s="738"/>
      <c r="G136" s="1086"/>
      <c r="H136" s="199"/>
      <c r="I136" s="246"/>
      <c r="J136" s="200"/>
      <c r="K136" s="200"/>
      <c r="L136" s="200"/>
      <c r="M136" s="598" t="s">
        <v>91</v>
      </c>
      <c r="N136" s="139">
        <v>1</v>
      </c>
      <c r="O136" s="276"/>
      <c r="P136" s="276"/>
      <c r="Q136" s="33"/>
    </row>
    <row r="137" spans="1:22" ht="18.75" customHeight="1" x14ac:dyDescent="0.2">
      <c r="A137" s="1136"/>
      <c r="B137" s="1127"/>
      <c r="C137" s="1134"/>
      <c r="D137" s="1256"/>
      <c r="E137" s="736"/>
      <c r="F137" s="737"/>
      <c r="G137" s="1138"/>
      <c r="H137" s="199"/>
      <c r="I137" s="246"/>
      <c r="J137" s="200"/>
      <c r="K137" s="200"/>
      <c r="L137" s="200"/>
      <c r="M137" s="1082" t="s">
        <v>92</v>
      </c>
      <c r="N137" s="124"/>
      <c r="O137" s="1079">
        <v>50</v>
      </c>
      <c r="P137" s="1079">
        <v>80</v>
      </c>
      <c r="Q137" s="746"/>
    </row>
    <row r="138" spans="1:22" ht="55.5" customHeight="1" x14ac:dyDescent="0.2">
      <c r="A138" s="723"/>
      <c r="B138" s="724"/>
      <c r="C138" s="599"/>
      <c r="D138" s="1414" t="s">
        <v>259</v>
      </c>
      <c r="E138" s="725"/>
      <c r="F138" s="737"/>
      <c r="G138" s="729"/>
      <c r="H138" s="199"/>
      <c r="I138" s="246"/>
      <c r="J138" s="200"/>
      <c r="K138" s="200"/>
      <c r="L138" s="200"/>
      <c r="M138" s="747" t="s">
        <v>261</v>
      </c>
      <c r="N138" s="947">
        <v>1</v>
      </c>
      <c r="O138" s="64"/>
      <c r="P138" s="948"/>
      <c r="Q138" s="1412" t="s">
        <v>289</v>
      </c>
    </row>
    <row r="139" spans="1:22" ht="15" customHeight="1" thickBot="1" x14ac:dyDescent="0.25">
      <c r="A139" s="442"/>
      <c r="B139" s="624"/>
      <c r="C139" s="440"/>
      <c r="D139" s="1415"/>
      <c r="E139" s="1364" t="s">
        <v>63</v>
      </c>
      <c r="F139" s="1365"/>
      <c r="G139" s="1366"/>
      <c r="H139" s="355">
        <f>SUM(H128:H136)</f>
        <v>2217.1000000000004</v>
      </c>
      <c r="I139" s="679">
        <f>SUM(I128:I136)</f>
        <v>2222.8000000000002</v>
      </c>
      <c r="J139" s="670">
        <f>SUM(J128:J138)</f>
        <v>5.6999999999998181</v>
      </c>
      <c r="K139" s="297">
        <f>SUM(K128:K136)</f>
        <v>1864.2</v>
      </c>
      <c r="L139" s="297">
        <f>SUM(L128:L136)</f>
        <v>2869.8</v>
      </c>
      <c r="M139" s="64"/>
      <c r="N139" s="745"/>
      <c r="O139" s="64"/>
      <c r="P139" s="744"/>
      <c r="Q139" s="1413"/>
    </row>
    <row r="140" spans="1:22" ht="14.25" customHeight="1" x14ac:dyDescent="0.2">
      <c r="A140" s="441" t="s">
        <v>16</v>
      </c>
      <c r="B140" s="623" t="s">
        <v>13</v>
      </c>
      <c r="C140" s="439" t="s">
        <v>18</v>
      </c>
      <c r="D140" s="1284" t="s">
        <v>249</v>
      </c>
      <c r="E140" s="111"/>
      <c r="F140" s="144"/>
      <c r="G140" s="491" t="s">
        <v>14</v>
      </c>
      <c r="H140" s="301">
        <v>68.3</v>
      </c>
      <c r="I140" s="696">
        <v>68.3</v>
      </c>
      <c r="J140" s="211"/>
      <c r="K140" s="211">
        <v>604.29999999999995</v>
      </c>
      <c r="L140" s="190">
        <v>57</v>
      </c>
      <c r="M140" s="649"/>
      <c r="N140" s="96"/>
      <c r="O140" s="291"/>
      <c r="P140" s="93"/>
      <c r="Q140" s="93"/>
    </row>
    <row r="141" spans="1:22" ht="14.25" customHeight="1" x14ac:dyDescent="0.2">
      <c r="A141" s="443"/>
      <c r="B141" s="613"/>
      <c r="C141" s="614"/>
      <c r="D141" s="1286"/>
      <c r="E141" s="571"/>
      <c r="F141" s="396"/>
      <c r="G141" s="572" t="s">
        <v>60</v>
      </c>
      <c r="H141" s="303"/>
      <c r="I141" s="697"/>
      <c r="J141" s="196"/>
      <c r="K141" s="196">
        <v>377.8</v>
      </c>
      <c r="L141" s="209">
        <v>170</v>
      </c>
      <c r="M141" s="573"/>
      <c r="N141" s="28"/>
      <c r="O141" s="282"/>
      <c r="P141" s="67"/>
      <c r="Q141" s="67"/>
    </row>
    <row r="142" spans="1:22" ht="19.5" customHeight="1" x14ac:dyDescent="0.2">
      <c r="A142" s="443"/>
      <c r="B142" s="613"/>
      <c r="C142" s="599"/>
      <c r="D142" s="1331" t="s">
        <v>219</v>
      </c>
      <c r="E142" s="1367" t="s">
        <v>2</v>
      </c>
      <c r="F142" s="1264">
        <v>5</v>
      </c>
      <c r="G142" s="467"/>
      <c r="H142" s="405"/>
      <c r="I142" s="702"/>
      <c r="J142" s="395"/>
      <c r="K142" s="200"/>
      <c r="L142" s="194"/>
      <c r="M142" s="255" t="s">
        <v>93</v>
      </c>
      <c r="N142" s="84">
        <v>1</v>
      </c>
      <c r="O142" s="226"/>
      <c r="P142" s="85"/>
      <c r="Q142" s="85"/>
      <c r="R142" s="847"/>
      <c r="S142" s="847"/>
      <c r="T142" s="222"/>
      <c r="U142" s="554"/>
      <c r="V142" s="1361"/>
    </row>
    <row r="143" spans="1:22" ht="31.5" customHeight="1" x14ac:dyDescent="0.2">
      <c r="A143" s="612"/>
      <c r="B143" s="613"/>
      <c r="C143" s="114"/>
      <c r="D143" s="1331"/>
      <c r="E143" s="1367"/>
      <c r="F143" s="1264"/>
      <c r="G143" s="467"/>
      <c r="H143" s="405"/>
      <c r="I143" s="702"/>
      <c r="J143" s="395"/>
      <c r="K143" s="200"/>
      <c r="L143" s="200"/>
      <c r="M143" s="255" t="s">
        <v>245</v>
      </c>
      <c r="N143" s="84"/>
      <c r="O143" s="226">
        <v>100</v>
      </c>
      <c r="P143" s="85"/>
      <c r="Q143" s="85"/>
      <c r="S143" s="859"/>
      <c r="T143" s="554"/>
      <c r="U143" s="554"/>
      <c r="V143" s="1361"/>
    </row>
    <row r="144" spans="1:22" ht="19.5" customHeight="1" x14ac:dyDescent="0.2">
      <c r="A144" s="612"/>
      <c r="B144" s="613"/>
      <c r="C144" s="438"/>
      <c r="D144" s="1332"/>
      <c r="E144" s="1367"/>
      <c r="F144" s="1264"/>
      <c r="G144" s="551"/>
      <c r="H144" s="695"/>
      <c r="I144" s="701"/>
      <c r="J144" s="553"/>
      <c r="K144" s="553"/>
      <c r="L144" s="552"/>
      <c r="M144" s="270" t="s">
        <v>142</v>
      </c>
      <c r="N144" s="644"/>
      <c r="O144" s="646"/>
      <c r="P144" s="648">
        <v>100</v>
      </c>
      <c r="Q144" s="648"/>
      <c r="S144" s="965"/>
      <c r="T144" s="635"/>
      <c r="U144" s="635"/>
      <c r="V144" s="635"/>
    </row>
    <row r="145" spans="1:22" ht="15.75" customHeight="1" x14ac:dyDescent="0.2">
      <c r="A145" s="443"/>
      <c r="B145" s="613"/>
      <c r="C145" s="599"/>
      <c r="D145" s="1331" t="s">
        <v>232</v>
      </c>
      <c r="E145" s="1367"/>
      <c r="F145" s="1264"/>
      <c r="G145" s="467"/>
      <c r="H145" s="199"/>
      <c r="I145" s="246"/>
      <c r="J145" s="200"/>
      <c r="K145" s="200"/>
      <c r="L145" s="194"/>
      <c r="M145" s="256" t="s">
        <v>93</v>
      </c>
      <c r="N145" s="139">
        <v>1</v>
      </c>
      <c r="O145" s="139"/>
      <c r="P145" s="140"/>
      <c r="Q145" s="140"/>
      <c r="S145" s="965"/>
      <c r="T145" s="635"/>
      <c r="U145" s="635"/>
      <c r="V145" s="635"/>
    </row>
    <row r="146" spans="1:22" ht="15.75" customHeight="1" x14ac:dyDescent="0.2">
      <c r="A146" s="612"/>
      <c r="B146" s="613"/>
      <c r="C146" s="114"/>
      <c r="D146" s="1331"/>
      <c r="E146" s="1367"/>
      <c r="F146" s="1264"/>
      <c r="G146" s="467"/>
      <c r="H146" s="199"/>
      <c r="I146" s="246"/>
      <c r="J146" s="200"/>
      <c r="K146" s="200"/>
      <c r="L146" s="194"/>
      <c r="M146" s="1362" t="s">
        <v>246</v>
      </c>
      <c r="N146" s="643"/>
      <c r="O146" s="645">
        <v>100</v>
      </c>
      <c r="P146" s="85"/>
      <c r="Q146" s="647"/>
      <c r="S146" s="965"/>
      <c r="T146" s="635"/>
      <c r="U146" s="635"/>
      <c r="V146" s="635"/>
    </row>
    <row r="147" spans="1:22" ht="15.75" customHeight="1" x14ac:dyDescent="0.2">
      <c r="A147" s="612"/>
      <c r="B147" s="613"/>
      <c r="C147" s="114"/>
      <c r="D147" s="1332"/>
      <c r="E147" s="1367"/>
      <c r="F147" s="1264"/>
      <c r="G147" s="551"/>
      <c r="H147" s="695"/>
      <c r="I147" s="701"/>
      <c r="J147" s="553"/>
      <c r="K147" s="553"/>
      <c r="L147" s="552"/>
      <c r="M147" s="1363"/>
      <c r="N147" s="28"/>
      <c r="O147" s="66"/>
      <c r="P147" s="151"/>
      <c r="Q147" s="151"/>
      <c r="S147" s="965"/>
      <c r="T147" s="635"/>
      <c r="U147" s="635"/>
      <c r="V147" s="635"/>
    </row>
    <row r="148" spans="1:22" ht="28.5" customHeight="1" x14ac:dyDescent="0.2">
      <c r="A148" s="443"/>
      <c r="B148" s="613"/>
      <c r="C148" s="599"/>
      <c r="D148" s="1356" t="s">
        <v>233</v>
      </c>
      <c r="E148" s="1367"/>
      <c r="F148" s="1264"/>
      <c r="G148" s="467"/>
      <c r="H148" s="199"/>
      <c r="I148" s="246"/>
      <c r="J148" s="200"/>
      <c r="K148" s="200"/>
      <c r="L148" s="200"/>
      <c r="M148" s="470" t="s">
        <v>166</v>
      </c>
      <c r="N148" s="139"/>
      <c r="O148" s="354">
        <v>1</v>
      </c>
      <c r="P148" s="140"/>
      <c r="Q148" s="140"/>
      <c r="S148" s="965"/>
      <c r="T148" s="635"/>
      <c r="U148" s="635"/>
      <c r="V148" s="635"/>
    </row>
    <row r="149" spans="1:22" ht="25.5" x14ac:dyDescent="0.2">
      <c r="A149" s="612"/>
      <c r="B149" s="613"/>
      <c r="C149" s="114"/>
      <c r="D149" s="1331"/>
      <c r="E149" s="1368"/>
      <c r="F149" s="1263"/>
      <c r="G149" s="551"/>
      <c r="H149" s="695"/>
      <c r="I149" s="701"/>
      <c r="J149" s="553"/>
      <c r="K149" s="553"/>
      <c r="L149" s="552"/>
      <c r="M149" s="652" t="s">
        <v>244</v>
      </c>
      <c r="N149" s="643"/>
      <c r="O149" s="645">
        <v>1</v>
      </c>
      <c r="P149" s="647"/>
      <c r="Q149" s="647"/>
    </row>
    <row r="150" spans="1:22" ht="29.25" customHeight="1" thickBot="1" x14ac:dyDescent="0.25">
      <c r="A150" s="642"/>
      <c r="B150" s="624"/>
      <c r="C150" s="440"/>
      <c r="D150" s="1300"/>
      <c r="E150" s="1364" t="s">
        <v>63</v>
      </c>
      <c r="F150" s="1365"/>
      <c r="G150" s="1365"/>
      <c r="H150" s="355">
        <f>SUM(H140:H149)</f>
        <v>68.3</v>
      </c>
      <c r="I150" s="679">
        <f>SUM(I140:I149)</f>
        <v>68.3</v>
      </c>
      <c r="J150" s="670"/>
      <c r="K150" s="297">
        <f t="shared" ref="K150:L150" si="7">SUM(K140:K149)</f>
        <v>982.09999999999991</v>
      </c>
      <c r="L150" s="297">
        <f t="shared" si="7"/>
        <v>227</v>
      </c>
      <c r="M150" s="397" t="s">
        <v>91</v>
      </c>
      <c r="N150" s="398"/>
      <c r="O150" s="399"/>
      <c r="P150" s="400">
        <v>1</v>
      </c>
      <c r="Q150" s="691"/>
    </row>
    <row r="151" spans="1:22" ht="14.25" customHeight="1" x14ac:dyDescent="0.2">
      <c r="A151" s="441" t="s">
        <v>16</v>
      </c>
      <c r="B151" s="623" t="s">
        <v>13</v>
      </c>
      <c r="C151" s="439" t="s">
        <v>20</v>
      </c>
      <c r="D151" s="1284" t="s">
        <v>250</v>
      </c>
      <c r="E151" s="592"/>
      <c r="F151" s="594"/>
      <c r="G151" s="491" t="s">
        <v>14</v>
      </c>
      <c r="H151" s="301">
        <v>43</v>
      </c>
      <c r="I151" s="696">
        <v>43</v>
      </c>
      <c r="J151" s="211"/>
      <c r="K151" s="211"/>
      <c r="L151" s="190"/>
      <c r="M151" s="649"/>
      <c r="N151" s="96"/>
      <c r="O151" s="291"/>
      <c r="P151" s="93"/>
      <c r="Q151" s="93"/>
    </row>
    <row r="152" spans="1:22" ht="14.25" customHeight="1" x14ac:dyDescent="0.2">
      <c r="A152" s="443"/>
      <c r="B152" s="613"/>
      <c r="C152" s="614"/>
      <c r="D152" s="1286"/>
      <c r="E152" s="593"/>
      <c r="F152" s="765">
        <v>2</v>
      </c>
      <c r="G152" s="596"/>
      <c r="H152" s="210"/>
      <c r="I152" s="678"/>
      <c r="J152" s="195"/>
      <c r="K152" s="195"/>
      <c r="L152" s="208"/>
      <c r="M152" s="573"/>
      <c r="N152" s="28"/>
      <c r="O152" s="282"/>
      <c r="P152" s="67"/>
      <c r="Q152" s="67"/>
    </row>
    <row r="153" spans="1:22" ht="43.5" customHeight="1" x14ac:dyDescent="0.2">
      <c r="A153" s="443"/>
      <c r="B153" s="613"/>
      <c r="C153" s="599"/>
      <c r="D153" s="178" t="s">
        <v>126</v>
      </c>
      <c r="E153" s="593"/>
      <c r="F153" s="595"/>
      <c r="G153" s="467"/>
      <c r="H153" s="405"/>
      <c r="I153" s="702"/>
      <c r="J153" s="395"/>
      <c r="K153" s="200"/>
      <c r="L153" s="194"/>
      <c r="M153" s="253" t="s">
        <v>251</v>
      </c>
      <c r="N153" s="119">
        <v>1</v>
      </c>
      <c r="O153" s="261"/>
      <c r="P153" s="234"/>
      <c r="Q153" s="234"/>
      <c r="R153" s="847"/>
      <c r="S153" s="847"/>
      <c r="T153" s="222"/>
      <c r="U153" s="554"/>
      <c r="V153" s="1361"/>
    </row>
    <row r="154" spans="1:22" ht="15" customHeight="1" x14ac:dyDescent="0.2">
      <c r="A154" s="612"/>
      <c r="B154" s="613"/>
      <c r="C154" s="114"/>
      <c r="D154" s="1356" t="s">
        <v>265</v>
      </c>
      <c r="E154" s="593"/>
      <c r="F154" s="595"/>
      <c r="G154" s="653"/>
      <c r="H154" s="405"/>
      <c r="I154" s="702"/>
      <c r="J154" s="395"/>
      <c r="K154" s="200"/>
      <c r="L154" s="200"/>
      <c r="M154" s="1273" t="s">
        <v>252</v>
      </c>
      <c r="N154" s="107">
        <v>1</v>
      </c>
      <c r="O154" s="226"/>
      <c r="P154" s="85"/>
      <c r="Q154" s="85"/>
      <c r="S154" s="859"/>
      <c r="T154" s="554"/>
      <c r="U154" s="554"/>
      <c r="V154" s="1361"/>
    </row>
    <row r="155" spans="1:22" ht="16.5" customHeight="1" thickBot="1" x14ac:dyDescent="0.25">
      <c r="A155" s="612"/>
      <c r="B155" s="613"/>
      <c r="C155" s="438"/>
      <c r="D155" s="1300"/>
      <c r="E155" s="1370" t="s">
        <v>63</v>
      </c>
      <c r="F155" s="1371"/>
      <c r="G155" s="1372"/>
      <c r="H155" s="204">
        <f>SUM(H151:H154)</f>
        <v>43</v>
      </c>
      <c r="I155" s="682">
        <f>SUM(I151:I154)</f>
        <v>43</v>
      </c>
      <c r="J155" s="212"/>
      <c r="K155" s="212"/>
      <c r="L155" s="206"/>
      <c r="M155" s="1345"/>
      <c r="N155" s="28"/>
      <c r="O155" s="646"/>
      <c r="P155" s="648"/>
      <c r="Q155" s="648"/>
      <c r="S155" s="965"/>
      <c r="T155" s="635"/>
      <c r="U155" s="635"/>
      <c r="V155" s="635"/>
    </row>
    <row r="156" spans="1:22" ht="13.5" thickBot="1" x14ac:dyDescent="0.25">
      <c r="A156" s="169" t="s">
        <v>16</v>
      </c>
      <c r="B156" s="11" t="s">
        <v>13</v>
      </c>
      <c r="C156" s="1369" t="s">
        <v>19</v>
      </c>
      <c r="D156" s="1275"/>
      <c r="E156" s="1275"/>
      <c r="F156" s="1275"/>
      <c r="G156" s="1275"/>
      <c r="H156" s="214">
        <f>H150+H139+H127+H155</f>
        <v>3736.2000000000007</v>
      </c>
      <c r="I156" s="684">
        <f>I150+I139+I127+I155</f>
        <v>3741.9000000000005</v>
      </c>
      <c r="J156" s="487">
        <f>J155+J150+J139+J127</f>
        <v>5.6999999999998181</v>
      </c>
      <c r="K156" s="215">
        <f>K150+K139+K127</f>
        <v>5793.1</v>
      </c>
      <c r="L156" s="215">
        <f>L150+L139+L127</f>
        <v>7535.4</v>
      </c>
      <c r="M156" s="1315"/>
      <c r="N156" s="1305"/>
      <c r="O156" s="1305"/>
      <c r="P156" s="1305"/>
      <c r="Q156" s="1306"/>
    </row>
    <row r="157" spans="1:22" ht="13.5" thickBot="1" x14ac:dyDescent="0.25">
      <c r="A157" s="612" t="s">
        <v>16</v>
      </c>
      <c r="B157" s="2" t="s">
        <v>16</v>
      </c>
      <c r="C157" s="1398" t="s">
        <v>122</v>
      </c>
      <c r="D157" s="1399"/>
      <c r="E157" s="1399"/>
      <c r="F157" s="1399"/>
      <c r="G157" s="1399"/>
      <c r="H157" s="1399"/>
      <c r="I157" s="1399"/>
      <c r="J157" s="1399"/>
      <c r="K157" s="1399"/>
      <c r="L157" s="1399"/>
      <c r="M157" s="1399"/>
      <c r="N157" s="1399"/>
      <c r="O157" s="1399"/>
      <c r="P157" s="1399"/>
      <c r="Q157" s="1400"/>
    </row>
    <row r="158" spans="1:22" ht="18.75" customHeight="1" x14ac:dyDescent="0.2">
      <c r="A158" s="170" t="s">
        <v>16</v>
      </c>
      <c r="B158" s="171" t="s">
        <v>16</v>
      </c>
      <c r="C158" s="880" t="s">
        <v>13</v>
      </c>
      <c r="D158" s="1299" t="s">
        <v>77</v>
      </c>
      <c r="E158" s="1301"/>
      <c r="F158" s="883">
        <v>2</v>
      </c>
      <c r="G158" s="484" t="s">
        <v>14</v>
      </c>
      <c r="H158" s="950">
        <f>36.3+40.3</f>
        <v>76.599999999999994</v>
      </c>
      <c r="I158" s="704">
        <f>36.3+40.3</f>
        <v>76.599999999999994</v>
      </c>
      <c r="J158" s="951"/>
      <c r="K158" s="314"/>
      <c r="L158" s="951"/>
      <c r="M158" s="185" t="s">
        <v>43</v>
      </c>
      <c r="N158" s="98">
        <v>20</v>
      </c>
      <c r="O158" s="291"/>
      <c r="P158" s="93"/>
      <c r="Q158" s="93"/>
    </row>
    <row r="159" spans="1:22" ht="15.75" customHeight="1" thickBot="1" x14ac:dyDescent="0.25">
      <c r="A159" s="265"/>
      <c r="B159" s="24"/>
      <c r="C159" s="904"/>
      <c r="D159" s="1300"/>
      <c r="E159" s="1302"/>
      <c r="F159" s="884"/>
      <c r="G159" s="952" t="s">
        <v>15</v>
      </c>
      <c r="H159" s="204">
        <f t="shared" ref="H159:I159" si="8">H158</f>
        <v>76.599999999999994</v>
      </c>
      <c r="I159" s="682">
        <f t="shared" si="8"/>
        <v>76.599999999999994</v>
      </c>
      <c r="J159" s="205"/>
      <c r="K159" s="206"/>
      <c r="L159" s="212"/>
      <c r="M159" s="122" t="s">
        <v>123</v>
      </c>
      <c r="N159" s="146">
        <f>310+413</f>
        <v>723</v>
      </c>
      <c r="O159" s="293"/>
      <c r="P159" s="78"/>
      <c r="Q159" s="78"/>
    </row>
    <row r="160" spans="1:22" ht="29.25" customHeight="1" x14ac:dyDescent="0.2">
      <c r="A160" s="170" t="s">
        <v>16</v>
      </c>
      <c r="B160" s="171" t="s">
        <v>16</v>
      </c>
      <c r="C160" s="625" t="s">
        <v>16</v>
      </c>
      <c r="D160" s="1299" t="s">
        <v>193</v>
      </c>
      <c r="E160" s="1301"/>
      <c r="F160" s="627">
        <v>2</v>
      </c>
      <c r="G160" s="52" t="s">
        <v>14</v>
      </c>
      <c r="H160" s="304">
        <v>65.599999999999994</v>
      </c>
      <c r="I160" s="705">
        <v>65.599999999999994</v>
      </c>
      <c r="J160" s="290"/>
      <c r="K160" s="315"/>
      <c r="L160" s="290"/>
      <c r="M160" s="141" t="s">
        <v>194</v>
      </c>
      <c r="N160" s="95">
        <v>1</v>
      </c>
      <c r="O160" s="291"/>
      <c r="P160" s="93"/>
      <c r="Q160" s="93"/>
    </row>
    <row r="161" spans="1:17" ht="15.75" customHeight="1" thickBot="1" x14ac:dyDescent="0.25">
      <c r="A161" s="265"/>
      <c r="B161" s="24"/>
      <c r="C161" s="440"/>
      <c r="D161" s="1300"/>
      <c r="E161" s="1302"/>
      <c r="F161" s="628"/>
      <c r="G161" s="39" t="s">
        <v>15</v>
      </c>
      <c r="H161" s="204">
        <f t="shared" ref="H161:K161" si="9">H160</f>
        <v>65.599999999999994</v>
      </c>
      <c r="I161" s="682">
        <f t="shared" ref="I161" si="10">I160</f>
        <v>65.599999999999994</v>
      </c>
      <c r="J161" s="205"/>
      <c r="K161" s="206">
        <f t="shared" si="9"/>
        <v>0</v>
      </c>
      <c r="L161" s="212"/>
      <c r="M161" s="313"/>
      <c r="N161" s="186"/>
      <c r="O161" s="292"/>
      <c r="P161" s="94"/>
      <c r="Q161" s="94"/>
    </row>
    <row r="162" spans="1:17" ht="17.25" customHeight="1" x14ac:dyDescent="0.2">
      <c r="A162" s="902" t="s">
        <v>16</v>
      </c>
      <c r="B162" s="878" t="s">
        <v>16</v>
      </c>
      <c r="C162" s="117" t="s">
        <v>18</v>
      </c>
      <c r="D162" s="430" t="s">
        <v>209</v>
      </c>
      <c r="E162" s="881"/>
      <c r="F162" s="883">
        <v>2</v>
      </c>
      <c r="G162" s="52" t="s">
        <v>14</v>
      </c>
      <c r="H162" s="555">
        <f>52.7+12.6</f>
        <v>65.3</v>
      </c>
      <c r="I162" s="802">
        <f>52.7+12.6+110</f>
        <v>175.3</v>
      </c>
      <c r="J162" s="803">
        <f>I162-H162</f>
        <v>110.00000000000001</v>
      </c>
      <c r="K162" s="556">
        <f>56.6+2.5</f>
        <v>59.1</v>
      </c>
      <c r="L162" s="211"/>
      <c r="M162" s="306"/>
      <c r="N162" s="307"/>
      <c r="O162" s="294"/>
      <c r="P162" s="232"/>
      <c r="Q162" s="1405" t="s">
        <v>281</v>
      </c>
    </row>
    <row r="163" spans="1:17" ht="50.25" customHeight="1" x14ac:dyDescent="0.2">
      <c r="A163" s="443"/>
      <c r="B163" s="870"/>
      <c r="C163" s="15"/>
      <c r="D163" s="876" t="s">
        <v>195</v>
      </c>
      <c r="E163" s="885"/>
      <c r="F163" s="863"/>
      <c r="G163" s="31"/>
      <c r="H163" s="210"/>
      <c r="I163" s="678"/>
      <c r="J163" s="213"/>
      <c r="K163" s="208"/>
      <c r="L163" s="195"/>
      <c r="M163" s="156" t="s">
        <v>196</v>
      </c>
      <c r="N163" s="804" t="s">
        <v>273</v>
      </c>
      <c r="O163" s="275">
        <v>362</v>
      </c>
      <c r="P163" s="151"/>
      <c r="Q163" s="1410"/>
    </row>
    <row r="164" spans="1:17" ht="197.25" customHeight="1" x14ac:dyDescent="0.2">
      <c r="A164" s="443"/>
      <c r="B164" s="870"/>
      <c r="C164" s="15"/>
      <c r="D164" s="895"/>
      <c r="E164" s="885"/>
      <c r="F164" s="863"/>
      <c r="G164" s="31"/>
      <c r="H164" s="210"/>
      <c r="I164" s="678"/>
      <c r="J164" s="213"/>
      <c r="K164" s="208"/>
      <c r="L164" s="213"/>
      <c r="M164" s="1061" t="s">
        <v>292</v>
      </c>
      <c r="N164" s="1062">
        <v>223</v>
      </c>
      <c r="O164" s="283"/>
      <c r="P164" s="70"/>
      <c r="Q164" s="1060" t="s">
        <v>283</v>
      </c>
    </row>
    <row r="165" spans="1:17" ht="53.25" customHeight="1" x14ac:dyDescent="0.2">
      <c r="A165" s="443"/>
      <c r="B165" s="1127"/>
      <c r="C165" s="118"/>
      <c r="D165" s="970" t="s">
        <v>199</v>
      </c>
      <c r="E165" s="1131"/>
      <c r="F165" s="1133"/>
      <c r="G165" s="31"/>
      <c r="H165" s="210"/>
      <c r="I165" s="678"/>
      <c r="J165" s="213"/>
      <c r="K165" s="208"/>
      <c r="L165" s="195"/>
      <c r="M165" s="156" t="s">
        <v>212</v>
      </c>
      <c r="N165" s="60">
        <v>50</v>
      </c>
      <c r="O165" s="275">
        <v>25</v>
      </c>
      <c r="P165" s="155"/>
      <c r="Q165" s="155"/>
    </row>
    <row r="166" spans="1:17" ht="27" customHeight="1" x14ac:dyDescent="0.2">
      <c r="A166" s="443"/>
      <c r="B166" s="870"/>
      <c r="C166" s="15"/>
      <c r="D166" s="963" t="s">
        <v>234</v>
      </c>
      <c r="E166" s="885"/>
      <c r="F166" s="863"/>
      <c r="G166" s="31"/>
      <c r="H166" s="210"/>
      <c r="I166" s="678"/>
      <c r="J166" s="213"/>
      <c r="K166" s="406"/>
      <c r="L166" s="557"/>
      <c r="M166" s="353" t="s">
        <v>235</v>
      </c>
      <c r="N166" s="960">
        <v>10</v>
      </c>
      <c r="O166" s="961">
        <v>9</v>
      </c>
      <c r="P166" s="962"/>
      <c r="Q166" s="962"/>
    </row>
    <row r="167" spans="1:17" ht="15.75" customHeight="1" thickBot="1" x14ac:dyDescent="0.25">
      <c r="A167" s="903"/>
      <c r="B167" s="879"/>
      <c r="C167" s="14"/>
      <c r="D167" s="877"/>
      <c r="E167" s="882"/>
      <c r="F167" s="884"/>
      <c r="G167" s="53" t="s">
        <v>15</v>
      </c>
      <c r="H167" s="204">
        <f>SUM(H162:H166)</f>
        <v>65.3</v>
      </c>
      <c r="I167" s="682">
        <f>SUM(I162:I166)</f>
        <v>175.3</v>
      </c>
      <c r="J167" s="682">
        <f>SUM(J162:J166)</f>
        <v>110.00000000000001</v>
      </c>
      <c r="K167" s="204">
        <f>SUM(K162:K166)</f>
        <v>59.1</v>
      </c>
      <c r="L167" s="204"/>
      <c r="M167" s="953" t="s">
        <v>112</v>
      </c>
      <c r="N167" s="954">
        <v>10</v>
      </c>
      <c r="O167" s="955">
        <v>9</v>
      </c>
      <c r="P167" s="316"/>
      <c r="Q167" s="316"/>
    </row>
    <row r="168" spans="1:17" ht="26.25" customHeight="1" x14ac:dyDescent="0.2">
      <c r="A168" s="441" t="s">
        <v>16</v>
      </c>
      <c r="B168" s="623" t="s">
        <v>16</v>
      </c>
      <c r="C168" s="16" t="s">
        <v>20</v>
      </c>
      <c r="D168" s="574" t="s">
        <v>133</v>
      </c>
      <c r="E168" s="148"/>
      <c r="F168" s="445">
        <v>2</v>
      </c>
      <c r="G168" s="54" t="s">
        <v>14</v>
      </c>
      <c r="H168" s="301">
        <v>9</v>
      </c>
      <c r="I168" s="696">
        <v>9</v>
      </c>
      <c r="J168" s="211"/>
      <c r="K168" s="211"/>
      <c r="L168" s="211"/>
      <c r="M168" s="1317" t="s">
        <v>192</v>
      </c>
      <c r="N168" s="96">
        <v>9</v>
      </c>
      <c r="O168" s="291"/>
      <c r="P168" s="93"/>
      <c r="Q168" s="93"/>
    </row>
    <row r="169" spans="1:17" ht="15.75" customHeight="1" thickBot="1" x14ac:dyDescent="0.25">
      <c r="A169" s="442"/>
      <c r="B169" s="624"/>
      <c r="C169" s="14"/>
      <c r="D169" s="622"/>
      <c r="E169" s="626"/>
      <c r="F169" s="628"/>
      <c r="G169" s="53" t="s">
        <v>15</v>
      </c>
      <c r="H169" s="204">
        <f>H168</f>
        <v>9</v>
      </c>
      <c r="I169" s="682">
        <f>I168</f>
        <v>9</v>
      </c>
      <c r="J169" s="205"/>
      <c r="K169" s="204"/>
      <c r="L169" s="204"/>
      <c r="M169" s="1274"/>
      <c r="N169" s="966"/>
      <c r="O169" s="967"/>
      <c r="P169" s="958"/>
      <c r="Q169" s="958"/>
    </row>
    <row r="170" spans="1:17" ht="13.5" thickBot="1" x14ac:dyDescent="0.25">
      <c r="A170" s="642" t="s">
        <v>16</v>
      </c>
      <c r="B170" s="624" t="s">
        <v>16</v>
      </c>
      <c r="C170" s="1359" t="s">
        <v>19</v>
      </c>
      <c r="D170" s="1360"/>
      <c r="E170" s="1360"/>
      <c r="F170" s="1360"/>
      <c r="G170" s="1360"/>
      <c r="H170" s="703">
        <f>H169+H167+H161+H159</f>
        <v>216.49999999999997</v>
      </c>
      <c r="I170" s="706">
        <f>I169+I167+I161+I159</f>
        <v>326.5</v>
      </c>
      <c r="J170" s="706">
        <f>J169+J167+J161+J159</f>
        <v>110.00000000000001</v>
      </c>
      <c r="K170" s="498">
        <f t="shared" ref="K170" si="11">K169+K167+K161+K159</f>
        <v>59.1</v>
      </c>
      <c r="L170" s="498"/>
      <c r="M170" s="1315"/>
      <c r="N170" s="1305"/>
      <c r="O170" s="1305"/>
      <c r="P170" s="1305"/>
      <c r="Q170" s="1306"/>
    </row>
    <row r="171" spans="1:17" ht="13.5" thickBot="1" x14ac:dyDescent="0.25">
      <c r="A171" s="3" t="s">
        <v>16</v>
      </c>
      <c r="B171" s="17" t="s">
        <v>18</v>
      </c>
      <c r="C171" s="1292" t="s">
        <v>34</v>
      </c>
      <c r="D171" s="1292"/>
      <c r="E171" s="1292"/>
      <c r="F171" s="1292"/>
      <c r="G171" s="1292"/>
      <c r="H171" s="1292"/>
      <c r="I171" s="1292"/>
      <c r="J171" s="1292"/>
      <c r="K171" s="1292"/>
      <c r="L171" s="1292"/>
      <c r="M171" s="1292"/>
      <c r="N171" s="1292"/>
      <c r="O171" s="1292"/>
      <c r="P171" s="1292"/>
      <c r="Q171" s="1293"/>
    </row>
    <row r="172" spans="1:17" ht="15.75" customHeight="1" x14ac:dyDescent="0.2">
      <c r="A172" s="441" t="s">
        <v>16</v>
      </c>
      <c r="B172" s="623" t="s">
        <v>18</v>
      </c>
      <c r="C172" s="439" t="s">
        <v>13</v>
      </c>
      <c r="D172" s="1284" t="s">
        <v>35</v>
      </c>
      <c r="E172" s="148"/>
      <c r="F172" s="81">
        <v>6</v>
      </c>
      <c r="G172" s="54" t="s">
        <v>14</v>
      </c>
      <c r="H172" s="707">
        <f>2335.9+170</f>
        <v>2505.9</v>
      </c>
      <c r="I172" s="757">
        <f>2335.9+170-35.4+170</f>
        <v>2640.5</v>
      </c>
      <c r="J172" s="831">
        <f>I172-H172</f>
        <v>134.59999999999991</v>
      </c>
      <c r="K172" s="228">
        <f>2175.9-170</f>
        <v>2005.9</v>
      </c>
      <c r="L172" s="300">
        <v>1660.9</v>
      </c>
      <c r="M172" s="82"/>
      <c r="N172" s="55"/>
      <c r="O172" s="48"/>
      <c r="P172" s="93"/>
      <c r="Q172" s="1411" t="s">
        <v>284</v>
      </c>
    </row>
    <row r="173" spans="1:17" ht="15.75" customHeight="1" x14ac:dyDescent="0.2">
      <c r="A173" s="443"/>
      <c r="B173" s="731"/>
      <c r="C173" s="599"/>
      <c r="D173" s="1285"/>
      <c r="E173" s="733"/>
      <c r="F173" s="749"/>
      <c r="G173" s="408" t="s">
        <v>260</v>
      </c>
      <c r="H173" s="754"/>
      <c r="I173" s="756">
        <v>35.4</v>
      </c>
      <c r="J173" s="832">
        <f>I173-H173</f>
        <v>35.4</v>
      </c>
      <c r="K173" s="833"/>
      <c r="L173" s="755"/>
      <c r="M173" s="121"/>
      <c r="N173" s="753"/>
      <c r="O173" s="49"/>
      <c r="P173" s="151"/>
      <c r="Q173" s="1412"/>
    </row>
    <row r="174" spans="1:17" ht="15.75" customHeight="1" x14ac:dyDescent="0.2">
      <c r="A174" s="443"/>
      <c r="B174" s="613"/>
      <c r="C174" s="599"/>
      <c r="D174" s="1286"/>
      <c r="E174" s="617"/>
      <c r="F174" s="466"/>
      <c r="G174" s="120" t="s">
        <v>17</v>
      </c>
      <c r="H174" s="359">
        <v>7.4</v>
      </c>
      <c r="I174" s="677">
        <v>7.4</v>
      </c>
      <c r="J174" s="807"/>
      <c r="K174" s="361">
        <v>7.4</v>
      </c>
      <c r="L174" s="361">
        <v>7.4</v>
      </c>
      <c r="M174" s="121"/>
      <c r="N174" s="79"/>
      <c r="O174" s="49"/>
      <c r="P174" s="151"/>
      <c r="Q174" s="1412"/>
    </row>
    <row r="175" spans="1:17" ht="30.75" customHeight="1" x14ac:dyDescent="0.2">
      <c r="A175" s="443"/>
      <c r="B175" s="613"/>
      <c r="C175" s="614"/>
      <c r="D175" s="123" t="s">
        <v>47</v>
      </c>
      <c r="E175" s="631"/>
      <c r="F175" s="466"/>
      <c r="G175" s="56"/>
      <c r="H175" s="199"/>
      <c r="I175" s="246"/>
      <c r="J175" s="193"/>
      <c r="K175" s="194"/>
      <c r="L175" s="200"/>
      <c r="M175" s="650" t="s">
        <v>84</v>
      </c>
      <c r="N175" s="260">
        <v>14</v>
      </c>
      <c r="O175" s="283">
        <v>14</v>
      </c>
      <c r="P175" s="70">
        <v>14</v>
      </c>
      <c r="Q175" s="1412"/>
    </row>
    <row r="176" spans="1:17" ht="40.5" customHeight="1" x14ac:dyDescent="0.2">
      <c r="A176" s="443"/>
      <c r="B176" s="613"/>
      <c r="C176" s="614"/>
      <c r="D176" s="123" t="s">
        <v>222</v>
      </c>
      <c r="E176" s="631"/>
      <c r="F176" s="466"/>
      <c r="G176" s="56"/>
      <c r="H176" s="199"/>
      <c r="I176" s="246"/>
      <c r="J176" s="193"/>
      <c r="K176" s="194"/>
      <c r="L176" s="200"/>
      <c r="M176" s="650" t="s">
        <v>154</v>
      </c>
      <c r="N176" s="116">
        <v>93</v>
      </c>
      <c r="O176" s="589">
        <v>93</v>
      </c>
      <c r="P176" s="411">
        <v>93</v>
      </c>
      <c r="Q176" s="1087"/>
    </row>
    <row r="177" spans="1:20" s="74" customFormat="1" ht="30.75" customHeight="1" x14ac:dyDescent="0.2">
      <c r="A177" s="443"/>
      <c r="B177" s="613"/>
      <c r="C177" s="599"/>
      <c r="D177" s="83" t="s">
        <v>41</v>
      </c>
      <c r="E177" s="631"/>
      <c r="F177" s="466"/>
      <c r="G177" s="56"/>
      <c r="H177" s="199"/>
      <c r="I177" s="246"/>
      <c r="J177" s="193"/>
      <c r="K177" s="194"/>
      <c r="L177" s="200"/>
      <c r="M177" s="634" t="s">
        <v>153</v>
      </c>
      <c r="N177" s="79">
        <v>30</v>
      </c>
      <c r="O177" s="409">
        <v>30</v>
      </c>
      <c r="P177" s="50">
        <v>30</v>
      </c>
      <c r="Q177" s="33"/>
      <c r="R177" s="851"/>
      <c r="S177" s="851"/>
    </row>
    <row r="178" spans="1:20" ht="29.25" customHeight="1" x14ac:dyDescent="0.2">
      <c r="A178" s="443"/>
      <c r="B178" s="613"/>
      <c r="C178" s="614"/>
      <c r="D178" s="123" t="s">
        <v>44</v>
      </c>
      <c r="E178" s="631"/>
      <c r="F178" s="466"/>
      <c r="G178" s="56"/>
      <c r="H178" s="199"/>
      <c r="I178" s="246"/>
      <c r="J178" s="193"/>
      <c r="K178" s="194"/>
      <c r="L178" s="200"/>
      <c r="M178" s="650" t="s">
        <v>85</v>
      </c>
      <c r="N178" s="116">
        <v>3</v>
      </c>
      <c r="O178" s="410">
        <v>3</v>
      </c>
      <c r="P178" s="411">
        <v>3</v>
      </c>
      <c r="Q178" s="33"/>
    </row>
    <row r="179" spans="1:20" s="74" customFormat="1" ht="16.5" customHeight="1" x14ac:dyDescent="0.2">
      <c r="A179" s="443"/>
      <c r="B179" s="613"/>
      <c r="C179" s="614"/>
      <c r="D179" s="123" t="s">
        <v>40</v>
      </c>
      <c r="E179" s="617"/>
      <c r="F179" s="466"/>
      <c r="G179" s="56"/>
      <c r="H179" s="199"/>
      <c r="I179" s="246"/>
      <c r="J179" s="193"/>
      <c r="K179" s="194"/>
      <c r="L179" s="200"/>
      <c r="M179" s="650" t="s">
        <v>46</v>
      </c>
      <c r="N179" s="260">
        <v>32.9</v>
      </c>
      <c r="O179" s="283">
        <v>32.9</v>
      </c>
      <c r="P179" s="70">
        <v>33</v>
      </c>
      <c r="Q179" s="33"/>
      <c r="R179" s="851"/>
      <c r="S179" s="851"/>
    </row>
    <row r="180" spans="1:20" ht="14.25" customHeight="1" x14ac:dyDescent="0.2">
      <c r="A180" s="443"/>
      <c r="B180" s="613"/>
      <c r="C180" s="599"/>
      <c r="D180" s="1356" t="s">
        <v>42</v>
      </c>
      <c r="E180" s="617"/>
      <c r="F180" s="466"/>
      <c r="G180" s="56"/>
      <c r="H180" s="199"/>
      <c r="I180" s="246"/>
      <c r="J180" s="193"/>
      <c r="K180" s="194"/>
      <c r="L180" s="200"/>
      <c r="M180" s="1273" t="s">
        <v>182</v>
      </c>
      <c r="N180" s="1346">
        <v>101</v>
      </c>
      <c r="O180" s="1348">
        <v>101</v>
      </c>
      <c r="P180" s="1350">
        <v>101</v>
      </c>
      <c r="Q180" s="33"/>
    </row>
    <row r="181" spans="1:20" ht="14.25" customHeight="1" x14ac:dyDescent="0.2">
      <c r="A181" s="443"/>
      <c r="B181" s="613"/>
      <c r="C181" s="614"/>
      <c r="D181" s="1332"/>
      <c r="E181" s="617"/>
      <c r="F181" s="466"/>
      <c r="G181" s="36"/>
      <c r="H181" s="352"/>
      <c r="I181" s="683"/>
      <c r="J181" s="224"/>
      <c r="K181" s="194"/>
      <c r="L181" s="200"/>
      <c r="M181" s="1345"/>
      <c r="N181" s="1347"/>
      <c r="O181" s="1349"/>
      <c r="P181" s="1351"/>
      <c r="Q181" s="1087"/>
    </row>
    <row r="182" spans="1:20" ht="30" customHeight="1" x14ac:dyDescent="0.2">
      <c r="A182" s="443"/>
      <c r="B182" s="613"/>
      <c r="C182" s="614"/>
      <c r="D182" s="125" t="s">
        <v>57</v>
      </c>
      <c r="E182" s="84"/>
      <c r="F182" s="226"/>
      <c r="G182" s="36"/>
      <c r="H182" s="199"/>
      <c r="I182" s="246"/>
      <c r="J182" s="193"/>
      <c r="K182" s="194"/>
      <c r="L182" s="200"/>
      <c r="M182" s="164" t="s">
        <v>86</v>
      </c>
      <c r="N182" s="260">
        <v>16</v>
      </c>
      <c r="O182" s="115">
        <v>16</v>
      </c>
      <c r="P182" s="70">
        <v>16</v>
      </c>
      <c r="Q182" s="33"/>
      <c r="R182" s="851"/>
      <c r="T182" s="126"/>
    </row>
    <row r="183" spans="1:20" ht="57.75" customHeight="1" x14ac:dyDescent="0.2">
      <c r="A183" s="443"/>
      <c r="B183" s="1076"/>
      <c r="C183" s="1074"/>
      <c r="D183" s="449" t="s">
        <v>236</v>
      </c>
      <c r="E183" s="84"/>
      <c r="F183" s="226"/>
      <c r="G183" s="36"/>
      <c r="H183" s="199"/>
      <c r="I183" s="246"/>
      <c r="J183" s="193"/>
      <c r="K183" s="194"/>
      <c r="L183" s="200"/>
      <c r="M183" s="1084" t="s">
        <v>120</v>
      </c>
      <c r="N183" s="116">
        <v>1</v>
      </c>
      <c r="O183" s="410">
        <v>1</v>
      </c>
      <c r="P183" s="411"/>
      <c r="Q183" s="570"/>
      <c r="R183" s="851"/>
      <c r="T183" s="126"/>
    </row>
    <row r="184" spans="1:20" ht="42.75" customHeight="1" x14ac:dyDescent="0.2">
      <c r="A184" s="443"/>
      <c r="B184" s="1127"/>
      <c r="C184" s="1134"/>
      <c r="D184" s="1073" t="s">
        <v>89</v>
      </c>
      <c r="E184" s="84"/>
      <c r="F184" s="226"/>
      <c r="G184" s="36"/>
      <c r="H184" s="199"/>
      <c r="I184" s="246"/>
      <c r="J184" s="193"/>
      <c r="K184" s="194"/>
      <c r="L184" s="200"/>
      <c r="M184" s="233" t="s">
        <v>155</v>
      </c>
      <c r="N184" s="1078">
        <v>5</v>
      </c>
      <c r="O184" s="124">
        <v>5</v>
      </c>
      <c r="P184" s="1080">
        <v>5</v>
      </c>
      <c r="Q184" s="33"/>
      <c r="R184" s="851"/>
      <c r="T184" s="126"/>
    </row>
    <row r="185" spans="1:20" ht="31.5" customHeight="1" x14ac:dyDescent="0.2">
      <c r="A185" s="443"/>
      <c r="B185" s="957"/>
      <c r="C185" s="956"/>
      <c r="D185" s="873" t="s">
        <v>180</v>
      </c>
      <c r="E185" s="84"/>
      <c r="F185" s="226"/>
      <c r="G185" s="36"/>
      <c r="H185" s="199"/>
      <c r="I185" s="246"/>
      <c r="J185" s="193"/>
      <c r="K185" s="194"/>
      <c r="L185" s="200"/>
      <c r="M185" s="233" t="s">
        <v>181</v>
      </c>
      <c r="N185" s="892">
        <v>8</v>
      </c>
      <c r="O185" s="124">
        <v>8</v>
      </c>
      <c r="P185" s="894"/>
      <c r="Q185" s="33"/>
      <c r="R185" s="852"/>
      <c r="T185" s="126"/>
    </row>
    <row r="186" spans="1:20" ht="56.25" customHeight="1" x14ac:dyDescent="0.2">
      <c r="A186" s="914"/>
      <c r="B186" s="1128"/>
      <c r="C186" s="1137"/>
      <c r="D186" s="1132" t="s">
        <v>237</v>
      </c>
      <c r="E186" s="268"/>
      <c r="F186" s="261"/>
      <c r="G186" s="57"/>
      <c r="H186" s="269"/>
      <c r="I186" s="676"/>
      <c r="J186" s="250"/>
      <c r="K186" s="262"/>
      <c r="L186" s="243"/>
      <c r="M186" s="462" t="s">
        <v>119</v>
      </c>
      <c r="N186" s="28"/>
      <c r="O186" s="37">
        <v>3</v>
      </c>
      <c r="P186" s="29"/>
      <c r="Q186" s="746"/>
      <c r="R186" s="860"/>
      <c r="T186" s="126"/>
    </row>
    <row r="187" spans="1:20" ht="40.5" customHeight="1" x14ac:dyDescent="0.2">
      <c r="A187" s="443"/>
      <c r="B187" s="613"/>
      <c r="C187" s="614"/>
      <c r="D187" s="633" t="s">
        <v>215</v>
      </c>
      <c r="E187" s="631" t="s">
        <v>56</v>
      </c>
      <c r="F187" s="466"/>
      <c r="G187" s="56"/>
      <c r="H187" s="210"/>
      <c r="I187" s="678"/>
      <c r="J187" s="213"/>
      <c r="K187" s="194"/>
      <c r="L187" s="200"/>
      <c r="M187" s="569" t="s">
        <v>121</v>
      </c>
      <c r="N187" s="836" t="s">
        <v>275</v>
      </c>
      <c r="O187" s="646"/>
      <c r="P187" s="648"/>
      <c r="Q187" s="1412" t="s">
        <v>285</v>
      </c>
    </row>
    <row r="188" spans="1:20" ht="39" customHeight="1" x14ac:dyDescent="0.2">
      <c r="A188" s="443"/>
      <c r="B188" s="613"/>
      <c r="C188" s="609"/>
      <c r="D188" s="1312" t="s">
        <v>217</v>
      </c>
      <c r="E188" s="285"/>
      <c r="F188" s="433"/>
      <c r="G188" s="523"/>
      <c r="H188" s="225"/>
      <c r="I188" s="673"/>
      <c r="J188" s="330"/>
      <c r="K188" s="495"/>
      <c r="L188" s="559"/>
      <c r="M188" s="434" t="s">
        <v>66</v>
      </c>
      <c r="N188" s="51">
        <v>1</v>
      </c>
      <c r="O188" s="429"/>
      <c r="P188" s="179"/>
      <c r="Q188" s="1412"/>
    </row>
    <row r="189" spans="1:20" ht="13.5" thickBot="1" x14ac:dyDescent="0.25">
      <c r="A189" s="443"/>
      <c r="B189" s="613"/>
      <c r="C189" s="599"/>
      <c r="D189" s="1327"/>
      <c r="E189" s="626"/>
      <c r="F189" s="299"/>
      <c r="G189" s="58" t="s">
        <v>15</v>
      </c>
      <c r="H189" s="204">
        <f>SUM(H172:H188)</f>
        <v>2513.3000000000002</v>
      </c>
      <c r="I189" s="682">
        <f>SUM(I172:I188)</f>
        <v>2683.3</v>
      </c>
      <c r="J189" s="797">
        <f>SUM(J172:J188)</f>
        <v>169.99999999999991</v>
      </c>
      <c r="K189" s="206">
        <f>SUM(K172:K188)</f>
        <v>2013.3000000000002</v>
      </c>
      <c r="L189" s="204">
        <f>SUM(L172:L188)</f>
        <v>1668.3000000000002</v>
      </c>
      <c r="M189" s="503" t="s">
        <v>204</v>
      </c>
      <c r="N189" s="504">
        <v>100</v>
      </c>
      <c r="O189" s="293"/>
      <c r="P189" s="78"/>
      <c r="Q189" s="1413"/>
      <c r="R189" s="847"/>
      <c r="S189" s="847"/>
      <c r="T189" s="222"/>
    </row>
    <row r="190" spans="1:20" ht="27" customHeight="1" x14ac:dyDescent="0.2">
      <c r="A190" s="1391" t="s">
        <v>16</v>
      </c>
      <c r="B190" s="1393" t="s">
        <v>18</v>
      </c>
      <c r="C190" s="16" t="s">
        <v>16</v>
      </c>
      <c r="D190" s="1290" t="s">
        <v>39</v>
      </c>
      <c r="E190" s="1301"/>
      <c r="F190" s="1395">
        <v>2</v>
      </c>
      <c r="G190" s="413" t="s">
        <v>14</v>
      </c>
      <c r="H190" s="301">
        <v>31.3</v>
      </c>
      <c r="I190" s="696">
        <v>31.3</v>
      </c>
      <c r="J190" s="211"/>
      <c r="K190" s="211">
        <v>31.3</v>
      </c>
      <c r="L190" s="189">
        <v>31.3</v>
      </c>
      <c r="M190" s="1352" t="s">
        <v>87</v>
      </c>
      <c r="N190" s="80">
        <v>300</v>
      </c>
      <c r="O190" s="291">
        <v>300</v>
      </c>
      <c r="P190" s="93">
        <v>300</v>
      </c>
      <c r="Q190" s="93"/>
    </row>
    <row r="191" spans="1:20" ht="15.75" customHeight="1" thickBot="1" x14ac:dyDescent="0.25">
      <c r="A191" s="1392"/>
      <c r="B191" s="1394"/>
      <c r="C191" s="437"/>
      <c r="D191" s="1289"/>
      <c r="E191" s="1302"/>
      <c r="F191" s="1396"/>
      <c r="G191" s="58" t="s">
        <v>15</v>
      </c>
      <c r="H191" s="204">
        <f>SUM(H190)</f>
        <v>31.3</v>
      </c>
      <c r="I191" s="682">
        <f>SUM(I190)</f>
        <v>31.3</v>
      </c>
      <c r="J191" s="212"/>
      <c r="K191" s="212">
        <f>SUM(K190)</f>
        <v>31.3</v>
      </c>
      <c r="L191" s="206">
        <f>SUM(L190)</f>
        <v>31.3</v>
      </c>
      <c r="M191" s="1353"/>
      <c r="N191" s="75"/>
      <c r="O191" s="292"/>
      <c r="P191" s="94"/>
      <c r="Q191" s="94"/>
    </row>
    <row r="192" spans="1:20" ht="19.5" customHeight="1" x14ac:dyDescent="0.2">
      <c r="A192" s="443" t="s">
        <v>16</v>
      </c>
      <c r="B192" s="613" t="s">
        <v>13</v>
      </c>
      <c r="C192" s="118" t="s">
        <v>18</v>
      </c>
      <c r="D192" s="1255" t="s">
        <v>117</v>
      </c>
      <c r="E192" s="1357" t="s">
        <v>53</v>
      </c>
      <c r="F192" s="445">
        <v>2</v>
      </c>
      <c r="G192" s="412" t="s">
        <v>14</v>
      </c>
      <c r="H192" s="203">
        <v>15</v>
      </c>
      <c r="I192" s="681">
        <v>15</v>
      </c>
      <c r="J192" s="198"/>
      <c r="K192" s="198">
        <v>15</v>
      </c>
      <c r="L192" s="251"/>
      <c r="M192" s="256" t="s">
        <v>118</v>
      </c>
      <c r="N192" s="107">
        <v>2</v>
      </c>
      <c r="O192" s="277">
        <v>3</v>
      </c>
      <c r="P192" s="72"/>
      <c r="Q192" s="72"/>
    </row>
    <row r="193" spans="1:30" ht="20.25" customHeight="1" x14ac:dyDescent="0.2">
      <c r="A193" s="443"/>
      <c r="B193" s="613"/>
      <c r="C193" s="118"/>
      <c r="D193" s="1336"/>
      <c r="E193" s="1358"/>
      <c r="F193" s="446"/>
      <c r="G193" s="56"/>
      <c r="H193" s="210"/>
      <c r="I193" s="678"/>
      <c r="J193" s="195"/>
      <c r="K193" s="195"/>
      <c r="L193" s="213"/>
      <c r="M193" s="255"/>
      <c r="N193" s="99"/>
      <c r="O193" s="242"/>
      <c r="P193" s="151"/>
      <c r="Q193" s="151"/>
    </row>
    <row r="194" spans="1:30" ht="15.75" customHeight="1" thickBot="1" x14ac:dyDescent="0.25">
      <c r="A194" s="443"/>
      <c r="B194" s="613"/>
      <c r="C194" s="118"/>
      <c r="D194" s="616"/>
      <c r="E194" s="312" t="s">
        <v>38</v>
      </c>
      <c r="F194" s="311"/>
      <c r="G194" s="492" t="s">
        <v>15</v>
      </c>
      <c r="H194" s="204">
        <f>SUM(H192:H193)</f>
        <v>15</v>
      </c>
      <c r="I194" s="682">
        <f>SUM(I192:I193)</f>
        <v>15</v>
      </c>
      <c r="J194" s="212"/>
      <c r="K194" s="386">
        <f>SUM(K192:K193)</f>
        <v>15</v>
      </c>
      <c r="L194" s="402">
        <f>SUM(L192:L193)</f>
        <v>0</v>
      </c>
      <c r="M194" s="286"/>
      <c r="N194" s="75"/>
      <c r="O194" s="292"/>
      <c r="P194" s="94"/>
      <c r="Q194" s="94"/>
    </row>
    <row r="195" spans="1:30" ht="18" customHeight="1" x14ac:dyDescent="0.2">
      <c r="A195" s="441" t="s">
        <v>16</v>
      </c>
      <c r="B195" s="623" t="s">
        <v>18</v>
      </c>
      <c r="C195" s="625" t="s">
        <v>20</v>
      </c>
      <c r="D195" s="1397" t="s">
        <v>238</v>
      </c>
      <c r="E195" s="431"/>
      <c r="F195" s="445">
        <v>6</v>
      </c>
      <c r="G195" s="560" t="s">
        <v>14</v>
      </c>
      <c r="H195" s="708">
        <v>2685</v>
      </c>
      <c r="I195" s="758">
        <f>2685-279.7</f>
        <v>2405.3000000000002</v>
      </c>
      <c r="J195" s="759">
        <f>I195-H195</f>
        <v>-279.69999999999982</v>
      </c>
      <c r="K195" s="561">
        <v>2641.5</v>
      </c>
      <c r="L195" s="561">
        <v>2644</v>
      </c>
      <c r="M195" s="649"/>
      <c r="N195" s="432"/>
      <c r="O195" s="291"/>
      <c r="P195" s="93"/>
      <c r="Q195" s="1405" t="s">
        <v>284</v>
      </c>
    </row>
    <row r="196" spans="1:30" ht="17.25" customHeight="1" x14ac:dyDescent="0.2">
      <c r="A196" s="443"/>
      <c r="B196" s="731"/>
      <c r="C196" s="732"/>
      <c r="D196" s="1225"/>
      <c r="E196" s="562"/>
      <c r="F196" s="446"/>
      <c r="G196" s="751" t="s">
        <v>260</v>
      </c>
      <c r="H196" s="229"/>
      <c r="I196" s="760">
        <v>279.7</v>
      </c>
      <c r="J196" s="761">
        <f>I196-H196</f>
        <v>279.7</v>
      </c>
      <c r="K196" s="663"/>
      <c r="L196" s="663"/>
      <c r="M196" s="543"/>
      <c r="N196" s="167"/>
      <c r="O196" s="242"/>
      <c r="P196" s="151"/>
      <c r="Q196" s="1406"/>
    </row>
    <row r="197" spans="1:30" ht="18" customHeight="1" x14ac:dyDescent="0.2">
      <c r="A197" s="443"/>
      <c r="B197" s="613"/>
      <c r="C197" s="614"/>
      <c r="D197" s="1225"/>
      <c r="E197" s="562"/>
      <c r="F197" s="446"/>
      <c r="G197" s="422" t="s">
        <v>17</v>
      </c>
      <c r="H197" s="591">
        <v>324</v>
      </c>
      <c r="I197" s="710">
        <v>324</v>
      </c>
      <c r="J197" s="664"/>
      <c r="K197" s="266"/>
      <c r="L197" s="266"/>
      <c r="M197" s="543"/>
      <c r="N197" s="167"/>
      <c r="O197" s="242"/>
      <c r="P197" s="151"/>
      <c r="Q197" s="1406"/>
    </row>
    <row r="198" spans="1:30" ht="18" customHeight="1" x14ac:dyDescent="0.2">
      <c r="A198" s="443"/>
      <c r="B198" s="613"/>
      <c r="C198" s="118"/>
      <c r="D198" s="563" t="s">
        <v>174</v>
      </c>
      <c r="E198" s="414"/>
      <c r="F198" s="446"/>
      <c r="G198" s="56"/>
      <c r="H198" s="210"/>
      <c r="I198" s="678"/>
      <c r="J198" s="195"/>
      <c r="K198" s="195"/>
      <c r="L198" s="195"/>
      <c r="M198" s="621" t="s">
        <v>175</v>
      </c>
      <c r="N198" s="274">
        <v>96</v>
      </c>
      <c r="O198" s="274">
        <v>96</v>
      </c>
      <c r="P198" s="161">
        <v>96</v>
      </c>
      <c r="Q198" s="1406"/>
      <c r="R198" s="853"/>
    </row>
    <row r="199" spans="1:30" s="22" customFormat="1" ht="30" customHeight="1" x14ac:dyDescent="0.2">
      <c r="A199" s="443"/>
      <c r="B199" s="1343"/>
      <c r="C199" s="415"/>
      <c r="D199" s="1404" t="s">
        <v>213</v>
      </c>
      <c r="E199" s="414"/>
      <c r="F199" s="446"/>
      <c r="G199" s="416"/>
      <c r="H199" s="401"/>
      <c r="I199" s="711"/>
      <c r="J199" s="418"/>
      <c r="K199" s="418"/>
      <c r="L199" s="418"/>
      <c r="M199" s="23" t="s">
        <v>176</v>
      </c>
      <c r="N199" s="30">
        <f>20+19</f>
        <v>39</v>
      </c>
      <c r="O199" s="30">
        <v>60</v>
      </c>
      <c r="P199" s="419">
        <v>80</v>
      </c>
      <c r="Q199" s="1406"/>
      <c r="R199" s="854"/>
      <c r="S199" s="854"/>
      <c r="T199" s="1"/>
      <c r="U199" s="1"/>
      <c r="V199" s="1"/>
      <c r="W199" s="1"/>
      <c r="X199" s="1"/>
      <c r="Y199" s="1"/>
      <c r="Z199" s="1"/>
      <c r="AA199" s="1"/>
      <c r="AB199" s="1"/>
      <c r="AC199" s="1"/>
      <c r="AD199" s="1"/>
    </row>
    <row r="200" spans="1:30" s="22" customFormat="1" ht="56.25" customHeight="1" x14ac:dyDescent="0.2">
      <c r="A200" s="443"/>
      <c r="B200" s="1343"/>
      <c r="C200" s="423"/>
      <c r="D200" s="1389"/>
      <c r="E200" s="414"/>
      <c r="F200" s="446"/>
      <c r="G200" s="416"/>
      <c r="H200" s="352"/>
      <c r="I200" s="683"/>
      <c r="J200" s="564"/>
      <c r="K200" s="564"/>
      <c r="L200" s="564"/>
      <c r="M200" s="424" t="s">
        <v>177</v>
      </c>
      <c r="N200" s="28">
        <v>20</v>
      </c>
      <c r="O200" s="28">
        <v>20</v>
      </c>
      <c r="P200" s="59">
        <v>20</v>
      </c>
      <c r="Q200" s="35"/>
      <c r="R200" s="854"/>
      <c r="S200" s="854"/>
      <c r="T200" s="1"/>
      <c r="U200" s="1"/>
      <c r="V200" s="1"/>
      <c r="W200" s="1"/>
      <c r="X200" s="1"/>
      <c r="Y200" s="1"/>
      <c r="Z200" s="1"/>
      <c r="AA200" s="1"/>
      <c r="AB200" s="1"/>
      <c r="AC200" s="1"/>
      <c r="AD200" s="1"/>
    </row>
    <row r="201" spans="1:30" s="22" customFormat="1" ht="30.75" customHeight="1" x14ac:dyDescent="0.2">
      <c r="A201" s="914"/>
      <c r="B201" s="906"/>
      <c r="C201" s="949"/>
      <c r="D201" s="971" t="s">
        <v>214</v>
      </c>
      <c r="E201" s="972"/>
      <c r="F201" s="925"/>
      <c r="G201" s="420"/>
      <c r="H201" s="407"/>
      <c r="I201" s="712"/>
      <c r="J201" s="665"/>
      <c r="K201" s="973"/>
      <c r="L201" s="973"/>
      <c r="M201" s="424" t="s">
        <v>178</v>
      </c>
      <c r="N201" s="1078">
        <v>4</v>
      </c>
      <c r="O201" s="1078"/>
      <c r="P201" s="597"/>
      <c r="Q201" s="746"/>
      <c r="R201" s="854"/>
      <c r="S201" s="854"/>
      <c r="T201" s="1"/>
      <c r="U201" s="1"/>
      <c r="V201" s="1"/>
      <c r="W201" s="1"/>
      <c r="X201" s="1"/>
      <c r="Y201" s="1"/>
      <c r="Z201" s="1"/>
      <c r="AA201" s="1"/>
      <c r="AB201" s="1"/>
      <c r="AC201" s="1"/>
      <c r="AD201" s="1"/>
    </row>
    <row r="202" spans="1:30" s="22" customFormat="1" ht="107.25" customHeight="1" x14ac:dyDescent="0.2">
      <c r="A202" s="443"/>
      <c r="B202" s="173"/>
      <c r="C202" s="423"/>
      <c r="D202" s="477"/>
      <c r="E202" s="590"/>
      <c r="F202" s="446"/>
      <c r="G202" s="420"/>
      <c r="H202" s="407"/>
      <c r="I202" s="712"/>
      <c r="J202" s="665"/>
      <c r="K202" s="714"/>
      <c r="L202" s="714"/>
      <c r="M202" s="424" t="s">
        <v>179</v>
      </c>
      <c r="N202" s="892">
        <v>4</v>
      </c>
      <c r="O202" s="28"/>
      <c r="P202" s="59"/>
      <c r="Q202" s="1063"/>
      <c r="R202" s="854"/>
      <c r="S202" s="854"/>
      <c r="T202" s="1"/>
      <c r="U202" s="1"/>
      <c r="V202" s="1"/>
      <c r="W202" s="1"/>
      <c r="X202" s="1"/>
      <c r="Y202" s="1"/>
      <c r="Z202" s="1"/>
      <c r="AA202" s="1"/>
      <c r="AB202" s="1"/>
      <c r="AC202" s="1"/>
      <c r="AD202" s="1"/>
    </row>
    <row r="203" spans="1:30" s="22" customFormat="1" ht="41.25" customHeight="1" x14ac:dyDescent="0.2">
      <c r="A203" s="443"/>
      <c r="B203" s="613"/>
      <c r="C203" s="415"/>
      <c r="D203" s="1388" t="s">
        <v>239</v>
      </c>
      <c r="E203" s="414"/>
      <c r="F203" s="446"/>
      <c r="G203" s="416" t="s">
        <v>60</v>
      </c>
      <c r="H203" s="405">
        <v>5.0999999999999996</v>
      </c>
      <c r="I203" s="702">
        <v>5.0999999999999996</v>
      </c>
      <c r="J203" s="395"/>
      <c r="K203" s="418"/>
      <c r="L203" s="418"/>
      <c r="M203" s="1354" t="s">
        <v>240</v>
      </c>
      <c r="N203" s="643">
        <v>1</v>
      </c>
      <c r="O203" s="643"/>
      <c r="P203" s="570"/>
      <c r="Q203" s="570"/>
      <c r="R203" s="854"/>
      <c r="S203" s="854"/>
      <c r="T203" s="1"/>
      <c r="U203" s="1"/>
      <c r="V203" s="1"/>
      <c r="W203" s="1"/>
      <c r="X203" s="1"/>
      <c r="Y203" s="1"/>
      <c r="Z203" s="1"/>
      <c r="AA203" s="1"/>
      <c r="AB203" s="1"/>
      <c r="AC203" s="1"/>
      <c r="AD203" s="1"/>
    </row>
    <row r="204" spans="1:30" s="22" customFormat="1" ht="16.5" customHeight="1" thickBot="1" x14ac:dyDescent="0.25">
      <c r="A204" s="443"/>
      <c r="B204" s="425"/>
      <c r="C204" s="426"/>
      <c r="D204" s="1390"/>
      <c r="E204" s="427"/>
      <c r="F204" s="311"/>
      <c r="G204" s="26" t="s">
        <v>15</v>
      </c>
      <c r="H204" s="204">
        <f>SUM(H195:H203)</f>
        <v>3014.1</v>
      </c>
      <c r="I204" s="682">
        <f>SUM(I195:I203)</f>
        <v>3014.1</v>
      </c>
      <c r="J204" s="212"/>
      <c r="K204" s="206">
        <f>SUM(K195:K203)</f>
        <v>2641.5</v>
      </c>
      <c r="L204" s="206">
        <f>SUM(L195:L203)</f>
        <v>2644</v>
      </c>
      <c r="M204" s="1355"/>
      <c r="N204" s="97"/>
      <c r="O204" s="97"/>
      <c r="P204" s="35"/>
      <c r="Q204" s="35"/>
      <c r="R204" s="854"/>
      <c r="S204" s="854"/>
      <c r="T204" s="1"/>
      <c r="U204" s="1"/>
      <c r="V204" s="1"/>
      <c r="W204" s="1"/>
      <c r="X204" s="1"/>
      <c r="Y204" s="1"/>
      <c r="Z204" s="1"/>
      <c r="AA204" s="1"/>
      <c r="AB204" s="1"/>
      <c r="AC204" s="1"/>
      <c r="AD204" s="1"/>
    </row>
    <row r="205" spans="1:30" ht="15" customHeight="1" thickBot="1" x14ac:dyDescent="0.25">
      <c r="A205" s="10" t="s">
        <v>16</v>
      </c>
      <c r="B205" s="11" t="s">
        <v>20</v>
      </c>
      <c r="C205" s="1369" t="s">
        <v>19</v>
      </c>
      <c r="D205" s="1275"/>
      <c r="E205" s="1275"/>
      <c r="F205" s="1275"/>
      <c r="G205" s="1275"/>
      <c r="H205" s="214">
        <f>H191+H189+H204+H194</f>
        <v>5573.7000000000007</v>
      </c>
      <c r="I205" s="684">
        <f>I191+I189+I204+I194</f>
        <v>5743.7000000000007</v>
      </c>
      <c r="J205" s="684">
        <f>J191+J189+J204+J194</f>
        <v>169.99999999999991</v>
      </c>
      <c r="K205" s="215">
        <f>K191+K189+K204+K194</f>
        <v>4701.1000000000004</v>
      </c>
      <c r="L205" s="215">
        <f>L191+L189+L204+L194</f>
        <v>4343.6000000000004</v>
      </c>
      <c r="M205" s="1315"/>
      <c r="N205" s="1305"/>
      <c r="O205" s="1305"/>
      <c r="P205" s="1305"/>
      <c r="Q205" s="1306"/>
    </row>
    <row r="206" spans="1:30" ht="15.75" customHeight="1" thickBot="1" x14ac:dyDescent="0.25">
      <c r="A206" s="10" t="s">
        <v>16</v>
      </c>
      <c r="B206" s="1277" t="s">
        <v>5</v>
      </c>
      <c r="C206" s="1277"/>
      <c r="D206" s="1277"/>
      <c r="E206" s="1277"/>
      <c r="F206" s="1277"/>
      <c r="G206" s="1277"/>
      <c r="H206" s="709">
        <f>H205+H170+H156</f>
        <v>9526.4000000000015</v>
      </c>
      <c r="I206" s="247">
        <f>I205+I170+I156</f>
        <v>9812.1000000000022</v>
      </c>
      <c r="J206" s="247">
        <f>J205+J170+J156</f>
        <v>285.69999999999976</v>
      </c>
      <c r="K206" s="501">
        <f>K205+K170+K156</f>
        <v>10553.300000000001</v>
      </c>
      <c r="L206" s="379">
        <f>L205+L170+L156</f>
        <v>11879</v>
      </c>
      <c r="M206" s="1278"/>
      <c r="N206" s="1279"/>
      <c r="O206" s="1279"/>
      <c r="P206" s="1279"/>
      <c r="Q206" s="1280"/>
    </row>
    <row r="207" spans="1:30" ht="14.25" customHeight="1" thickBot="1" x14ac:dyDescent="0.25">
      <c r="A207" s="12" t="s">
        <v>4</v>
      </c>
      <c r="B207" s="1339" t="s">
        <v>6</v>
      </c>
      <c r="C207" s="1339"/>
      <c r="D207" s="1339"/>
      <c r="E207" s="1339"/>
      <c r="F207" s="1339"/>
      <c r="G207" s="1339"/>
      <c r="H207" s="216">
        <f>H206+H91</f>
        <v>73256.700000000012</v>
      </c>
      <c r="I207" s="713">
        <f>I206+I91</f>
        <v>76612.800000000003</v>
      </c>
      <c r="J207" s="713">
        <f>J206+J91</f>
        <v>3356.099999999994</v>
      </c>
      <c r="K207" s="502">
        <f>K206+K91</f>
        <v>73769.2</v>
      </c>
      <c r="L207" s="217">
        <f>L206+L91</f>
        <v>74999</v>
      </c>
      <c r="M207" s="1340"/>
      <c r="N207" s="1341"/>
      <c r="O207" s="1341"/>
      <c r="P207" s="1341"/>
      <c r="Q207" s="1342"/>
    </row>
    <row r="208" spans="1:30" s="90" customFormat="1" ht="30" customHeight="1" thickBot="1" x14ac:dyDescent="0.25">
      <c r="A208" s="1383" t="s">
        <v>0</v>
      </c>
      <c r="B208" s="1383"/>
      <c r="C208" s="1383"/>
      <c r="D208" s="1383"/>
      <c r="E208" s="1383"/>
      <c r="F208" s="1383"/>
      <c r="G208" s="1383"/>
      <c r="H208" s="1383"/>
      <c r="I208" s="1383"/>
      <c r="J208" s="1383"/>
      <c r="K208" s="1383"/>
      <c r="L208" s="1383"/>
      <c r="M208" s="88"/>
      <c r="N208" s="230"/>
      <c r="O208" s="230"/>
      <c r="P208" s="89"/>
      <c r="Q208" s="230"/>
      <c r="R208" s="855"/>
      <c r="S208" s="855"/>
    </row>
    <row r="209" spans="1:22" s="65" customFormat="1" ht="69" customHeight="1" thickBot="1" x14ac:dyDescent="0.25">
      <c r="A209" s="1384" t="s">
        <v>1</v>
      </c>
      <c r="B209" s="1385"/>
      <c r="C209" s="1385"/>
      <c r="D209" s="1385"/>
      <c r="E209" s="1385"/>
      <c r="F209" s="1385"/>
      <c r="G209" s="1385"/>
      <c r="H209" s="505" t="s">
        <v>135</v>
      </c>
      <c r="I209" s="716" t="s">
        <v>258</v>
      </c>
      <c r="J209" s="721" t="s">
        <v>256</v>
      </c>
      <c r="K209" s="506" t="s">
        <v>136</v>
      </c>
      <c r="L209" s="506" t="s">
        <v>162</v>
      </c>
      <c r="M209" s="457"/>
      <c r="N209" s="457"/>
      <c r="O209" s="457"/>
      <c r="P209" s="76"/>
      <c r="Q209" s="457"/>
      <c r="R209" s="856"/>
      <c r="S209" s="856"/>
      <c r="T209" s="64"/>
      <c r="V209" s="64"/>
    </row>
    <row r="210" spans="1:22" s="65" customFormat="1" x14ac:dyDescent="0.2">
      <c r="A210" s="1386" t="s">
        <v>23</v>
      </c>
      <c r="B210" s="1387"/>
      <c r="C210" s="1387"/>
      <c r="D210" s="1387"/>
      <c r="E210" s="1387"/>
      <c r="F210" s="1387"/>
      <c r="G210" s="1387"/>
      <c r="H210" s="308">
        <f>SUM(H211:H216)</f>
        <v>72564.100000000006</v>
      </c>
      <c r="I210" s="308">
        <f>SUM(I211:I216)</f>
        <v>75920.2</v>
      </c>
      <c r="J210" s="308">
        <f>SUM(J211:J216)</f>
        <v>3547.4</v>
      </c>
      <c r="K210" s="308">
        <f>SUM(K211:K216)</f>
        <v>71077.100000000006</v>
      </c>
      <c r="L210" s="309">
        <f>SUM(L211:L216)</f>
        <v>73533.3</v>
      </c>
      <c r="M210" s="457"/>
      <c r="N210" s="457"/>
      <c r="O210" s="457"/>
      <c r="P210" s="76"/>
      <c r="Q210" s="457"/>
      <c r="R210" s="856"/>
      <c r="S210" s="856"/>
    </row>
    <row r="211" spans="1:22" s="65" customFormat="1" x14ac:dyDescent="0.2">
      <c r="A211" s="1377" t="s">
        <v>26</v>
      </c>
      <c r="B211" s="1378"/>
      <c r="C211" s="1378"/>
      <c r="D211" s="1378"/>
      <c r="E211" s="1378"/>
      <c r="F211" s="1378"/>
      <c r="G211" s="1379"/>
      <c r="H211" s="507">
        <f>SUMIF(G14:G203,"sb",H14:H203)</f>
        <v>33167.899999999994</v>
      </c>
      <c r="I211" s="752">
        <f>SUMIF(G14:G203,"sb",I14:I203)</f>
        <v>30965.499999999996</v>
      </c>
      <c r="J211" s="752">
        <f>SUMIF(G14:G203,"sb",J14:J203)</f>
        <v>-2202.4</v>
      </c>
      <c r="K211" s="207">
        <f>SUMIF(G14:G203,"sb",K14:K203)</f>
        <v>32079.600000000002</v>
      </c>
      <c r="L211" s="207">
        <f>SUMIF(G14:G203,"sb",L14:L203)</f>
        <v>34593</v>
      </c>
      <c r="M211" s="456"/>
      <c r="N211" s="456"/>
      <c r="O211" s="456"/>
      <c r="P211" s="76"/>
      <c r="Q211" s="456"/>
      <c r="R211" s="856"/>
      <c r="S211" s="856"/>
    </row>
    <row r="212" spans="1:22" s="65" customFormat="1" x14ac:dyDescent="0.2">
      <c r="A212" s="1401" t="s">
        <v>262</v>
      </c>
      <c r="B212" s="1402"/>
      <c r="C212" s="1402"/>
      <c r="D212" s="1402"/>
      <c r="E212" s="1402"/>
      <c r="F212" s="1402"/>
      <c r="G212" s="1403"/>
      <c r="H212" s="507"/>
      <c r="I212" s="752">
        <f>SUMIF(G15:G204,"sb(l)",I15:I204)</f>
        <v>2488.1</v>
      </c>
      <c r="J212" s="752">
        <f>SUMIF(G15:G204,"sb(l)",J15:J204)</f>
        <v>2488.1</v>
      </c>
      <c r="K212" s="207"/>
      <c r="L212" s="207"/>
      <c r="M212" s="456"/>
      <c r="N212" s="456"/>
      <c r="O212" s="456"/>
      <c r="P212" s="76"/>
      <c r="Q212" s="456"/>
      <c r="R212" s="856"/>
      <c r="S212" s="856"/>
    </row>
    <row r="213" spans="1:22" s="65" customFormat="1" x14ac:dyDescent="0.2">
      <c r="A213" s="1377" t="s">
        <v>31</v>
      </c>
      <c r="B213" s="1378"/>
      <c r="C213" s="1378"/>
      <c r="D213" s="1378"/>
      <c r="E213" s="1378"/>
      <c r="F213" s="1378"/>
      <c r="G213" s="1379"/>
      <c r="H213" s="507">
        <f>SUMIF(G15:G203,"sb(sp)",H15:H203)</f>
        <v>5433.4</v>
      </c>
      <c r="I213" s="717">
        <f>SUMIF(G15:G203,"sb(sp)",I15:I203)</f>
        <v>5433.4</v>
      </c>
      <c r="J213" s="752"/>
      <c r="K213" s="207">
        <f>SUMIF(G15:G203,"sb(sp)",K15:K203)</f>
        <v>5358.2</v>
      </c>
      <c r="L213" s="207">
        <f>SUMIF(G15:G203,"sb(sp)",L15:L203)</f>
        <v>5358.2</v>
      </c>
      <c r="M213" s="456"/>
      <c r="N213" s="456"/>
      <c r="O213" s="456"/>
      <c r="P213" s="76"/>
      <c r="Q213" s="456"/>
      <c r="R213" s="856"/>
      <c r="S213" s="856"/>
    </row>
    <row r="214" spans="1:22" s="65" customFormat="1" x14ac:dyDescent="0.2">
      <c r="A214" s="1401" t="s">
        <v>115</v>
      </c>
      <c r="B214" s="1402"/>
      <c r="C214" s="1402"/>
      <c r="D214" s="1402"/>
      <c r="E214" s="1402"/>
      <c r="F214" s="1402"/>
      <c r="G214" s="1403"/>
      <c r="H214" s="507">
        <f>SUMIF(G16:G204,"sb(spl)",H16:H204)</f>
        <v>0</v>
      </c>
      <c r="I214" s="717">
        <f>SUMIF(G16:G204,"sb(spl)",I16:I204)</f>
        <v>592.70000000000005</v>
      </c>
      <c r="J214" s="752">
        <f>SUMIF(G17:G206,"sb(spl)",J17:J206)</f>
        <v>592.70000000000005</v>
      </c>
      <c r="K214" s="207">
        <f>SUMIF(G16:G204,"sb(spl)",K16:K204)</f>
        <v>0</v>
      </c>
      <c r="L214" s="207">
        <f>SUMIF(G16:G204,"sb(spl)",L16:L204)</f>
        <v>0</v>
      </c>
      <c r="M214" s="456"/>
      <c r="N214" s="456"/>
      <c r="O214" s="456"/>
      <c r="P214" s="76"/>
      <c r="Q214" s="456"/>
      <c r="R214" s="856"/>
      <c r="S214" s="856"/>
    </row>
    <row r="215" spans="1:22" s="65" customFormat="1" x14ac:dyDescent="0.2">
      <c r="A215" s="1377" t="s">
        <v>27</v>
      </c>
      <c r="B215" s="1378"/>
      <c r="C215" s="1378"/>
      <c r="D215" s="1378"/>
      <c r="E215" s="1378"/>
      <c r="F215" s="1378"/>
      <c r="G215" s="1379"/>
      <c r="H215" s="508">
        <f>SUMIF(G15:G203,"sb(vb)",H15:H203)</f>
        <v>33905.700000000004</v>
      </c>
      <c r="I215" s="718">
        <f>SUMIF(G15:G203,"sb(vb)",I15:I203)</f>
        <v>36202.5</v>
      </c>
      <c r="J215" s="752">
        <f>SUMIF(G14:G207,"sb(l)",J14:J207)</f>
        <v>2488.1</v>
      </c>
      <c r="K215" s="218">
        <f>SUMIF(G15:G203,"sb(vb)",K15:K203)</f>
        <v>33582.100000000006</v>
      </c>
      <c r="L215" s="218">
        <f>SUMIF(G15:G203,"sb(vb)",L15:L203)</f>
        <v>33582.100000000006</v>
      </c>
      <c r="M215" s="456"/>
      <c r="N215" s="456"/>
      <c r="O215" s="456"/>
      <c r="P215" s="76"/>
      <c r="Q215" s="456"/>
      <c r="R215" s="856"/>
      <c r="S215" s="856"/>
    </row>
    <row r="216" spans="1:22" s="65" customFormat="1" ht="27.75" customHeight="1" thickBot="1" x14ac:dyDescent="0.25">
      <c r="A216" s="1401" t="s">
        <v>277</v>
      </c>
      <c r="B216" s="1402"/>
      <c r="C216" s="1402"/>
      <c r="D216" s="1402"/>
      <c r="E216" s="1402"/>
      <c r="F216" s="1402"/>
      <c r="G216" s="1403"/>
      <c r="H216" s="508">
        <f>SUMIF(G14:G205,"SB(es)",H14:H205)</f>
        <v>57.1</v>
      </c>
      <c r="I216" s="752">
        <f>SUMIF(G14:G205,"SB(es)",I14:I205)</f>
        <v>238</v>
      </c>
      <c r="J216" s="838">
        <f>SUMIF(G14:G205,"sb(es)",J14:J205)</f>
        <v>180.9</v>
      </c>
      <c r="K216" s="837">
        <f>SUMIF(G14:G205,"sb(es)",K14:K205)</f>
        <v>57.2</v>
      </c>
      <c r="L216" s="837">
        <f>SUMIF(G14:G205,"SB(es)",L14:L205)</f>
        <v>0</v>
      </c>
      <c r="M216" s="456"/>
      <c r="N216" s="456"/>
      <c r="O216" s="456"/>
      <c r="P216" s="76"/>
      <c r="Q216" s="456"/>
      <c r="R216" s="856"/>
      <c r="S216" s="856"/>
    </row>
    <row r="217" spans="1:22" s="65" customFormat="1" ht="13.5" thickBot="1" x14ac:dyDescent="0.25">
      <c r="A217" s="1381" t="s">
        <v>24</v>
      </c>
      <c r="B217" s="1382"/>
      <c r="C217" s="1382"/>
      <c r="D217" s="1382"/>
      <c r="E217" s="1382"/>
      <c r="F217" s="1382"/>
      <c r="G217" s="1382"/>
      <c r="H217" s="510">
        <f>SUM(H218:H219)</f>
        <v>692.6</v>
      </c>
      <c r="I217" s="510">
        <f t="shared" ref="I217:L217" si="12">SUM(I218:I219)</f>
        <v>692.6</v>
      </c>
      <c r="J217" s="510">
        <f t="shared" si="12"/>
        <v>180.9</v>
      </c>
      <c r="K217" s="510">
        <f t="shared" si="12"/>
        <v>2692.1</v>
      </c>
      <c r="L217" s="248">
        <f t="shared" si="12"/>
        <v>1465.7</v>
      </c>
      <c r="M217" s="458"/>
      <c r="N217" s="458"/>
      <c r="O217" s="458"/>
      <c r="P217" s="76"/>
      <c r="Q217" s="458"/>
      <c r="R217" s="856"/>
      <c r="S217" s="856"/>
    </row>
    <row r="218" spans="1:22" s="65" customFormat="1" x14ac:dyDescent="0.2">
      <c r="A218" s="1273" t="s">
        <v>28</v>
      </c>
      <c r="B218" s="1356"/>
      <c r="C218" s="1356"/>
      <c r="D218" s="1356"/>
      <c r="E218" s="1356"/>
      <c r="F218" s="1356"/>
      <c r="G218" s="1380"/>
      <c r="H218" s="509">
        <f>SUMIF(G15:G203,"es",H15:H203)</f>
        <v>562.5</v>
      </c>
      <c r="I218" s="839">
        <f>SUMIF(G15:G203,"es",I15:I203)</f>
        <v>562.5</v>
      </c>
      <c r="J218" s="752">
        <f>SUMIF(G15:G209,"sb(es)",J15:J209)</f>
        <v>180.9</v>
      </c>
      <c r="K218" s="219">
        <f>SUMIF(G15:G203,"es",K15:K203)</f>
        <v>1014.3</v>
      </c>
      <c r="L218" s="219">
        <f>SUMIF(G15:G203,"es",L15:L203)</f>
        <v>295.7</v>
      </c>
      <c r="M218" s="460"/>
      <c r="N218" s="460"/>
      <c r="O218" s="460"/>
      <c r="P218" s="76"/>
      <c r="Q218" s="460"/>
      <c r="R218" s="856"/>
      <c r="S218" s="856"/>
    </row>
    <row r="219" spans="1:22" s="65" customFormat="1" ht="13.5" thickBot="1" x14ac:dyDescent="0.25">
      <c r="A219" s="1373" t="s">
        <v>61</v>
      </c>
      <c r="B219" s="1374"/>
      <c r="C219" s="1374"/>
      <c r="D219" s="1374"/>
      <c r="E219" s="1374"/>
      <c r="F219" s="1374"/>
      <c r="G219" s="1374"/>
      <c r="H219" s="511">
        <f>SUMIF(G15:G203,"kt",H15:H203)</f>
        <v>130.1</v>
      </c>
      <c r="I219" s="719">
        <f>SUMIF(G15:G203,"kt",I15:I203)</f>
        <v>130.1</v>
      </c>
      <c r="J219" s="715"/>
      <c r="K219" s="220">
        <f>SUMIF(G15:G203,"kt",K15:K203)</f>
        <v>1677.8</v>
      </c>
      <c r="L219" s="220">
        <f>SUMIF(G15:G203,"kt",L15:L203)</f>
        <v>1170</v>
      </c>
      <c r="M219" s="460"/>
      <c r="N219" s="460"/>
      <c r="O219" s="460"/>
      <c r="P219" s="76"/>
      <c r="Q219" s="460"/>
      <c r="R219" s="856"/>
      <c r="S219" s="856"/>
    </row>
    <row r="220" spans="1:22" ht="13.5" thickBot="1" x14ac:dyDescent="0.25">
      <c r="A220" s="1375" t="s">
        <v>25</v>
      </c>
      <c r="B220" s="1376"/>
      <c r="C220" s="1376"/>
      <c r="D220" s="1376"/>
      <c r="E220" s="1376"/>
      <c r="F220" s="1376"/>
      <c r="G220" s="1376"/>
      <c r="H220" s="512">
        <f>H210+H217</f>
        <v>73256.700000000012</v>
      </c>
      <c r="I220" s="720">
        <f>I210+I217</f>
        <v>76612.800000000003</v>
      </c>
      <c r="J220" s="720">
        <f>I220-H220</f>
        <v>3356.0999999999913</v>
      </c>
      <c r="K220" s="221">
        <f>K217+K210</f>
        <v>73769.200000000012</v>
      </c>
      <c r="L220" s="221">
        <f>L217+L210</f>
        <v>74999</v>
      </c>
      <c r="M220" s="457"/>
      <c r="N220" s="457"/>
      <c r="O220" s="457"/>
      <c r="Q220" s="457"/>
    </row>
    <row r="222" spans="1:22" x14ac:dyDescent="0.2">
      <c r="D222" s="64"/>
      <c r="E222" s="68"/>
      <c r="F222" s="68"/>
      <c r="G222" s="63"/>
      <c r="H222" s="224"/>
      <c r="I222" s="224"/>
      <c r="J222" s="862"/>
      <c r="K222" s="222"/>
      <c r="L222" s="222"/>
    </row>
    <row r="223" spans="1:22" ht="60" customHeight="1" x14ac:dyDescent="0.2">
      <c r="D223" s="64"/>
      <c r="E223" s="68"/>
      <c r="F223" s="68"/>
      <c r="G223" s="63"/>
      <c r="H223" s="224"/>
      <c r="I223" s="224"/>
      <c r="J223" s="224"/>
      <c r="K223" s="222"/>
      <c r="L223" s="222"/>
    </row>
    <row r="224" spans="1:22" x14ac:dyDescent="0.2">
      <c r="D224" s="64"/>
      <c r="E224" s="68"/>
      <c r="F224" s="68"/>
      <c r="G224" s="63"/>
      <c r="H224" s="224"/>
      <c r="I224" s="224"/>
      <c r="J224" s="224"/>
      <c r="K224" s="222"/>
      <c r="L224" s="222"/>
    </row>
    <row r="225" spans="1:17" x14ac:dyDescent="0.2">
      <c r="D225" s="64"/>
      <c r="E225" s="68"/>
      <c r="F225" s="68"/>
      <c r="G225" s="63"/>
      <c r="H225" s="224"/>
      <c r="I225" s="224"/>
      <c r="J225" s="224"/>
      <c r="K225" s="222"/>
      <c r="L225" s="222"/>
    </row>
    <row r="226" spans="1:17" x14ac:dyDescent="0.2">
      <c r="D226" s="64"/>
      <c r="E226" s="68"/>
      <c r="F226" s="68"/>
      <c r="G226" s="63"/>
      <c r="H226" s="224"/>
      <c r="I226" s="224"/>
      <c r="J226" s="224"/>
      <c r="K226" s="222"/>
      <c r="L226" s="222"/>
    </row>
    <row r="227" spans="1:17" x14ac:dyDescent="0.2">
      <c r="D227" s="64"/>
      <c r="E227" s="68"/>
      <c r="F227" s="68"/>
      <c r="G227" s="63"/>
      <c r="H227" s="224"/>
      <c r="I227" s="224"/>
      <c r="J227" s="224"/>
      <c r="K227" s="222"/>
      <c r="L227" s="222"/>
    </row>
    <row r="228" spans="1:17" x14ac:dyDescent="0.2">
      <c r="D228" s="64"/>
      <c r="E228" s="68"/>
      <c r="F228" s="68"/>
      <c r="G228" s="63"/>
      <c r="H228" s="224"/>
      <c r="I228" s="224"/>
      <c r="J228" s="224"/>
      <c r="K228" s="222"/>
      <c r="L228" s="222"/>
    </row>
    <row r="229" spans="1:17" x14ac:dyDescent="0.2">
      <c r="D229" s="64"/>
      <c r="E229" s="68"/>
      <c r="F229" s="68"/>
      <c r="G229" s="63"/>
      <c r="H229" s="224"/>
      <c r="I229" s="224"/>
      <c r="J229" s="224"/>
      <c r="K229" s="222"/>
      <c r="L229" s="222"/>
    </row>
    <row r="230" spans="1:17" x14ac:dyDescent="0.2">
      <c r="D230" s="64"/>
      <c r="E230" s="68"/>
      <c r="F230" s="68"/>
      <c r="G230" s="63"/>
      <c r="H230" s="224"/>
      <c r="I230" s="224"/>
      <c r="J230" s="224"/>
      <c r="K230" s="222"/>
      <c r="L230" s="222"/>
    </row>
    <row r="231" spans="1:17" x14ac:dyDescent="0.2">
      <c r="D231" s="64"/>
      <c r="E231" s="68"/>
      <c r="F231" s="68"/>
      <c r="G231" s="63"/>
      <c r="H231" s="224"/>
      <c r="I231" s="224"/>
      <c r="J231" s="224"/>
      <c r="K231" s="222"/>
      <c r="L231" s="222"/>
      <c r="P231" s="64"/>
    </row>
    <row r="232" spans="1:17" x14ac:dyDescent="0.2">
      <c r="D232" s="64"/>
      <c r="E232" s="68"/>
      <c r="F232" s="68"/>
      <c r="G232" s="63"/>
      <c r="H232" s="224"/>
      <c r="I232" s="224"/>
      <c r="J232" s="224"/>
      <c r="K232" s="222"/>
      <c r="L232" s="222"/>
      <c r="P232" s="64"/>
    </row>
    <row r="233" spans="1:17" x14ac:dyDescent="0.2">
      <c r="A233" s="105"/>
      <c r="B233" s="105"/>
      <c r="C233" s="105"/>
      <c r="D233" s="64"/>
      <c r="E233" s="68"/>
      <c r="F233" s="68"/>
      <c r="G233" s="63"/>
      <c r="H233" s="224"/>
      <c r="I233" s="224"/>
      <c r="J233" s="224"/>
      <c r="K233" s="222"/>
      <c r="L233" s="222"/>
      <c r="M233" s="64"/>
      <c r="N233" s="68"/>
      <c r="O233" s="68"/>
      <c r="P233" s="64"/>
      <c r="Q233" s="68"/>
    </row>
    <row r="234" spans="1:17" x14ac:dyDescent="0.2">
      <c r="A234" s="105"/>
      <c r="B234" s="105"/>
      <c r="C234" s="105"/>
      <c r="D234" s="64"/>
      <c r="E234" s="68"/>
      <c r="F234" s="68"/>
      <c r="G234" s="63"/>
      <c r="H234" s="224"/>
      <c r="I234" s="224"/>
      <c r="J234" s="224"/>
      <c r="K234" s="222"/>
      <c r="L234" s="222"/>
      <c r="M234" s="64"/>
      <c r="N234" s="68"/>
      <c r="O234" s="68"/>
      <c r="P234" s="64"/>
      <c r="Q234" s="68"/>
    </row>
    <row r="235" spans="1:17" x14ac:dyDescent="0.2">
      <c r="A235" s="105"/>
      <c r="B235" s="105"/>
      <c r="C235" s="105"/>
      <c r="D235" s="64"/>
      <c r="E235" s="68"/>
      <c r="F235" s="68"/>
      <c r="G235" s="63"/>
      <c r="H235" s="224"/>
      <c r="I235" s="224"/>
      <c r="J235" s="224"/>
      <c r="K235" s="222"/>
      <c r="L235" s="222"/>
      <c r="M235" s="64"/>
      <c r="N235" s="68"/>
      <c r="O235" s="68"/>
      <c r="P235" s="64"/>
      <c r="Q235" s="68"/>
    </row>
    <row r="236" spans="1:17" x14ac:dyDescent="0.2">
      <c r="A236" s="105"/>
      <c r="B236" s="105"/>
      <c r="C236" s="105"/>
      <c r="D236" s="64"/>
      <c r="E236" s="68"/>
      <c r="F236" s="68"/>
      <c r="G236" s="63"/>
      <c r="H236" s="224"/>
      <c r="I236" s="224"/>
      <c r="J236" s="224"/>
      <c r="K236" s="222"/>
      <c r="L236" s="222"/>
      <c r="M236" s="64"/>
      <c r="N236" s="68"/>
      <c r="O236" s="68"/>
      <c r="P236" s="64"/>
      <c r="Q236" s="68"/>
    </row>
    <row r="237" spans="1:17" x14ac:dyDescent="0.2">
      <c r="A237" s="105"/>
      <c r="B237" s="105"/>
      <c r="C237" s="105"/>
      <c r="D237" s="64"/>
      <c r="E237" s="68"/>
      <c r="F237" s="68"/>
      <c r="G237" s="63"/>
      <c r="H237" s="224"/>
      <c r="I237" s="224"/>
      <c r="J237" s="224"/>
      <c r="K237" s="222"/>
      <c r="L237" s="222"/>
      <c r="M237" s="64"/>
      <c r="N237" s="68"/>
      <c r="O237" s="68"/>
      <c r="P237" s="64"/>
      <c r="Q237" s="68"/>
    </row>
    <row r="238" spans="1:17" x14ac:dyDescent="0.2">
      <c r="A238" s="105"/>
      <c r="B238" s="105"/>
      <c r="C238" s="105"/>
      <c r="D238" s="64"/>
      <c r="E238" s="68"/>
      <c r="F238" s="68"/>
      <c r="G238" s="63"/>
      <c r="H238" s="224"/>
      <c r="I238" s="224"/>
      <c r="J238" s="224"/>
      <c r="K238" s="222"/>
      <c r="L238" s="222"/>
      <c r="M238" s="64"/>
      <c r="N238" s="68"/>
      <c r="O238" s="68"/>
      <c r="P238" s="64"/>
      <c r="Q238" s="68"/>
    </row>
    <row r="239" spans="1:17" x14ac:dyDescent="0.2">
      <c r="A239" s="105"/>
      <c r="B239" s="105"/>
      <c r="C239" s="105"/>
      <c r="D239" s="64"/>
      <c r="E239" s="68"/>
      <c r="F239" s="68"/>
      <c r="G239" s="63"/>
      <c r="H239" s="224"/>
      <c r="I239" s="224"/>
      <c r="J239" s="224"/>
      <c r="K239" s="222"/>
      <c r="L239" s="222"/>
      <c r="M239" s="64"/>
      <c r="N239" s="68"/>
      <c r="O239" s="68"/>
      <c r="P239" s="64"/>
      <c r="Q239" s="68"/>
    </row>
    <row r="240" spans="1:17" x14ac:dyDescent="0.2">
      <c r="A240" s="105"/>
      <c r="B240" s="105"/>
      <c r="C240" s="105"/>
      <c r="D240" s="64"/>
      <c r="E240" s="68"/>
      <c r="F240" s="68"/>
      <c r="G240" s="63"/>
      <c r="H240" s="224"/>
      <c r="I240" s="224"/>
      <c r="J240" s="224"/>
      <c r="K240" s="222"/>
      <c r="L240" s="222"/>
      <c r="M240" s="64"/>
      <c r="N240" s="68"/>
      <c r="O240" s="68"/>
      <c r="P240" s="64"/>
      <c r="Q240" s="68"/>
    </row>
    <row r="241" spans="1:17" x14ac:dyDescent="0.2">
      <c r="A241" s="105"/>
      <c r="B241" s="105"/>
      <c r="C241" s="105"/>
      <c r="D241" s="64"/>
      <c r="E241" s="68"/>
      <c r="F241" s="68"/>
      <c r="G241" s="63"/>
      <c r="H241" s="224"/>
      <c r="I241" s="224"/>
      <c r="J241" s="224"/>
      <c r="K241" s="222"/>
      <c r="L241" s="222"/>
      <c r="M241" s="64"/>
      <c r="N241" s="68"/>
      <c r="O241" s="68"/>
      <c r="P241" s="64"/>
      <c r="Q241" s="68"/>
    </row>
    <row r="242" spans="1:17" x14ac:dyDescent="0.2">
      <c r="A242" s="105"/>
      <c r="B242" s="105"/>
      <c r="C242" s="105"/>
      <c r="D242" s="64"/>
      <c r="E242" s="68"/>
      <c r="F242" s="68"/>
      <c r="G242" s="63"/>
      <c r="H242" s="224"/>
      <c r="I242" s="224"/>
      <c r="J242" s="224"/>
      <c r="K242" s="222"/>
      <c r="L242" s="222"/>
      <c r="M242" s="64"/>
      <c r="N242" s="68"/>
      <c r="O242" s="68"/>
      <c r="P242" s="64"/>
      <c r="Q242" s="68"/>
    </row>
    <row r="243" spans="1:17" x14ac:dyDescent="0.2">
      <c r="A243" s="105"/>
      <c r="B243" s="105"/>
      <c r="C243" s="105"/>
      <c r="D243" s="64"/>
      <c r="E243" s="68"/>
      <c r="F243" s="68"/>
      <c r="G243" s="63"/>
      <c r="H243" s="224"/>
      <c r="I243" s="224"/>
      <c r="J243" s="224"/>
      <c r="K243" s="222"/>
      <c r="L243" s="222"/>
      <c r="M243" s="64"/>
      <c r="N243" s="68"/>
      <c r="O243" s="68"/>
      <c r="P243" s="64"/>
      <c r="Q243" s="68"/>
    </row>
    <row r="244" spans="1:17" x14ac:dyDescent="0.2">
      <c r="A244" s="105"/>
      <c r="B244" s="105"/>
      <c r="C244" s="105"/>
      <c r="D244" s="64"/>
      <c r="E244" s="68"/>
      <c r="F244" s="68"/>
      <c r="G244" s="63"/>
      <c r="H244" s="224"/>
      <c r="I244" s="224"/>
      <c r="J244" s="224"/>
      <c r="K244" s="222"/>
      <c r="L244" s="222"/>
      <c r="M244" s="64"/>
      <c r="N244" s="68"/>
      <c r="O244" s="68"/>
      <c r="P244" s="64"/>
      <c r="Q244" s="68"/>
    </row>
    <row r="245" spans="1:17" x14ac:dyDescent="0.2">
      <c r="A245" s="105"/>
      <c r="B245" s="105"/>
      <c r="C245" s="105"/>
      <c r="D245" s="64"/>
      <c r="E245" s="68"/>
      <c r="F245" s="68"/>
      <c r="G245" s="63"/>
      <c r="H245" s="224"/>
      <c r="I245" s="224"/>
      <c r="J245" s="224"/>
      <c r="K245" s="222"/>
      <c r="L245" s="222"/>
      <c r="M245" s="64"/>
      <c r="N245" s="68"/>
      <c r="O245" s="68"/>
      <c r="P245" s="64"/>
      <c r="Q245" s="68"/>
    </row>
  </sheetData>
  <mergeCells count="210">
    <mergeCell ref="Q14:Q26"/>
    <mergeCell ref="Q77:Q79"/>
    <mergeCell ref="A10:Q10"/>
    <mergeCell ref="A11:Q11"/>
    <mergeCell ref="B12:Q12"/>
    <mergeCell ref="D29:D33"/>
    <mergeCell ref="M31:M32"/>
    <mergeCell ref="D34:D35"/>
    <mergeCell ref="D20:D23"/>
    <mergeCell ref="M22:M23"/>
    <mergeCell ref="A25:A28"/>
    <mergeCell ref="C25:C28"/>
    <mergeCell ref="D25:D28"/>
    <mergeCell ref="E25:E28"/>
    <mergeCell ref="C13:Q13"/>
    <mergeCell ref="C14:C15"/>
    <mergeCell ref="D14:D15"/>
    <mergeCell ref="E14:E15"/>
    <mergeCell ref="F14:F15"/>
    <mergeCell ref="F25:F28"/>
    <mergeCell ref="M25:M26"/>
    <mergeCell ref="D44:D47"/>
    <mergeCell ref="E44:E47"/>
    <mergeCell ref="F44:F47"/>
    <mergeCell ref="L1:Q1"/>
    <mergeCell ref="A2:Q2"/>
    <mergeCell ref="A3:Q3"/>
    <mergeCell ref="A4:Q4"/>
    <mergeCell ref="I6:I9"/>
    <mergeCell ref="J6:J9"/>
    <mergeCell ref="Q6:Q9"/>
    <mergeCell ref="M6:P6"/>
    <mergeCell ref="N7:P7"/>
    <mergeCell ref="L6:L9"/>
    <mergeCell ref="M7:M9"/>
    <mergeCell ref="N8:N9"/>
    <mergeCell ref="O8:O9"/>
    <mergeCell ref="P8:P9"/>
    <mergeCell ref="C5:Q5"/>
    <mergeCell ref="A6:A9"/>
    <mergeCell ref="B6:B9"/>
    <mergeCell ref="C6:C9"/>
    <mergeCell ref="D6:D9"/>
    <mergeCell ref="E6:E9"/>
    <mergeCell ref="F6:F9"/>
    <mergeCell ref="G6:G9"/>
    <mergeCell ref="H6:H9"/>
    <mergeCell ref="K6:K9"/>
    <mergeCell ref="A41:A43"/>
    <mergeCell ref="B41:B43"/>
    <mergeCell ref="C41:C43"/>
    <mergeCell ref="D41:D43"/>
    <mergeCell ref="E41:E43"/>
    <mergeCell ref="A36:A40"/>
    <mergeCell ref="B36:B40"/>
    <mergeCell ref="C36:C40"/>
    <mergeCell ref="D36:D40"/>
    <mergeCell ref="E36:E40"/>
    <mergeCell ref="D48:D50"/>
    <mergeCell ref="E48:E53"/>
    <mergeCell ref="F48:F53"/>
    <mergeCell ref="M48:M49"/>
    <mergeCell ref="D51:D53"/>
    <mergeCell ref="M51:M52"/>
    <mergeCell ref="S40:S41"/>
    <mergeCell ref="T40:T41"/>
    <mergeCell ref="U40:U41"/>
    <mergeCell ref="F36:F40"/>
    <mergeCell ref="F41:F43"/>
    <mergeCell ref="M41:M43"/>
    <mergeCell ref="N41:N43"/>
    <mergeCell ref="O41:O43"/>
    <mergeCell ref="P41:P43"/>
    <mergeCell ref="M36:M37"/>
    <mergeCell ref="M39:M40"/>
    <mergeCell ref="N51:N52"/>
    <mergeCell ref="O51:O52"/>
    <mergeCell ref="A54:A55"/>
    <mergeCell ref="B54:B55"/>
    <mergeCell ref="C54:C55"/>
    <mergeCell ref="D54:D55"/>
    <mergeCell ref="E54:E55"/>
    <mergeCell ref="F54:F55"/>
    <mergeCell ref="P51:P52"/>
    <mergeCell ref="D77:D79"/>
    <mergeCell ref="D80:D81"/>
    <mergeCell ref="M82:M83"/>
    <mergeCell ref="B84:B85"/>
    <mergeCell ref="C84:C85"/>
    <mergeCell ref="D84:D85"/>
    <mergeCell ref="E84:E85"/>
    <mergeCell ref="F84:F85"/>
    <mergeCell ref="D65:D66"/>
    <mergeCell ref="M65:M66"/>
    <mergeCell ref="D67:D68"/>
    <mergeCell ref="E68:G68"/>
    <mergeCell ref="D69:D70"/>
    <mergeCell ref="D73:D74"/>
    <mergeCell ref="E73:E74"/>
    <mergeCell ref="F73:F74"/>
    <mergeCell ref="C90:G90"/>
    <mergeCell ref="N90:Q90"/>
    <mergeCell ref="B91:G91"/>
    <mergeCell ref="M91:Q91"/>
    <mergeCell ref="B92:Q92"/>
    <mergeCell ref="C93:Q93"/>
    <mergeCell ref="A86:A89"/>
    <mergeCell ref="C86:C89"/>
    <mergeCell ref="D86:D89"/>
    <mergeCell ref="E86:E89"/>
    <mergeCell ref="F86:F89"/>
    <mergeCell ref="M88:M89"/>
    <mergeCell ref="Q86:Q87"/>
    <mergeCell ref="D123:D124"/>
    <mergeCell ref="D131:D133"/>
    <mergeCell ref="D134:D135"/>
    <mergeCell ref="E134:E135"/>
    <mergeCell ref="E139:G139"/>
    <mergeCell ref="D94:D96"/>
    <mergeCell ref="D97:D98"/>
    <mergeCell ref="D99:D101"/>
    <mergeCell ref="M100:M101"/>
    <mergeCell ref="D102:D104"/>
    <mergeCell ref="M103:M104"/>
    <mergeCell ref="D119:D120"/>
    <mergeCell ref="D126:D127"/>
    <mergeCell ref="M126:M127"/>
    <mergeCell ref="E127:G127"/>
    <mergeCell ref="D128:D130"/>
    <mergeCell ref="D105:D107"/>
    <mergeCell ref="M106:M107"/>
    <mergeCell ref="D108:D111"/>
    <mergeCell ref="M110:M111"/>
    <mergeCell ref="D114:D116"/>
    <mergeCell ref="D117:D118"/>
    <mergeCell ref="M117:M118"/>
    <mergeCell ref="A190:A191"/>
    <mergeCell ref="B190:B191"/>
    <mergeCell ref="D190:D191"/>
    <mergeCell ref="E190:E191"/>
    <mergeCell ref="V142:V143"/>
    <mergeCell ref="D145:D147"/>
    <mergeCell ref="M146:M147"/>
    <mergeCell ref="D148:D150"/>
    <mergeCell ref="E150:G150"/>
    <mergeCell ref="D151:D152"/>
    <mergeCell ref="M180:M181"/>
    <mergeCell ref="N180:N181"/>
    <mergeCell ref="O180:O181"/>
    <mergeCell ref="P180:P181"/>
    <mergeCell ref="D142:D144"/>
    <mergeCell ref="E142:E149"/>
    <mergeCell ref="F142:F149"/>
    <mergeCell ref="V153:V154"/>
    <mergeCell ref="D154:D155"/>
    <mergeCell ref="M154:M155"/>
    <mergeCell ref="E155:G155"/>
    <mergeCell ref="F190:F191"/>
    <mergeCell ref="M190:M191"/>
    <mergeCell ref="A220:G220"/>
    <mergeCell ref="B207:G207"/>
    <mergeCell ref="M207:Q207"/>
    <mergeCell ref="A208:L208"/>
    <mergeCell ref="A209:G209"/>
    <mergeCell ref="A210:G210"/>
    <mergeCell ref="A211:G211"/>
    <mergeCell ref="A212:G212"/>
    <mergeCell ref="A214:G214"/>
    <mergeCell ref="A216:G216"/>
    <mergeCell ref="A218:G218"/>
    <mergeCell ref="A217:G217"/>
    <mergeCell ref="A219:G219"/>
    <mergeCell ref="A213:G213"/>
    <mergeCell ref="A215:G215"/>
    <mergeCell ref="Q94:Q96"/>
    <mergeCell ref="Q128:Q131"/>
    <mergeCell ref="Q162:Q163"/>
    <mergeCell ref="Q172:Q175"/>
    <mergeCell ref="M168:M169"/>
    <mergeCell ref="C171:Q171"/>
    <mergeCell ref="D172:D174"/>
    <mergeCell ref="D180:D181"/>
    <mergeCell ref="Q187:Q189"/>
    <mergeCell ref="C157:Q157"/>
    <mergeCell ref="D158:D159"/>
    <mergeCell ref="E158:E159"/>
    <mergeCell ref="D160:D161"/>
    <mergeCell ref="E160:E161"/>
    <mergeCell ref="C170:G170"/>
    <mergeCell ref="M170:Q170"/>
    <mergeCell ref="C156:G156"/>
    <mergeCell ref="M156:Q156"/>
    <mergeCell ref="D140:D141"/>
    <mergeCell ref="D136:D137"/>
    <mergeCell ref="D138:D139"/>
    <mergeCell ref="Q138:Q139"/>
    <mergeCell ref="D188:D189"/>
    <mergeCell ref="Q123:Q125"/>
    <mergeCell ref="M205:Q205"/>
    <mergeCell ref="B206:G206"/>
    <mergeCell ref="M206:Q206"/>
    <mergeCell ref="D203:D204"/>
    <mergeCell ref="M203:M204"/>
    <mergeCell ref="C205:G205"/>
    <mergeCell ref="D192:D193"/>
    <mergeCell ref="E192:E193"/>
    <mergeCell ref="D195:D197"/>
    <mergeCell ref="B199:B200"/>
    <mergeCell ref="D199:D200"/>
    <mergeCell ref="Q195:Q199"/>
  </mergeCells>
  <printOptions horizontalCentered="1"/>
  <pageMargins left="0.11811023622047245" right="0.11811023622047245" top="0.74803149606299213" bottom="0.15748031496062992" header="0.31496062992125984" footer="0.31496062992125984"/>
  <pageSetup paperSize="9" scale="90" orientation="landscape" r:id="rId1"/>
  <rowBreaks count="10" manualBreakCount="10">
    <brk id="33" max="16" man="1"/>
    <brk id="58" max="16" man="1"/>
    <brk id="70" max="16" man="1"/>
    <brk id="85" max="16" man="1"/>
    <brk id="107" max="16" man="1"/>
    <brk id="124" max="16" man="1"/>
    <brk id="141" max="16" man="1"/>
    <brk id="161" max="16" man="1"/>
    <brk id="170" max="16" man="1"/>
    <brk id="186" max="16" man="1"/>
  </rowBreaks>
  <colBreaks count="1" manualBreakCount="1">
    <brk id="17"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4</vt:i4>
      </vt:variant>
    </vt:vector>
  </HeadingPairs>
  <TitlesOfParts>
    <vt:vector size="6" baseType="lpstr">
      <vt:lpstr>10 programa</vt:lpstr>
      <vt:lpstr>Lyginamasis variantas</vt:lpstr>
      <vt:lpstr>'10 programa'!Print_Area</vt:lpstr>
      <vt:lpstr>'Lyginamasis variantas'!Print_Area</vt:lpstr>
      <vt:lpstr>'10 programa'!Print_Titles</vt:lpstr>
      <vt:lpstr>'Lyginamasis variantas'!Print_Titles</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G.Uzkuriene</dc:creator>
  <cp:lastModifiedBy>Virginija Palaimiene</cp:lastModifiedBy>
  <cp:lastPrinted>2017-03-09T15:09:32Z</cp:lastPrinted>
  <dcterms:created xsi:type="dcterms:W3CDTF">2006-05-12T05:50:12Z</dcterms:created>
  <dcterms:modified xsi:type="dcterms:W3CDTF">2017-03-31T12:10:25Z</dcterms:modified>
</cp:coreProperties>
</file>