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V.Palaimiene\Desktop\T2-56\"/>
    </mc:Choice>
  </mc:AlternateContent>
  <bookViews>
    <workbookView xWindow="30" yWindow="3285" windowWidth="15480" windowHeight="8100"/>
  </bookViews>
  <sheets>
    <sheet name="7 programa" sheetId="13" r:id="rId1"/>
    <sheet name="Lyginamasis variantas" sheetId="14" state="hidden" r:id="rId2"/>
    <sheet name="2017 MVP" sheetId="15" state="hidden" r:id="rId3"/>
    <sheet name="Lyginamasis" sheetId="16" state="hidden" r:id="rId4"/>
    <sheet name="aiškinamoji lentelė" sheetId="10" state="hidden" r:id="rId5"/>
  </sheets>
  <definedNames>
    <definedName name="_xlnm.Print_Area" localSheetId="2">'2017 MVP'!$A$1:$M$229</definedName>
    <definedName name="_xlnm.Print_Area" localSheetId="0">'7 programa'!$A$1:$N$221</definedName>
    <definedName name="_xlnm.Print_Area" localSheetId="4">'aiškinamoji lentelė'!$A$1:$W$278</definedName>
    <definedName name="_xlnm.Print_Area" localSheetId="3">Lyginamasis!$A$1:$O$227</definedName>
    <definedName name="_xlnm.Print_Area" localSheetId="1">'Lyginamasis variantas'!$A$1:$U$222</definedName>
    <definedName name="_xlnm.Print_Titles" localSheetId="2">'2017 MVP'!$9:$11</definedName>
    <definedName name="_xlnm.Print_Titles" localSheetId="0">'7 programa'!$7:$9</definedName>
    <definedName name="_xlnm.Print_Titles" localSheetId="4">'aiškinamoji lentelė'!$6:$8</definedName>
    <definedName name="_xlnm.Print_Titles" localSheetId="3">Lyginamasis!$7:$9</definedName>
    <definedName name="_xlnm.Print_Titles" localSheetId="1">'Lyginamasis variantas'!$6:$8</definedName>
  </definedNames>
  <calcPr calcId="152511" fullPrecision="0"/>
</workbook>
</file>

<file path=xl/calcChain.xml><?xml version="1.0" encoding="utf-8"?>
<calcChain xmlns="http://schemas.openxmlformats.org/spreadsheetml/2006/main">
  <c r="L148" i="16" l="1"/>
  <c r="K148" i="16"/>
  <c r="K150" i="15"/>
  <c r="J147" i="13"/>
  <c r="I147" i="13"/>
  <c r="H147" i="13"/>
  <c r="J147" i="14"/>
  <c r="J148" i="14" s="1"/>
  <c r="P148" i="14"/>
  <c r="O148" i="14"/>
  <c r="N148" i="14"/>
  <c r="M148" i="14"/>
  <c r="L148" i="14"/>
  <c r="K148" i="14"/>
  <c r="I148" i="14"/>
  <c r="H148" i="14"/>
  <c r="M170" i="10" l="1"/>
  <c r="M226" i="16" l="1"/>
  <c r="M225" i="16"/>
  <c r="M224" i="16"/>
  <c r="M222" i="16"/>
  <c r="M221" i="16"/>
  <c r="M219" i="16"/>
  <c r="M218" i="16"/>
  <c r="M217" i="16"/>
  <c r="M216" i="16"/>
  <c r="M214" i="16"/>
  <c r="M213" i="16"/>
  <c r="M212" i="16"/>
  <c r="L226" i="16"/>
  <c r="L225" i="16"/>
  <c r="L224" i="16"/>
  <c r="L222" i="16"/>
  <c r="L221" i="16"/>
  <c r="L220" i="16"/>
  <c r="L219" i="16"/>
  <c r="L218" i="16"/>
  <c r="L217" i="16"/>
  <c r="L216" i="16"/>
  <c r="L215" i="16"/>
  <c r="L214" i="16"/>
  <c r="L213" i="16"/>
  <c r="M187" i="16"/>
  <c r="M170" i="16"/>
  <c r="M171" i="16" s="1"/>
  <c r="M146" i="16"/>
  <c r="M100" i="16"/>
  <c r="M52" i="16"/>
  <c r="L202" i="16"/>
  <c r="L199" i="16"/>
  <c r="L193" i="16"/>
  <c r="L191" i="16"/>
  <c r="L189" i="16"/>
  <c r="L187" i="16"/>
  <c r="L170" i="16"/>
  <c r="L171" i="16" s="1"/>
  <c r="L146" i="16"/>
  <c r="L115" i="16"/>
  <c r="L113" i="16"/>
  <c r="L100" i="16"/>
  <c r="L54" i="16"/>
  <c r="L64" i="16" s="1"/>
  <c r="L42" i="16"/>
  <c r="L52" i="16" s="1"/>
  <c r="M149" i="16" l="1"/>
  <c r="L149" i="16"/>
  <c r="L194" i="16"/>
  <c r="L212" i="16"/>
  <c r="M223" i="16"/>
  <c r="L203" i="16"/>
  <c r="L204" i="16"/>
  <c r="L205" i="16" s="1"/>
  <c r="K226" i="16"/>
  <c r="K225" i="16"/>
  <c r="K224" i="16"/>
  <c r="K222" i="16"/>
  <c r="K221" i="16"/>
  <c r="K220" i="16"/>
  <c r="K219" i="16"/>
  <c r="K218" i="16"/>
  <c r="K217" i="16"/>
  <c r="K216" i="16"/>
  <c r="K215" i="16"/>
  <c r="K214" i="16"/>
  <c r="K213" i="16"/>
  <c r="K202" i="16"/>
  <c r="K199" i="16"/>
  <c r="O196" i="16"/>
  <c r="K193" i="16"/>
  <c r="K191" i="16"/>
  <c r="K189" i="16"/>
  <c r="K187" i="16"/>
  <c r="K170" i="16"/>
  <c r="K171" i="16" s="1"/>
  <c r="K146" i="16"/>
  <c r="K115" i="16"/>
  <c r="K113" i="16"/>
  <c r="K100" i="16"/>
  <c r="K54" i="16"/>
  <c r="K64" i="16" s="1"/>
  <c r="K42" i="16"/>
  <c r="K52" i="16" s="1"/>
  <c r="K149" i="16" l="1"/>
  <c r="K223" i="16"/>
  <c r="M215" i="16"/>
  <c r="M211" i="16" s="1"/>
  <c r="M220" i="16"/>
  <c r="K203" i="16"/>
  <c r="K194" i="16"/>
  <c r="K212" i="16"/>
  <c r="K211" i="16" s="1"/>
  <c r="K210" i="16" s="1"/>
  <c r="K227" i="16" s="1"/>
  <c r="J210" i="13"/>
  <c r="I210" i="13"/>
  <c r="H210" i="13"/>
  <c r="J217" i="13"/>
  <c r="I217" i="13"/>
  <c r="H217" i="13"/>
  <c r="O218" i="14"/>
  <c r="N218" i="14"/>
  <c r="L218" i="14"/>
  <c r="K218" i="14"/>
  <c r="I218" i="14"/>
  <c r="H218" i="14"/>
  <c r="O211" i="14"/>
  <c r="N211" i="14"/>
  <c r="L211" i="14"/>
  <c r="K211" i="14"/>
  <c r="I211" i="14"/>
  <c r="H211" i="14"/>
  <c r="K219" i="15"/>
  <c r="M210" i="16" l="1"/>
  <c r="M227" i="16" s="1"/>
  <c r="K204" i="16"/>
  <c r="K205" i="16" s="1"/>
  <c r="L211" i="16"/>
  <c r="L210" i="16" s="1"/>
  <c r="P218" i="14"/>
  <c r="M218" i="14"/>
  <c r="J218" i="14"/>
  <c r="L223" i="16" l="1"/>
  <c r="L227" i="16" s="1"/>
  <c r="J212" i="13"/>
  <c r="I212" i="13"/>
  <c r="I56" i="13"/>
  <c r="J213" i="13"/>
  <c r="H212" i="13"/>
  <c r="I211" i="13"/>
  <c r="J211" i="13"/>
  <c r="H211" i="13"/>
  <c r="J198" i="14"/>
  <c r="I212" i="14"/>
  <c r="O212" i="14"/>
  <c r="N212" i="14"/>
  <c r="L212" i="14"/>
  <c r="K212" i="14"/>
  <c r="H212" i="14"/>
  <c r="O213" i="14"/>
  <c r="N213" i="14"/>
  <c r="L213" i="14"/>
  <c r="K213" i="14"/>
  <c r="I213" i="14"/>
  <c r="H213" i="14"/>
  <c r="K189" i="15"/>
  <c r="K228" i="15"/>
  <c r="K220" i="15"/>
  <c r="K221" i="15"/>
  <c r="K223" i="15"/>
  <c r="I183" i="13"/>
  <c r="J183" i="13"/>
  <c r="H170" i="13"/>
  <c r="H183" i="13" s="1"/>
  <c r="H184" i="14"/>
  <c r="J172" i="14"/>
  <c r="I171" i="14"/>
  <c r="J171" i="14" s="1"/>
  <c r="H150" i="13"/>
  <c r="J152" i="14"/>
  <c r="I151" i="14"/>
  <c r="J151" i="14" s="1"/>
  <c r="M213" i="14" l="1"/>
  <c r="P213" i="14"/>
  <c r="P212" i="14"/>
  <c r="M212" i="14"/>
  <c r="J212" i="14"/>
  <c r="I184" i="14"/>
  <c r="J99" i="14"/>
  <c r="J76" i="14" l="1"/>
  <c r="H57" i="13"/>
  <c r="K56" i="15"/>
  <c r="K66" i="15" s="1"/>
  <c r="J61" i="14"/>
  <c r="J59" i="14"/>
  <c r="I58" i="14"/>
  <c r="J58" i="14" s="1"/>
  <c r="H112" i="13"/>
  <c r="K148" i="15"/>
  <c r="I113" i="14"/>
  <c r="J113" i="14" s="1"/>
  <c r="J114" i="14"/>
  <c r="J115" i="14"/>
  <c r="J56" i="14" l="1"/>
  <c r="J55" i="14"/>
  <c r="K44" i="15"/>
  <c r="K214" i="15" s="1"/>
  <c r="H14" i="13"/>
  <c r="H56" i="13" s="1"/>
  <c r="I13" i="14" l="1"/>
  <c r="J13" i="14" s="1"/>
  <c r="J14" i="14"/>
  <c r="J57" i="14" l="1"/>
  <c r="J177" i="14"/>
  <c r="J184" i="14" s="1"/>
  <c r="I97" i="14" l="1"/>
  <c r="J98" i="14" l="1"/>
  <c r="K102" i="15" l="1"/>
  <c r="H97" i="14"/>
  <c r="K172" i="15" l="1"/>
  <c r="K227" i="15" l="1"/>
  <c r="K226" i="15"/>
  <c r="K224" i="15"/>
  <c r="K222" i="15"/>
  <c r="K218" i="15"/>
  <c r="K217" i="15"/>
  <c r="K204" i="15"/>
  <c r="K201" i="15"/>
  <c r="M198" i="15"/>
  <c r="K195" i="15"/>
  <c r="K193" i="15"/>
  <c r="K191" i="15"/>
  <c r="K117" i="15"/>
  <c r="K215" i="15"/>
  <c r="K205" i="15" l="1"/>
  <c r="K225" i="15"/>
  <c r="K54" i="15"/>
  <c r="K173" i="15"/>
  <c r="K196" i="15"/>
  <c r="K115" i="15"/>
  <c r="K216" i="15"/>
  <c r="K213" i="15" s="1"/>
  <c r="K212" i="15" s="1"/>
  <c r="K151" i="15" l="1"/>
  <c r="K206" i="15"/>
  <c r="K207" i="15" s="1"/>
  <c r="K229" i="15"/>
  <c r="O221" i="14" l="1"/>
  <c r="O220" i="14"/>
  <c r="O219" i="14"/>
  <c r="O216" i="14"/>
  <c r="O215" i="14"/>
  <c r="O214" i="14"/>
  <c r="O210" i="14"/>
  <c r="O209" i="14"/>
  <c r="O208" i="14"/>
  <c r="O207" i="14"/>
  <c r="L221" i="14"/>
  <c r="L220" i="14"/>
  <c r="L219" i="14"/>
  <c r="L216" i="14"/>
  <c r="L215" i="14"/>
  <c r="L214" i="14"/>
  <c r="L210" i="14"/>
  <c r="L208" i="14"/>
  <c r="L207" i="14"/>
  <c r="L206" i="14"/>
  <c r="I221" i="14"/>
  <c r="I220" i="14"/>
  <c r="I219" i="14"/>
  <c r="I216" i="14"/>
  <c r="I215" i="14"/>
  <c r="I214" i="14"/>
  <c r="I210" i="14"/>
  <c r="I209" i="14"/>
  <c r="I208" i="14"/>
  <c r="I207" i="14"/>
  <c r="I206" i="14"/>
  <c r="P184" i="14"/>
  <c r="P186" i="14"/>
  <c r="P188" i="14"/>
  <c r="P190" i="14"/>
  <c r="M190" i="14"/>
  <c r="M191" i="14" s="1"/>
  <c r="J190" i="14"/>
  <c r="J191" i="14" s="1"/>
  <c r="P57" i="14"/>
  <c r="M57" i="14"/>
  <c r="P71" i="14"/>
  <c r="M71" i="14"/>
  <c r="J71" i="14"/>
  <c r="P97" i="14"/>
  <c r="M97" i="14"/>
  <c r="J97" i="14"/>
  <c r="P110" i="14"/>
  <c r="M110" i="14"/>
  <c r="J110" i="14"/>
  <c r="P112" i="14"/>
  <c r="M112" i="14"/>
  <c r="J112" i="14"/>
  <c r="P146" i="14"/>
  <c r="M146" i="14"/>
  <c r="J146" i="14"/>
  <c r="P168" i="14"/>
  <c r="P169" i="14" s="1"/>
  <c r="M168" i="14"/>
  <c r="M169" i="14" s="1"/>
  <c r="J168" i="14"/>
  <c r="J169" i="14" s="1"/>
  <c r="O197" i="14"/>
  <c r="O194" i="14"/>
  <c r="O190" i="14"/>
  <c r="O188" i="14"/>
  <c r="O186" i="14"/>
  <c r="O184" i="14"/>
  <c r="O168" i="14"/>
  <c r="O169" i="14" s="1"/>
  <c r="O146" i="14"/>
  <c r="O112" i="14"/>
  <c r="O110" i="14"/>
  <c r="O97" i="14"/>
  <c r="O71" i="14"/>
  <c r="O13" i="14"/>
  <c r="O57" i="14" s="1"/>
  <c r="L197" i="14"/>
  <c r="L194" i="14"/>
  <c r="L190" i="14"/>
  <c r="L188" i="14"/>
  <c r="L186" i="14"/>
  <c r="L184" i="14"/>
  <c r="L168" i="14"/>
  <c r="L169" i="14" s="1"/>
  <c r="L146" i="14"/>
  <c r="L112" i="14"/>
  <c r="L110" i="14"/>
  <c r="L97" i="14"/>
  <c r="L71" i="14"/>
  <c r="L57" i="14"/>
  <c r="I197" i="14"/>
  <c r="I194" i="14"/>
  <c r="I190" i="14"/>
  <c r="I188" i="14"/>
  <c r="I186" i="14"/>
  <c r="I168" i="14"/>
  <c r="I169" i="14" s="1"/>
  <c r="I146" i="14"/>
  <c r="I112" i="14"/>
  <c r="I110" i="14"/>
  <c r="I71" i="14"/>
  <c r="I57" i="14"/>
  <c r="N221" i="14"/>
  <c r="K221" i="14"/>
  <c r="H221" i="14"/>
  <c r="N220" i="14"/>
  <c r="K220" i="14"/>
  <c r="H220" i="14"/>
  <c r="N219" i="14"/>
  <c r="K219" i="14"/>
  <c r="H219" i="14"/>
  <c r="N216" i="14"/>
  <c r="K216" i="14"/>
  <c r="H216" i="14"/>
  <c r="N215" i="14"/>
  <c r="K215" i="14"/>
  <c r="H215" i="14"/>
  <c r="N214" i="14"/>
  <c r="K214" i="14"/>
  <c r="H214" i="14"/>
  <c r="N210" i="14"/>
  <c r="K210" i="14"/>
  <c r="H210" i="14"/>
  <c r="N209" i="14"/>
  <c r="K209" i="14"/>
  <c r="H209" i="14"/>
  <c r="N208" i="14"/>
  <c r="K208" i="14"/>
  <c r="H208" i="14"/>
  <c r="N207" i="14"/>
  <c r="K207" i="14"/>
  <c r="H207" i="14"/>
  <c r="K206" i="14"/>
  <c r="H206" i="14"/>
  <c r="N197" i="14"/>
  <c r="K197" i="14"/>
  <c r="H197" i="14"/>
  <c r="N194" i="14"/>
  <c r="K194" i="14"/>
  <c r="H194" i="14"/>
  <c r="T193" i="14"/>
  <c r="S193" i="14"/>
  <c r="R193" i="14"/>
  <c r="N190" i="14"/>
  <c r="K190" i="14"/>
  <c r="H190" i="14"/>
  <c r="N188" i="14"/>
  <c r="K188" i="14"/>
  <c r="H188" i="14"/>
  <c r="N186" i="14"/>
  <c r="K186" i="14"/>
  <c r="H186" i="14"/>
  <c r="N184" i="14"/>
  <c r="K184" i="14"/>
  <c r="N168" i="14"/>
  <c r="N169" i="14" s="1"/>
  <c r="K168" i="14"/>
  <c r="K169" i="14" s="1"/>
  <c r="H168" i="14"/>
  <c r="H169" i="14" s="1"/>
  <c r="N146" i="14"/>
  <c r="K146" i="14"/>
  <c r="H146" i="14"/>
  <c r="N112" i="14"/>
  <c r="K112" i="14"/>
  <c r="H112" i="14"/>
  <c r="N110" i="14"/>
  <c r="K110" i="14"/>
  <c r="H110" i="14"/>
  <c r="T104" i="14"/>
  <c r="S104" i="14"/>
  <c r="N97" i="14"/>
  <c r="K97" i="14"/>
  <c r="N71" i="14"/>
  <c r="K71" i="14"/>
  <c r="H71" i="14"/>
  <c r="K57" i="14"/>
  <c r="H57" i="14"/>
  <c r="N13" i="14"/>
  <c r="N206" i="14" s="1"/>
  <c r="I149" i="14" l="1"/>
  <c r="J149" i="14"/>
  <c r="N205" i="14"/>
  <c r="N204" i="14" s="1"/>
  <c r="N217" i="14"/>
  <c r="K217" i="14"/>
  <c r="L217" i="14"/>
  <c r="J219" i="14"/>
  <c r="H217" i="14"/>
  <c r="I217" i="14"/>
  <c r="O217" i="14"/>
  <c r="I205" i="14"/>
  <c r="I204" i="14" s="1"/>
  <c r="H205" i="14"/>
  <c r="H204" i="14" s="1"/>
  <c r="K205" i="14"/>
  <c r="K204" i="14" s="1"/>
  <c r="J207" i="14"/>
  <c r="J210" i="14"/>
  <c r="N198" i="14"/>
  <c r="O206" i="14"/>
  <c r="H198" i="14"/>
  <c r="I198" i="14"/>
  <c r="J206" i="14"/>
  <c r="J215" i="14"/>
  <c r="J221" i="14"/>
  <c r="M208" i="14"/>
  <c r="M214" i="14"/>
  <c r="M220" i="14"/>
  <c r="P216" i="14"/>
  <c r="J216" i="14"/>
  <c r="M206" i="14"/>
  <c r="M210" i="14"/>
  <c r="M215" i="14"/>
  <c r="M221" i="14"/>
  <c r="P208" i="14"/>
  <c r="P211" i="14"/>
  <c r="P219" i="14"/>
  <c r="J208" i="14"/>
  <c r="J211" i="14"/>
  <c r="M207" i="14"/>
  <c r="M216" i="14"/>
  <c r="P209" i="14"/>
  <c r="P214" i="14"/>
  <c r="P220" i="14"/>
  <c r="J209" i="14"/>
  <c r="J214" i="14"/>
  <c r="J220" i="14"/>
  <c r="M211" i="14"/>
  <c r="M219" i="14"/>
  <c r="P207" i="14"/>
  <c r="P210" i="14"/>
  <c r="P215" i="14"/>
  <c r="P221" i="14"/>
  <c r="P191" i="14"/>
  <c r="J199" i="14"/>
  <c r="J200" i="14" s="1"/>
  <c r="M149" i="14"/>
  <c r="P149" i="14"/>
  <c r="N191" i="14"/>
  <c r="O198" i="14"/>
  <c r="L198" i="14"/>
  <c r="K198" i="14"/>
  <c r="I191" i="14"/>
  <c r="L191" i="14"/>
  <c r="O191" i="14"/>
  <c r="K149" i="14"/>
  <c r="H191" i="14"/>
  <c r="L149" i="14"/>
  <c r="H149" i="14"/>
  <c r="K191" i="14"/>
  <c r="O149" i="14"/>
  <c r="N57" i="14"/>
  <c r="N149" i="14" s="1"/>
  <c r="N199" i="14" s="1"/>
  <c r="N200" i="14" s="1"/>
  <c r="N222" i="14" l="1"/>
  <c r="J217" i="14"/>
  <c r="M217" i="14"/>
  <c r="P217" i="14"/>
  <c r="J205" i="14"/>
  <c r="P206" i="14"/>
  <c r="P205" i="14" s="1"/>
  <c r="P204" i="14" s="1"/>
  <c r="O205" i="14"/>
  <c r="O204" i="14" s="1"/>
  <c r="J213" i="14"/>
  <c r="O199" i="14"/>
  <c r="O200" i="14" s="1"/>
  <c r="H199" i="14"/>
  <c r="H200" i="14" s="1"/>
  <c r="H222" i="14"/>
  <c r="I199" i="14"/>
  <c r="I200" i="14" s="1"/>
  <c r="L199" i="14"/>
  <c r="L200" i="14" s="1"/>
  <c r="K199" i="14"/>
  <c r="K200" i="14" s="1"/>
  <c r="L209" i="14"/>
  <c r="M209" i="14" l="1"/>
  <c r="M205" i="14" s="1"/>
  <c r="M204" i="14" s="1"/>
  <c r="L205" i="14"/>
  <c r="L204" i="14" s="1"/>
  <c r="J204" i="14"/>
  <c r="K222" i="14"/>
  <c r="M277" i="10" l="1"/>
  <c r="I222" i="14" l="1"/>
  <c r="J222" i="14" s="1"/>
  <c r="O222" i="14"/>
  <c r="P222" i="14" s="1"/>
  <c r="L222" i="14"/>
  <c r="M222" i="14" s="1"/>
  <c r="I145" i="13"/>
  <c r="J145" i="13"/>
  <c r="H145" i="13"/>
  <c r="H96" i="13" l="1"/>
  <c r="H167" i="13" l="1"/>
  <c r="K118" i="10" l="1"/>
  <c r="J206" i="13" l="1"/>
  <c r="I206" i="13"/>
  <c r="H206" i="13"/>
  <c r="M216" i="10"/>
  <c r="H168" i="13"/>
  <c r="I167" i="13"/>
  <c r="I168" i="13" s="1"/>
  <c r="J167" i="13"/>
  <c r="J168" i="13" s="1"/>
  <c r="J14" i="13"/>
  <c r="J56" i="13" s="1"/>
  <c r="I109" i="13"/>
  <c r="J109" i="13"/>
  <c r="H109" i="13"/>
  <c r="AB125" i="10"/>
  <c r="AB126" i="10"/>
  <c r="AA126" i="10" l="1"/>
  <c r="Z126" i="10"/>
  <c r="AB127" i="10"/>
  <c r="AA125" i="10"/>
  <c r="AA86" i="10"/>
  <c r="AA85" i="10"/>
  <c r="I96" i="13"/>
  <c r="J96" i="13"/>
  <c r="AB87" i="10"/>
  <c r="AA87" i="10"/>
  <c r="Z87" i="10"/>
  <c r="AB86" i="10"/>
  <c r="AB85" i="10"/>
  <c r="AB84" i="10"/>
  <c r="I70" i="13"/>
  <c r="J70" i="13"/>
  <c r="H70" i="13"/>
  <c r="Q65" i="10"/>
  <c r="AA127" i="10" l="1"/>
  <c r="AB89" i="10"/>
  <c r="J220" i="13" l="1"/>
  <c r="I220" i="13"/>
  <c r="J219" i="13"/>
  <c r="I219" i="13"/>
  <c r="H219" i="13"/>
  <c r="J218" i="13"/>
  <c r="I218" i="13"/>
  <c r="J215" i="13"/>
  <c r="I215" i="13"/>
  <c r="H215" i="13"/>
  <c r="J214" i="13"/>
  <c r="I214" i="13"/>
  <c r="H214" i="13"/>
  <c r="I213" i="13"/>
  <c r="H213" i="13"/>
  <c r="J209" i="13"/>
  <c r="I209" i="13"/>
  <c r="H209" i="13"/>
  <c r="J208" i="13"/>
  <c r="I208" i="13"/>
  <c r="H208" i="13"/>
  <c r="J207" i="13"/>
  <c r="I207" i="13"/>
  <c r="J196" i="13"/>
  <c r="I196" i="13"/>
  <c r="H196" i="13"/>
  <c r="J193" i="13"/>
  <c r="I193" i="13"/>
  <c r="H193" i="13"/>
  <c r="N192" i="13"/>
  <c r="M192" i="13"/>
  <c r="L192" i="13"/>
  <c r="J189" i="13"/>
  <c r="I189" i="13"/>
  <c r="H189" i="13"/>
  <c r="J187" i="13"/>
  <c r="I187" i="13"/>
  <c r="H187" i="13"/>
  <c r="J185" i="13"/>
  <c r="I185" i="13"/>
  <c r="H185" i="13"/>
  <c r="J111" i="13"/>
  <c r="J148" i="13" s="1"/>
  <c r="I111" i="13"/>
  <c r="I148" i="13" s="1"/>
  <c r="H111" i="13"/>
  <c r="H148" i="13" s="1"/>
  <c r="N103" i="13"/>
  <c r="M103" i="13"/>
  <c r="H220" i="13"/>
  <c r="H207" i="13"/>
  <c r="H218" i="13"/>
  <c r="J216" i="13" l="1"/>
  <c r="I216" i="13"/>
  <c r="H216" i="13"/>
  <c r="H197" i="13"/>
  <c r="I197" i="13"/>
  <c r="I190" i="13"/>
  <c r="J197" i="13"/>
  <c r="H190" i="13"/>
  <c r="H198" i="13" s="1"/>
  <c r="J190" i="13"/>
  <c r="H205" i="13"/>
  <c r="H204" i="13" s="1"/>
  <c r="H203" i="13" s="1"/>
  <c r="I205" i="13"/>
  <c r="P48" i="10"/>
  <c r="I204" i="13" l="1"/>
  <c r="I203" i="13" s="1"/>
  <c r="I221" i="13" s="1"/>
  <c r="J198" i="13"/>
  <c r="J199" i="13" s="1"/>
  <c r="I198" i="13"/>
  <c r="I199" i="13" s="1"/>
  <c r="J205" i="13"/>
  <c r="J204" i="13" s="1"/>
  <c r="J203" i="13" s="1"/>
  <c r="J221" i="13" l="1"/>
  <c r="Q170" i="10"/>
  <c r="R170" i="10"/>
  <c r="K65" i="10"/>
  <c r="R222" i="10" l="1"/>
  <c r="Q222" i="10"/>
  <c r="P222" i="10"/>
  <c r="O222" i="10"/>
  <c r="N222" i="10"/>
  <c r="M222" i="10"/>
  <c r="L222" i="10"/>
  <c r="K222" i="10"/>
  <c r="L67" i="10" l="1"/>
  <c r="M273" i="10" l="1"/>
  <c r="M272" i="10"/>
  <c r="M271" i="10"/>
  <c r="R275" i="10"/>
  <c r="Q275" i="10"/>
  <c r="L275" i="10"/>
  <c r="K275" i="10"/>
  <c r="M136" i="10" l="1"/>
  <c r="M268" i="10"/>
  <c r="L270" i="10"/>
  <c r="M270" i="10"/>
  <c r="K170" i="10"/>
  <c r="N136" i="10"/>
  <c r="K136" i="10"/>
  <c r="K134" i="10"/>
  <c r="K76" i="10"/>
  <c r="L198" i="10"/>
  <c r="L216" i="10"/>
  <c r="K253" i="10"/>
  <c r="R220" i="10"/>
  <c r="Q220" i="10"/>
  <c r="P220" i="10"/>
  <c r="O220" i="10"/>
  <c r="N220" i="10"/>
  <c r="M220" i="10"/>
  <c r="L220" i="10"/>
  <c r="K220" i="10"/>
  <c r="L229" i="10" l="1"/>
  <c r="M229" i="10"/>
  <c r="N229" i="10"/>
  <c r="O229" i="10"/>
  <c r="P229" i="10"/>
  <c r="Q229" i="10"/>
  <c r="R229" i="10"/>
  <c r="K229" i="10"/>
  <c r="W225" i="10"/>
  <c r="V225" i="10"/>
  <c r="U225" i="10"/>
  <c r="O216" i="10" l="1"/>
  <c r="P216" i="10"/>
  <c r="K216" i="10"/>
  <c r="R212" i="10"/>
  <c r="R216" i="10" s="1"/>
  <c r="Q212" i="10"/>
  <c r="Q216" i="10" s="1"/>
  <c r="N177" i="10"/>
  <c r="R177" i="10" s="1"/>
  <c r="R198" i="10" s="1"/>
  <c r="K198" i="10"/>
  <c r="O198" i="10"/>
  <c r="P198" i="10"/>
  <c r="M191" i="10"/>
  <c r="M188" i="10"/>
  <c r="M187" i="10"/>
  <c r="M186" i="10"/>
  <c r="M185" i="10"/>
  <c r="M183" i="10"/>
  <c r="M181" i="10"/>
  <c r="M179" i="10"/>
  <c r="M198" i="10" l="1"/>
  <c r="N198" i="10"/>
  <c r="Q177" i="10"/>
  <c r="Q198" i="10" s="1"/>
  <c r="L127" i="10"/>
  <c r="W124" i="10"/>
  <c r="V124" i="10"/>
  <c r="M124" i="10"/>
  <c r="M123" i="10"/>
  <c r="M121" i="10"/>
  <c r="N118" i="10"/>
  <c r="Z125" i="10" l="1"/>
  <c r="Z127" i="10" s="1"/>
  <c r="M134" i="10"/>
  <c r="O116" i="10" l="1"/>
  <c r="M116" i="10"/>
  <c r="O114" i="10"/>
  <c r="M114" i="10"/>
  <c r="M102" i="10"/>
  <c r="Z86" i="10" s="1"/>
  <c r="M91" i="10"/>
  <c r="M89" i="10"/>
  <c r="M88" i="10"/>
  <c r="M87" i="10"/>
  <c r="Z85" i="10" s="1"/>
  <c r="M86" i="10"/>
  <c r="Q84" i="10"/>
  <c r="M84" i="10"/>
  <c r="M80" i="10"/>
  <c r="M78" i="10"/>
  <c r="AA84" i="10" l="1"/>
  <c r="AA89" i="10" s="1"/>
  <c r="M118" i="10"/>
  <c r="Z84" i="10"/>
  <c r="M266" i="10"/>
  <c r="M71" i="10"/>
  <c r="M69" i="10"/>
  <c r="Q69" i="10" s="1"/>
  <c r="Z89" i="10" l="1"/>
  <c r="R69" i="10"/>
  <c r="Q76" i="10"/>
  <c r="M67" i="10"/>
  <c r="M76" i="10" s="1"/>
  <c r="N65" i="10"/>
  <c r="O65" i="10"/>
  <c r="R65" i="10"/>
  <c r="K171" i="10"/>
  <c r="L64" i="10" l="1"/>
  <c r="L65" i="10" s="1"/>
  <c r="P34" i="10"/>
  <c r="M275" i="10"/>
  <c r="M16" i="10"/>
  <c r="M14" i="10"/>
  <c r="M65" i="10" l="1"/>
  <c r="M171" i="10" s="1"/>
  <c r="M263" i="10"/>
  <c r="P65" i="10"/>
  <c r="Q270" i="10"/>
  <c r="R270" i="10"/>
  <c r="K270" i="10"/>
  <c r="K269" i="10"/>
  <c r="N170" i="10"/>
  <c r="O170" i="10" l="1"/>
  <c r="P170" i="10"/>
  <c r="L76" i="10"/>
  <c r="N76" i="10"/>
  <c r="O76" i="10"/>
  <c r="P76" i="10"/>
  <c r="R76" i="10"/>
  <c r="L244" i="10" l="1"/>
  <c r="M267" i="10"/>
  <c r="M265" i="10"/>
  <c r="L277" i="10"/>
  <c r="L265" i="10"/>
  <c r="L267" i="10"/>
  <c r="L272" i="10"/>
  <c r="L273" i="10"/>
  <c r="L276" i="10"/>
  <c r="K277" i="10"/>
  <c r="L266" i="10"/>
  <c r="L268" i="10"/>
  <c r="L271" i="10"/>
  <c r="K266" i="10"/>
  <c r="M269" i="10"/>
  <c r="L269" i="10"/>
  <c r="L274" i="10" l="1"/>
  <c r="L123" i="10"/>
  <c r="L121" i="10"/>
  <c r="L134" i="10" l="1"/>
  <c r="L263" i="10"/>
  <c r="L144" i="10"/>
  <c r="L139" i="10"/>
  <c r="L170" i="10" l="1"/>
  <c r="M264" i="10"/>
  <c r="L264" i="10" l="1"/>
  <c r="L262" i="10" s="1"/>
  <c r="L261" i="10" s="1"/>
  <c r="L253" i="10"/>
  <c r="M253" i="10"/>
  <c r="M254" i="10" s="1"/>
  <c r="N253" i="10"/>
  <c r="N254" i="10" s="1"/>
  <c r="O253" i="10"/>
  <c r="O254" i="10" s="1"/>
  <c r="P253" i="10"/>
  <c r="P254" i="10" s="1"/>
  <c r="Q253" i="10"/>
  <c r="Q254" i="10" s="1"/>
  <c r="R253" i="10"/>
  <c r="R254" i="10" s="1"/>
  <c r="R277" i="10" l="1"/>
  <c r="Q277" i="10"/>
  <c r="R276" i="10"/>
  <c r="Q276" i="10"/>
  <c r="M276" i="10"/>
  <c r="R273" i="10"/>
  <c r="Q273" i="10"/>
  <c r="R272" i="10"/>
  <c r="Q272" i="10"/>
  <c r="R271" i="10"/>
  <c r="Q271" i="10"/>
  <c r="R269" i="10"/>
  <c r="Q269" i="10"/>
  <c r="R268" i="10"/>
  <c r="Q268" i="10"/>
  <c r="R267" i="10"/>
  <c r="Q267" i="10"/>
  <c r="R266" i="10"/>
  <c r="Q266" i="10"/>
  <c r="Q265" i="10"/>
  <c r="R264" i="10"/>
  <c r="Q264" i="10"/>
  <c r="R263" i="10"/>
  <c r="Q263" i="10"/>
  <c r="M274" i="10" l="1"/>
  <c r="Q262" i="10"/>
  <c r="Q261" i="10" s="1"/>
  <c r="M262" i="10"/>
  <c r="M261" i="10" s="1"/>
  <c r="R274" i="10"/>
  <c r="Q274" i="10"/>
  <c r="M278" i="10" l="1"/>
  <c r="Q278" i="10"/>
  <c r="M233" i="10"/>
  <c r="M237" i="10" s="1"/>
  <c r="L233" i="10"/>
  <c r="L236" i="10" l="1"/>
  <c r="L237" i="10" s="1"/>
  <c r="K236" i="10"/>
  <c r="N233" i="10"/>
  <c r="N237" i="10" s="1"/>
  <c r="O233" i="10"/>
  <c r="O237" i="10" s="1"/>
  <c r="P233" i="10"/>
  <c r="P237" i="10" s="1"/>
  <c r="Q233" i="10"/>
  <c r="Q237" i="10" s="1"/>
  <c r="R233" i="10"/>
  <c r="R237" i="10" s="1"/>
  <c r="M218" i="10"/>
  <c r="M223" i="10" s="1"/>
  <c r="N218" i="10"/>
  <c r="O218" i="10"/>
  <c r="O223" i="10" s="1"/>
  <c r="P218" i="10"/>
  <c r="P223" i="10" s="1"/>
  <c r="Q218" i="10"/>
  <c r="Q223" i="10" s="1"/>
  <c r="R218" i="10"/>
  <c r="R223" i="10" s="1"/>
  <c r="L218" i="10"/>
  <c r="L223" i="10" s="1"/>
  <c r="L199" i="10"/>
  <c r="M199" i="10"/>
  <c r="M255" i="10" s="1"/>
  <c r="N199" i="10"/>
  <c r="P199" i="10"/>
  <c r="Q199" i="10"/>
  <c r="R199" i="10"/>
  <c r="O199" i="10"/>
  <c r="O136" i="10"/>
  <c r="P136" i="10"/>
  <c r="Q136" i="10"/>
  <c r="R136" i="10"/>
  <c r="L136" i="10"/>
  <c r="N134" i="10"/>
  <c r="O134" i="10"/>
  <c r="P134" i="10"/>
  <c r="Q134" i="10"/>
  <c r="R134" i="10"/>
  <c r="L118" i="10" l="1"/>
  <c r="O118" i="10"/>
  <c r="P118" i="10"/>
  <c r="Q118" i="10"/>
  <c r="R118" i="10"/>
  <c r="P171" i="10" l="1"/>
  <c r="P255" i="10" s="1"/>
  <c r="P256" i="10" s="1"/>
  <c r="L171" i="10"/>
  <c r="O171" i="10"/>
  <c r="O255" i="10" s="1"/>
  <c r="O256" i="10" s="1"/>
  <c r="R171" i="10"/>
  <c r="R255" i="10" s="1"/>
  <c r="R256" i="10" s="1"/>
  <c r="N171" i="10"/>
  <c r="Q171" i="10"/>
  <c r="Q255" i="10" s="1"/>
  <c r="Q256" i="10" s="1"/>
  <c r="L254" i="10"/>
  <c r="L255" i="10" l="1"/>
  <c r="L256" i="10" s="1"/>
  <c r="K199" i="10" l="1"/>
  <c r="K218" i="10" l="1"/>
  <c r="K223" i="10" s="1"/>
  <c r="K276" i="10" l="1"/>
  <c r="K274" i="10" s="1"/>
  <c r="K273" i="10"/>
  <c r="K272" i="10"/>
  <c r="K271" i="10"/>
  <c r="K268" i="10"/>
  <c r="K267" i="10"/>
  <c r="K233" i="10" l="1"/>
  <c r="K237" i="10" s="1"/>
  <c r="K263" i="10" l="1"/>
  <c r="K264" i="10" l="1"/>
  <c r="K265" i="10" l="1"/>
  <c r="K262" i="10" l="1"/>
  <c r="K261" i="10" s="1"/>
  <c r="K278" i="10" s="1"/>
  <c r="K254" i="10"/>
  <c r="K255" i="10" l="1"/>
  <c r="K256" i="10" l="1"/>
  <c r="R265" i="10"/>
  <c r="R262" i="10" s="1"/>
  <c r="R261" i="10" s="1"/>
  <c r="R278" i="10" l="1"/>
  <c r="L278" i="10"/>
  <c r="M256" i="10"/>
  <c r="H199" i="13"/>
  <c r="H221" i="13"/>
  <c r="N216" i="10"/>
  <c r="N223" i="10" s="1"/>
  <c r="N255" i="10" s="1"/>
  <c r="N256" i="10" s="1"/>
</calcChain>
</file>

<file path=xl/comments1.xml><?xml version="1.0" encoding="utf-8"?>
<comments xmlns="http://schemas.openxmlformats.org/spreadsheetml/2006/main">
  <authors>
    <author>Audra Cepiene</author>
  </authors>
  <commentList>
    <comment ref="E19" authorId="0" shapeId="0">
      <text>
        <r>
          <rPr>
            <b/>
            <sz val="9"/>
            <color indexed="81"/>
            <rFont val="Tahoma"/>
            <family val="2"/>
            <charset val="186"/>
          </rPr>
          <t>KSP 2.4.2.3.</t>
        </r>
        <r>
          <rPr>
            <sz val="9"/>
            <color indexed="81"/>
            <rFont val="Tahoma"/>
            <family val="2"/>
            <charset val="186"/>
          </rPr>
          <t xml:space="preserve">
Atnaujinti miesto centre esančius fontanus įrengiant šviesos instaliacijas ar kt. efektus </t>
        </r>
      </text>
    </comment>
    <comment ref="K19" authorId="0" shapeId="0">
      <text>
        <r>
          <rPr>
            <sz val="9"/>
            <color indexed="81"/>
            <rFont val="Tahoma"/>
            <family val="2"/>
            <charset val="186"/>
          </rPr>
          <t xml:space="preserve">Eksplotuojami 4 fontanai: "Taravos Anikė"; "Laivelis" Meridiano skvere. Nuo 2016 m. - Debreceno aikštės fontanas, 2017 m. Pempininkų aikštės fontanas
</t>
        </r>
      </text>
    </comment>
    <comment ref="K26" authorId="0" shapeId="0">
      <text>
        <r>
          <rPr>
            <sz val="9"/>
            <color indexed="81"/>
            <rFont val="Tahoma"/>
            <family val="2"/>
            <charset val="186"/>
          </rPr>
          <t xml:space="preserve">Iš viso mieste yra 1,1 tūkst. vnt. suoliukų
</t>
        </r>
      </text>
    </comment>
    <comment ref="K28" authorId="0" shapeId="0">
      <text>
        <r>
          <rPr>
            <sz val="9"/>
            <color indexed="81"/>
            <rFont val="Tahoma"/>
            <family val="2"/>
            <charset val="186"/>
          </rPr>
          <t>Iš viso mieste yra 1,5 tūkst. vnt. šiukšliadėžių</t>
        </r>
      </text>
    </comment>
    <comment ref="E34" authorId="0" shapeId="0">
      <text>
        <r>
          <rPr>
            <b/>
            <sz val="9"/>
            <color indexed="81"/>
            <rFont val="Tahoma"/>
            <family val="2"/>
            <charset val="186"/>
          </rPr>
          <t>3.2.1.7 KSP</t>
        </r>
        <r>
          <rPr>
            <sz val="9"/>
            <color indexed="81"/>
            <rFont val="Tahoma"/>
            <family val="2"/>
            <charset val="186"/>
          </rPr>
          <t xml:space="preserve"> priemonė: Sutvarkyti senamiesčio ir istorinės miesto dalies reprezentacinių viešųjų erdvių (Teatro, Turgaus, Atgimimo aikščių, Ferdinando ir kitų skverų) infrastruktūrą pritaikant jas turizmo reikmėms bei renginiams </t>
        </r>
      </text>
    </comment>
    <comment ref="G36" authorId="0" shapeId="0">
      <text>
        <r>
          <rPr>
            <sz val="9"/>
            <color indexed="81"/>
            <rFont val="Tahoma"/>
            <family val="2"/>
            <charset val="186"/>
          </rPr>
          <t>Finansavimas iš Respublikinės programos</t>
        </r>
      </text>
    </comment>
    <comment ref="G39" authorId="0" shapeId="0">
      <text>
        <r>
          <rPr>
            <sz val="9"/>
            <color indexed="81"/>
            <rFont val="Tahoma"/>
            <family val="2"/>
            <charset val="186"/>
          </rPr>
          <t>Visuomenininkai</t>
        </r>
      </text>
    </comment>
    <comment ref="E45" authorId="0" shapeId="0">
      <text>
        <r>
          <rPr>
            <b/>
            <sz val="9"/>
            <color indexed="81"/>
            <rFont val="Tahoma"/>
            <family val="2"/>
            <charset val="186"/>
          </rPr>
          <t xml:space="preserve">2.4.2.4. KSP priemonė: </t>
        </r>
        <r>
          <rPr>
            <sz val="9"/>
            <color indexed="81"/>
            <rFont val="Tahoma"/>
            <family val="2"/>
            <charset val="186"/>
          </rPr>
          <t xml:space="preserve">Atnaujinti gyvenamųjų kvartalų centrines aikštes ir kitas viešąsias erdves
</t>
        </r>
      </text>
    </comment>
    <comment ref="E49" authorId="0" shapeId="0">
      <text>
        <r>
          <rPr>
            <b/>
            <sz val="9"/>
            <color indexed="81"/>
            <rFont val="Tahoma"/>
            <family val="2"/>
            <charset val="186"/>
          </rPr>
          <t xml:space="preserve">2.4.2.4. KSP priemonė: </t>
        </r>
        <r>
          <rPr>
            <sz val="9"/>
            <color indexed="81"/>
            <rFont val="Tahoma"/>
            <family val="2"/>
            <charset val="186"/>
          </rPr>
          <t xml:space="preserve">Atnaujinti gyvenamųjų kvartalų centrines aikštes ir kitas viešąsias erdves
</t>
        </r>
      </text>
    </comment>
    <comment ref="E53" authorId="0" shapeId="0">
      <text>
        <r>
          <rPr>
            <b/>
            <sz val="9"/>
            <color indexed="81"/>
            <rFont val="Tahoma"/>
            <family val="2"/>
            <charset val="186"/>
          </rPr>
          <t xml:space="preserve">2.4.2.4. KSP priemonė: </t>
        </r>
        <r>
          <rPr>
            <sz val="9"/>
            <color indexed="81"/>
            <rFont val="Tahoma"/>
            <family val="2"/>
            <charset val="186"/>
          </rPr>
          <t>Atnaujinti gyvenamųjų kvartalų centrines aikštes ir kitas viešąsias erdves</t>
        </r>
      </text>
    </comment>
    <comment ref="E76" authorId="0" shapeId="0">
      <text>
        <r>
          <rPr>
            <b/>
            <sz val="9"/>
            <color indexed="81"/>
            <rFont val="Tahoma"/>
            <family val="2"/>
            <charset val="186"/>
          </rPr>
          <t>KSP 2.4.2.8</t>
        </r>
        <r>
          <rPr>
            <sz val="9"/>
            <color indexed="81"/>
            <rFont val="Tahoma"/>
            <family val="2"/>
            <charset val="186"/>
          </rPr>
          <t xml:space="preserve">
Diegti aukšto lygio paslaugų ir infrastruktūros parametrus miesto paplūdimiuose ir kitose poilsio zonose</t>
        </r>
      </text>
    </comment>
    <comment ref="D86" authorId="0" shapeId="0">
      <text>
        <r>
          <rPr>
            <sz val="9"/>
            <color indexed="81"/>
            <rFont val="Tahoma"/>
            <family val="2"/>
            <charset val="186"/>
          </rPr>
          <t xml:space="preserve">Administraciniai ir gamybiniai pastatai Gluosnių g. 8 – 305,72 m2; Viešieji tualetai Stovyklų g. 4 –21,79 m2; Gelbėjimo stotis Smiltynės 15 c – 104,75 m2; Gelbėjimo stotis II Melnragė – 76,38 m2; Administracinės patalpos Garažų g. 6 – 299,99 m2; Viešieji tualetai I Melnragė Kopų g. 1A – 87,25 m2. Administruojama patalpų - </t>
        </r>
        <r>
          <rPr>
            <b/>
            <sz val="9"/>
            <color indexed="81"/>
            <rFont val="Tahoma"/>
            <family val="2"/>
            <charset val="186"/>
          </rPr>
          <t>895,9 m2</t>
        </r>
      </text>
    </comment>
    <comment ref="E86" authorId="0" shapeId="0">
      <text>
        <r>
          <rPr>
            <b/>
            <sz val="9"/>
            <color indexed="81"/>
            <rFont val="Tahoma"/>
            <family val="2"/>
            <charset val="186"/>
          </rPr>
          <t>KSP 2.4.2.8</t>
        </r>
        <r>
          <rPr>
            <sz val="9"/>
            <color indexed="81"/>
            <rFont val="Tahoma"/>
            <family val="2"/>
            <charset val="186"/>
          </rPr>
          <t xml:space="preserve">
Diegti aukšto lygio paslaugų ir infrastruktūros parametrus miesto paplūdimiuose ir kitose poilsio zonose</t>
        </r>
      </text>
    </comment>
    <comment ref="K93" authorId="0" shapeId="0">
      <text>
        <r>
          <rPr>
            <sz val="9"/>
            <color indexed="81"/>
            <rFont val="Tahoma"/>
            <family val="2"/>
            <charset val="186"/>
          </rPr>
          <t>Viešieji tualetai: Stovyklų g. 4 –21,79 m2; Kopų g. 1A (I Melnragė) – 87,25 m2;</t>
        </r>
      </text>
    </comment>
    <comment ref="E97" authorId="0" shapeId="0">
      <text>
        <r>
          <rPr>
            <b/>
            <sz val="9"/>
            <color indexed="81"/>
            <rFont val="Tahoma"/>
            <family val="2"/>
            <charset val="186"/>
          </rPr>
          <t>KSP 2.3.2.5</t>
        </r>
        <r>
          <rPr>
            <sz val="9"/>
            <color indexed="81"/>
            <rFont val="Tahoma"/>
            <family val="2"/>
            <charset val="186"/>
          </rPr>
          <t xml:space="preserve">
Gerinti Klaipėdos miesto viešųjų erdvių apšvietimo efektyvumą ir kokybę</t>
        </r>
      </text>
    </comment>
    <comment ref="E117" authorId="0" shapeId="0">
      <text>
        <r>
          <rPr>
            <b/>
            <sz val="9"/>
            <color indexed="81"/>
            <rFont val="Tahoma"/>
            <family val="2"/>
            <charset val="186"/>
          </rPr>
          <t xml:space="preserve">KSP 2.4.2.2. </t>
        </r>
        <r>
          <rPr>
            <sz val="9"/>
            <color indexed="81"/>
            <rFont val="Tahoma"/>
            <family val="2"/>
            <charset val="186"/>
          </rPr>
          <t>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t>
        </r>
      </text>
    </comment>
    <comment ref="E120" authorId="0" shapeId="0">
      <text>
        <r>
          <rPr>
            <b/>
            <sz val="9"/>
            <color indexed="81"/>
            <rFont val="Tahoma"/>
            <family val="2"/>
            <charset val="186"/>
          </rPr>
          <t>2.4.1.2. KSP</t>
        </r>
        <r>
          <rPr>
            <sz val="9"/>
            <color indexed="81"/>
            <rFont val="Tahoma"/>
            <family val="2"/>
            <charset val="186"/>
          </rPr>
          <t xml:space="preserve"> Sutvarkyti ir pritaikyti visuomenės arba rekreaciniams poreikiams Danės upės slėnio ir žiočių teritorijas; Danės upę pritaikyti laivybai, rekonstruoti Danės upės krantines nuo Biržos tilto iki Mokyklos gatvės tilto:</t>
        </r>
      </text>
    </comment>
    <comment ref="E123" authorId="0" shapeId="0">
      <text>
        <r>
          <rPr>
            <b/>
            <sz val="9"/>
            <color indexed="81"/>
            <rFont val="Tahoma"/>
            <family val="2"/>
            <charset val="186"/>
          </rPr>
          <t>KSP 2.4.2.2.</t>
        </r>
        <r>
          <rPr>
            <sz val="9"/>
            <color indexed="81"/>
            <rFont val="Tahoma"/>
            <family val="2"/>
            <charset val="186"/>
          </rPr>
          <t xml:space="preserve"> 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t>
        </r>
      </text>
    </comment>
    <comment ref="E127" authorId="0" shapeId="0">
      <text>
        <r>
          <rPr>
            <b/>
            <sz val="9"/>
            <color indexed="81"/>
            <rFont val="Tahoma"/>
            <family val="2"/>
            <charset val="186"/>
          </rPr>
          <t>KSP 2.4.2.2.</t>
        </r>
        <r>
          <rPr>
            <sz val="9"/>
            <color indexed="81"/>
            <rFont val="Tahoma"/>
            <family val="2"/>
            <charset val="186"/>
          </rPr>
          <t xml:space="preserve"> 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t>
        </r>
      </text>
    </comment>
    <comment ref="E130" authorId="0" shapeId="0">
      <text>
        <r>
          <rPr>
            <b/>
            <sz val="9"/>
            <color indexed="81"/>
            <rFont val="Tahoma"/>
            <family val="2"/>
            <charset val="186"/>
          </rPr>
          <t>KSP 2.4.2.2.</t>
        </r>
        <r>
          <rPr>
            <sz val="9"/>
            <color indexed="81"/>
            <rFont val="Tahoma"/>
            <family val="2"/>
            <charset val="186"/>
          </rPr>
          <t xml:space="preserve"> 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t>
        </r>
      </text>
    </comment>
    <comment ref="E133" authorId="0" shapeId="0">
      <text>
        <r>
          <rPr>
            <b/>
            <sz val="9"/>
            <color indexed="81"/>
            <rFont val="Tahoma"/>
            <family val="2"/>
            <charset val="186"/>
          </rPr>
          <t xml:space="preserve">2.4.2.5. KSP priemonė: </t>
        </r>
        <r>
          <rPr>
            <sz val="9"/>
            <color indexed="81"/>
            <rFont val="Tahoma"/>
            <family val="2"/>
            <charset val="186"/>
          </rPr>
          <t>Atnaujinti gyvenamųjų kvartalų centrines aikštes ir kitas viešąsias erdves</t>
        </r>
      </text>
    </comment>
    <comment ref="E136" authorId="0" shapeId="0">
      <text>
        <r>
          <rPr>
            <b/>
            <sz val="9"/>
            <color indexed="81"/>
            <rFont val="Tahoma"/>
            <family val="2"/>
            <charset val="186"/>
          </rPr>
          <t>KSP 2.4.2.2.</t>
        </r>
        <r>
          <rPr>
            <sz val="9"/>
            <color indexed="81"/>
            <rFont val="Tahoma"/>
            <family val="2"/>
            <charset val="186"/>
          </rPr>
          <t xml:space="preserve"> 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t>
        </r>
      </text>
    </comment>
    <comment ref="E139" authorId="0" shapeId="0">
      <text>
        <r>
          <rPr>
            <b/>
            <sz val="9"/>
            <color indexed="81"/>
            <rFont val="Tahoma"/>
            <family val="2"/>
            <charset val="186"/>
          </rPr>
          <t>KSP 2.4.2.2.</t>
        </r>
        <r>
          <rPr>
            <sz val="9"/>
            <color indexed="81"/>
            <rFont val="Tahoma"/>
            <family val="2"/>
            <charset val="186"/>
          </rPr>
          <t xml:space="preserve"> 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t>
        </r>
      </text>
    </comment>
    <comment ref="D142" authorId="0" shapeId="0">
      <text>
        <r>
          <rPr>
            <b/>
            <sz val="9"/>
            <color indexed="81"/>
            <rFont val="Tahoma"/>
            <family val="2"/>
            <charset val="186"/>
          </rPr>
          <t>2016-09-23 SPG STR3-12</t>
        </r>
        <r>
          <rPr>
            <sz val="9"/>
            <color indexed="81"/>
            <rFont val="Tahoma"/>
            <family val="2"/>
            <charset val="186"/>
          </rPr>
          <t xml:space="preserve">
Remiantis 2014 m. liepos 11 d.  LR Vidaus reikalų ministro įsakymu Nr. 1V-480 patvirtintomis Integruotų teritorijų vystymo programų rengimo ir įgyvendinimo gairėmis, ne vėliau kaip 2 metus po ITI programos patvirtinimo būtina sukurti interaktyvaus tikslinės teritorijos ir susietų teritorijų ribų žemėlapio aplikaciją, prieinamą savivaldybės interneto svetainėje. </t>
        </r>
      </text>
    </comment>
    <comment ref="D182" authorId="0" shapeId="0">
      <text>
        <r>
          <rPr>
            <sz val="9"/>
            <color indexed="81"/>
            <rFont val="Tahoma"/>
            <family val="2"/>
            <charset val="186"/>
          </rPr>
          <t>Šiame pastate yra 103 butai, iš kurių 97 butai priklauso Savivaldybei.</t>
        </r>
      </text>
    </comment>
    <comment ref="D186" authorId="0" shapeId="0">
      <text>
        <r>
          <rPr>
            <sz val="9"/>
            <color indexed="81"/>
            <rFont val="Tahoma"/>
            <family val="2"/>
            <charset val="186"/>
          </rPr>
          <t xml:space="preserve">Šalys susitaria įgyvendinti vietos projektą „Gyvenkime saugiai“ (toliau – Projektas), vykdomą 2017–2020 m.
Sutarties sąlygų ir Lietuvos Respublikos teisės aktų reikalavimų;2. Šios Sutarties objektas – abipusis Šalių darbas, vykdyti gyventojų švietimą priešgaisrinės saugos srityje, siekiant sumažinti gaisrų ir žūstančių žmonių skaičių juose.
3. Projekto tikslas – užtikrinti Klaipėdos miesto gyventojų švietimą priešgaisrinės saugos srityje bei priešgaisrinę saugą  gyvenamame sektoriuje ir aplinkoje, siekiant sumažinti gaisrų ir žūstančių žmonių skaičių juose. 
</t>
        </r>
      </text>
    </comment>
    <comment ref="D188" authorId="0" shapeId="0">
      <text>
        <r>
          <rPr>
            <sz val="9"/>
            <color indexed="81"/>
            <rFont val="Tahoma"/>
            <family val="2"/>
            <charset val="186"/>
          </rPr>
          <t xml:space="preserve">I etape Klaipėdos apskrities vyriausiojo policijos komisariato Viešosios tvarkos tarnybos Prevencijos skyriaus specialistai parengia metodines rekomendacijas turto apsaugos tema: gyventojams – atmintinės su patarimais, kaip apsaugoti savo turtą nuo vagysčių, informacija apie naujausias apsaugos technologijas, gaminami lipdukai „Registruotas policijoje“, kurie bus klijuojami ant pažymėtų ir įregistruotų policijoje daiktų. Įsigyti navigacinę sistemą  dviračių vagysčių prevencijai.
Siekiant didinti visuomenės informuotumą tapatybės apsaugos klausimais bus sukurta ir išleista informacinė medžiaga – užrašinės moksleiviams, užrašinės studentams, prezentacija mokytojams.
Šiame etape bus siekiama skatinti gyventojus aktyviai dalyvauti daiktų žymėjimo akcijose, susitikimuose, kuriant saugią Klaipėdos miesto aplinką, ugdyti piliečių teisinę savimonę, mažinti turtinių nusikalstamų veikų ir kitų teisės pažeidimų skaičių, pagerinti turtinių nusikaltimų prevencijos ir kontrolės priemonių valdymą.  
Pirmasis etapas užbaigiamas iki 2017-03-30
</t>
        </r>
      </text>
    </comment>
    <comment ref="D194" authorId="0" shapeId="0">
      <text>
        <r>
          <rPr>
            <b/>
            <sz val="9"/>
            <color indexed="81"/>
            <rFont val="Tahoma"/>
            <family val="2"/>
            <charset val="186"/>
          </rPr>
          <t>2016-09-23 STR3-12,</t>
        </r>
        <r>
          <rPr>
            <sz val="9"/>
            <color indexed="81"/>
            <rFont val="Tahoma"/>
            <family val="2"/>
            <charset val="186"/>
          </rPr>
          <t xml:space="preserve"> 2016 m. parengta teritorijos išvystymo galimybių studija. Projektas apima gatvių nutiesimą, vandentiekį, nuotekas, šilumos tinklus, apšvietimą, elektros tinklus, dujas. </t>
        </r>
      </text>
    </comment>
    <comment ref="H204" authorId="0" shapeId="0">
      <text>
        <r>
          <rPr>
            <b/>
            <sz val="9"/>
            <color indexed="81"/>
            <rFont val="Tahoma"/>
            <family val="2"/>
            <charset val="186"/>
          </rPr>
          <t>10450,8 +150</t>
        </r>
        <r>
          <rPr>
            <sz val="9"/>
            <color indexed="81"/>
            <rFont val="Tahoma"/>
            <family val="2"/>
            <charset val="186"/>
          </rPr>
          <t xml:space="preserve">
</t>
        </r>
      </text>
    </comment>
  </commentList>
</comments>
</file>

<file path=xl/comments2.xml><?xml version="1.0" encoding="utf-8"?>
<comments xmlns="http://schemas.openxmlformats.org/spreadsheetml/2006/main">
  <authors>
    <author>Audra Cepiene</author>
  </authors>
  <commentList>
    <comment ref="E18" authorId="0" shapeId="0">
      <text>
        <r>
          <rPr>
            <b/>
            <sz val="9"/>
            <color indexed="81"/>
            <rFont val="Tahoma"/>
            <family val="2"/>
            <charset val="186"/>
          </rPr>
          <t>KSP 2.4.2.3.</t>
        </r>
        <r>
          <rPr>
            <sz val="9"/>
            <color indexed="81"/>
            <rFont val="Tahoma"/>
            <family val="2"/>
            <charset val="186"/>
          </rPr>
          <t xml:space="preserve">
Atnaujinti miesto centre esančius fontanus įrengiant šviesos instaliacijas ar kt. efektus </t>
        </r>
      </text>
    </comment>
    <comment ref="Q18" authorId="0" shapeId="0">
      <text>
        <r>
          <rPr>
            <sz val="9"/>
            <color indexed="81"/>
            <rFont val="Tahoma"/>
            <family val="2"/>
            <charset val="186"/>
          </rPr>
          <t xml:space="preserve">Eksplotuojami 4 fontanai: "Taravos Anikė"; "Laivelis" Meridiano skvere. Nuo 2016 m. - Debreceno aikštės fontanas, 2017 m. Pempininkų aikštės fontanas
</t>
        </r>
      </text>
    </comment>
    <comment ref="Q25" authorId="0" shapeId="0">
      <text>
        <r>
          <rPr>
            <sz val="9"/>
            <color indexed="81"/>
            <rFont val="Tahoma"/>
            <family val="2"/>
            <charset val="186"/>
          </rPr>
          <t xml:space="preserve">Iš viso mieste yra 1,1 tūkst. vnt. suoliukų
</t>
        </r>
      </text>
    </comment>
    <comment ref="Q27" authorId="0" shapeId="0">
      <text>
        <r>
          <rPr>
            <sz val="9"/>
            <color indexed="81"/>
            <rFont val="Tahoma"/>
            <family val="2"/>
            <charset val="186"/>
          </rPr>
          <t>Iš viso mieste yra 1,5 tūkst. vnt. šiukšliadėžių</t>
        </r>
      </text>
    </comment>
    <comment ref="E33" authorId="0" shapeId="0">
      <text>
        <r>
          <rPr>
            <b/>
            <sz val="9"/>
            <color indexed="81"/>
            <rFont val="Tahoma"/>
            <family val="2"/>
            <charset val="186"/>
          </rPr>
          <t xml:space="preserve">3.2.1.7 KSP priemonė: </t>
        </r>
        <r>
          <rPr>
            <sz val="9"/>
            <color indexed="81"/>
            <rFont val="Tahoma"/>
            <family val="2"/>
            <charset val="186"/>
          </rPr>
          <t xml:space="preserve">Sutvarkyti senamiesčio ir istorinės miesto dalies reprezentacinių viešųjų erdvių (Teatro, Turgaus, Atgimimo aikščių, Ferdinando ir kitų skverų) infrastruktūrą pritaikant jas turizmo reikmėms bei renginiams 
</t>
        </r>
      </text>
    </comment>
    <comment ref="D37" authorId="0" shapeId="0">
      <text>
        <r>
          <rPr>
            <sz val="9"/>
            <color indexed="81"/>
            <rFont val="Tahoma"/>
            <family val="2"/>
            <charset val="186"/>
          </rPr>
          <t>Skvero tarp Puodžių ir Bokštų g. Klaipėdoje su Vydūno paminklu atviras architektūrinis konkursas
Konkursinis projektas devizu “Versmė“, laimėjęs pirmąją vietą
Skvero sutvarkymo dalis:
Darbai: Kaina EUR
ARDYMO DARBAI (senų šaligatvių demontavimas, statybinių šiukšlių
išvežimas, medžių kirtimas ir kelmų šalinimas) 10000
DANGŲ ĮRENGIMAS (pagrindų statyba, bortai, trinkelės, ir kt.)  50000
ŽELDYNAI (Želdyno tvarkymas, vejos įrengimas, gėlynai)  13000
MAŽOJI ARCHITEKTŪRA (Šviestuvai, suolai, šiukšlių dėžės, kt.)  32000
FONTANAS (Įrenginys, montavimo darbai, patalpos kontroleriui, siurbliui
ir kt. įrengimas) 17000
STATYBOS DARBAI 20000
VANDENTIEKIO TINKLAI (grunto kasimas, užpylimas, vamzdžių
įrengimas, šulinio įrengimas, dangčiai) 4000
LIETAUS NUOTEKŲ TINKLAI (žemės darbai, vamzdžių įrengimas, šulinio
įrengimas, latakų su kaliojo ketaus grotelėmis įrengimas) 30000
LAUKO ELETROS IR APŠVIETIMO TINKLAI  12000
ARCHEOLOGINIAI TYRIMAI  10000
Iš viso 198000
Projekto dalis, prašoma finansuoti iš respublikinės programos:
PROJEKTAVIMO DARBAI 16000
MENINĖ DALIS (Bronzinė skulptūra, granito plokštės, kt.) 121000
Bendra viso projekto kain</t>
        </r>
        <r>
          <rPr>
            <b/>
            <sz val="9"/>
            <color indexed="81"/>
            <rFont val="Tahoma"/>
            <family val="2"/>
            <charset val="186"/>
          </rPr>
          <t>a 335000 Eurų</t>
        </r>
        <r>
          <rPr>
            <sz val="9"/>
            <color indexed="81"/>
            <rFont val="Tahoma"/>
            <family val="2"/>
            <charset val="186"/>
          </rPr>
          <t xml:space="preserve">
Skaičiavimus atliko konkursinio pasiūlymo autoriai.
</t>
        </r>
      </text>
    </comment>
    <comment ref="E37" authorId="0" shapeId="0">
      <text>
        <r>
          <rPr>
            <b/>
            <sz val="9"/>
            <color indexed="81"/>
            <rFont val="Tahoma"/>
            <family val="2"/>
            <charset val="186"/>
          </rPr>
          <t>3.2.1.7 KSP priemonė:</t>
        </r>
        <r>
          <rPr>
            <sz val="9"/>
            <color indexed="81"/>
            <rFont val="Tahoma"/>
            <family val="2"/>
            <charset val="186"/>
          </rPr>
          <t xml:space="preserve"> Sutvarkyti senamiesčio ir istorinės miesto dalies reprezentacinių viešųjų erdvių (Teatro, Turgaus, Atgimimo aikščių, Ferdinando ir kitų skverų) infrastruktūrą pritaikant jas turizmo reikmėms bei renginiams </t>
        </r>
      </text>
    </comment>
    <comment ref="G37" authorId="0" shapeId="0">
      <text>
        <r>
          <rPr>
            <sz val="9"/>
            <color indexed="81"/>
            <rFont val="Tahoma"/>
            <family val="2"/>
            <charset val="186"/>
          </rPr>
          <t>Finansavimas iš Respublikinės programos</t>
        </r>
      </text>
    </comment>
    <comment ref="G40" authorId="0" shapeId="0">
      <text>
        <r>
          <rPr>
            <sz val="9"/>
            <color indexed="81"/>
            <rFont val="Tahoma"/>
            <family val="2"/>
            <charset val="186"/>
          </rPr>
          <t>Visuomenininkai</t>
        </r>
      </text>
    </comment>
    <comment ref="E46" authorId="0" shapeId="0">
      <text>
        <r>
          <rPr>
            <b/>
            <sz val="9"/>
            <color indexed="81"/>
            <rFont val="Tahoma"/>
            <family val="2"/>
            <charset val="186"/>
          </rPr>
          <t xml:space="preserve">2.4.2.4. KSP priemonė: </t>
        </r>
        <r>
          <rPr>
            <sz val="9"/>
            <color indexed="81"/>
            <rFont val="Tahoma"/>
            <family val="2"/>
            <charset val="186"/>
          </rPr>
          <t xml:space="preserve">Atnaujinti gyvenamųjų kvartalų centrines aikštes ir kitas viešąsias erdves
</t>
        </r>
      </text>
    </comment>
    <comment ref="E50" authorId="0" shapeId="0">
      <text>
        <r>
          <rPr>
            <b/>
            <sz val="9"/>
            <color indexed="81"/>
            <rFont val="Tahoma"/>
            <family val="2"/>
            <charset val="186"/>
          </rPr>
          <t xml:space="preserve">2.4.2.4. KSP priemonė: </t>
        </r>
        <r>
          <rPr>
            <sz val="9"/>
            <color indexed="81"/>
            <rFont val="Tahoma"/>
            <family val="2"/>
            <charset val="186"/>
          </rPr>
          <t xml:space="preserve">Atnaujinti gyvenamųjų kvartalų centrines aikštes ir kitas viešąsias erdves
</t>
        </r>
      </text>
    </comment>
    <comment ref="E54" authorId="0" shapeId="0">
      <text>
        <r>
          <rPr>
            <b/>
            <sz val="9"/>
            <color indexed="81"/>
            <rFont val="Tahoma"/>
            <family val="2"/>
            <charset val="186"/>
          </rPr>
          <t xml:space="preserve">2.4.2.4. KSP priemonė: </t>
        </r>
        <r>
          <rPr>
            <sz val="9"/>
            <color indexed="81"/>
            <rFont val="Tahoma"/>
            <family val="2"/>
            <charset val="186"/>
          </rPr>
          <t>Atnaujinti gyvenamųjų kvartalų centrines aikštes ir kitas viešąsias erdves</t>
        </r>
      </text>
    </comment>
    <comment ref="E77" authorId="0" shapeId="0">
      <text>
        <r>
          <rPr>
            <b/>
            <sz val="9"/>
            <color indexed="81"/>
            <rFont val="Tahoma"/>
            <family val="2"/>
            <charset val="186"/>
          </rPr>
          <t>KSP 2.4.2.8</t>
        </r>
        <r>
          <rPr>
            <sz val="9"/>
            <color indexed="81"/>
            <rFont val="Tahoma"/>
            <family val="2"/>
            <charset val="186"/>
          </rPr>
          <t xml:space="preserve">
Diegti aukšto lygio paslaugų ir infrastruktūros parametrus miesto paplūdimiuose ir kitose poilsio zonose</t>
        </r>
      </text>
    </comment>
    <comment ref="D87" authorId="0" shapeId="0">
      <text>
        <r>
          <rPr>
            <sz val="9"/>
            <color indexed="81"/>
            <rFont val="Tahoma"/>
            <family val="2"/>
            <charset val="186"/>
          </rPr>
          <t xml:space="preserve">Administraciniai ir gamybiniai pastatai Gluosnių g. 8 – 305,72 m2; Viešieji tualetai Stovyklų g. 4 –21,79 m2; Gelbėjimo stotis Smiltynės 15 c – 104,75 m2; Gelbėjimo stotis II Melnragė – 76,38 m2; Administracinės patalpos Garažų g. 6 – 299,99 m2; Viešieji tualetai I Melnragė Kopų g. 1A – 87,25 m2. Administruojama patalpų - </t>
        </r>
        <r>
          <rPr>
            <b/>
            <sz val="9"/>
            <color indexed="81"/>
            <rFont val="Tahoma"/>
            <family val="2"/>
            <charset val="186"/>
          </rPr>
          <t>895,9 m2</t>
        </r>
      </text>
    </comment>
    <comment ref="E87" authorId="0" shapeId="0">
      <text>
        <r>
          <rPr>
            <b/>
            <sz val="9"/>
            <color indexed="81"/>
            <rFont val="Tahoma"/>
            <family val="2"/>
            <charset val="186"/>
          </rPr>
          <t>KSP 2.4.2.8</t>
        </r>
        <r>
          <rPr>
            <sz val="9"/>
            <color indexed="81"/>
            <rFont val="Tahoma"/>
            <family val="2"/>
            <charset val="186"/>
          </rPr>
          <t xml:space="preserve">
Diegti aukšto lygio paslaugų ir infrastruktūros parametrus miesto paplūdimiuose ir kitose poilsio zonose</t>
        </r>
      </text>
    </comment>
    <comment ref="Q94" authorId="0" shapeId="0">
      <text>
        <r>
          <rPr>
            <sz val="9"/>
            <color indexed="81"/>
            <rFont val="Tahoma"/>
            <family val="2"/>
            <charset val="186"/>
          </rPr>
          <t>Viešieji tualetai: Stovyklų g. 4 –21,79 m2; Kopų g. 1A (I Melnragė) – 87,25 m2;</t>
        </r>
      </text>
    </comment>
    <comment ref="E98" authorId="0" shapeId="0">
      <text>
        <r>
          <rPr>
            <b/>
            <sz val="9"/>
            <color indexed="81"/>
            <rFont val="Tahoma"/>
            <family val="2"/>
            <charset val="186"/>
          </rPr>
          <t>KSP 2.3.2.5</t>
        </r>
        <r>
          <rPr>
            <sz val="9"/>
            <color indexed="81"/>
            <rFont val="Tahoma"/>
            <family val="2"/>
            <charset val="186"/>
          </rPr>
          <t xml:space="preserve">
Gerinti Klaipėdos miesto viešųjų erdvių apšvietimo efektyvumą ir kokybę</t>
        </r>
      </text>
    </comment>
    <comment ref="U113" authorId="0" shapeId="0">
      <text>
        <r>
          <rPr>
            <sz val="9"/>
            <color indexed="81"/>
            <rFont val="Tahoma"/>
            <family val="2"/>
            <charset val="186"/>
          </rPr>
          <t>9,5 tūkst. eur sumažėja bendra priemonės finansavimo apimties, nes pagal 2016 m. gruodžio mėn. pasirašytas paslaugų sutartis dėl techninių projektų parengimo paaiškėjo reali kaina.Techniniai projektai bus pradėti rengti šioms papriemonėms - "Danės upės krantinių rekonstravimas (nuo Biržos tilto), skatinant verslumą, ir prieigų sutvarkymas" ir "Ąžuolyno giraitės sutvarkymas, gerinant gamtinę aplinką ir skatinant aktyvų laisvalaikį ir lankytojų srautus"</t>
        </r>
      </text>
    </comment>
    <comment ref="E118" authorId="0" shapeId="0">
      <text>
        <r>
          <rPr>
            <b/>
            <sz val="9"/>
            <color indexed="81"/>
            <rFont val="Tahoma"/>
            <family val="2"/>
            <charset val="186"/>
          </rPr>
          <t xml:space="preserve">KSP 2.4.2.2. </t>
        </r>
        <r>
          <rPr>
            <sz val="9"/>
            <color indexed="81"/>
            <rFont val="Tahoma"/>
            <family val="2"/>
            <charset val="186"/>
          </rPr>
          <t>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t>
        </r>
      </text>
    </comment>
    <comment ref="E121" authorId="0" shapeId="0">
      <text>
        <r>
          <rPr>
            <b/>
            <sz val="9"/>
            <color indexed="81"/>
            <rFont val="Tahoma"/>
            <family val="2"/>
            <charset val="186"/>
          </rPr>
          <t>2.4.1.2. KSP</t>
        </r>
        <r>
          <rPr>
            <sz val="9"/>
            <color indexed="81"/>
            <rFont val="Tahoma"/>
            <family val="2"/>
            <charset val="186"/>
          </rPr>
          <t xml:space="preserve"> Sutvarkyti ir pritaikyti visuomenės arba rekreaciniams poreikiams Danės upės slėnio ir žiočių teritorijas; Danės upę pritaikyti laivybai, rekonstruoti Danės upės krantines nuo Biržos tilto iki Mokyklos gatvės tilto:</t>
        </r>
      </text>
    </comment>
    <comment ref="E124" authorId="0" shapeId="0">
      <text>
        <r>
          <rPr>
            <b/>
            <sz val="9"/>
            <color indexed="81"/>
            <rFont val="Tahoma"/>
            <family val="2"/>
            <charset val="186"/>
          </rPr>
          <t>KSP 2.4.2.2.</t>
        </r>
        <r>
          <rPr>
            <sz val="9"/>
            <color indexed="81"/>
            <rFont val="Tahoma"/>
            <family val="2"/>
            <charset val="186"/>
          </rPr>
          <t xml:space="preserve"> 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t>
        </r>
      </text>
    </comment>
    <comment ref="E128" authorId="0" shapeId="0">
      <text>
        <r>
          <rPr>
            <b/>
            <sz val="9"/>
            <color indexed="81"/>
            <rFont val="Tahoma"/>
            <family val="2"/>
            <charset val="186"/>
          </rPr>
          <t>KSP 2.4.2.2.</t>
        </r>
        <r>
          <rPr>
            <sz val="9"/>
            <color indexed="81"/>
            <rFont val="Tahoma"/>
            <family val="2"/>
            <charset val="186"/>
          </rPr>
          <t xml:space="preserve"> 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t>
        </r>
      </text>
    </comment>
    <comment ref="E131" authorId="0" shapeId="0">
      <text>
        <r>
          <rPr>
            <b/>
            <sz val="9"/>
            <color indexed="81"/>
            <rFont val="Tahoma"/>
            <family val="2"/>
            <charset val="186"/>
          </rPr>
          <t>KSP 2.4.2.2.</t>
        </r>
        <r>
          <rPr>
            <sz val="9"/>
            <color indexed="81"/>
            <rFont val="Tahoma"/>
            <family val="2"/>
            <charset val="186"/>
          </rPr>
          <t xml:space="preserve"> 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t>
        </r>
      </text>
    </comment>
    <comment ref="E134" authorId="0" shapeId="0">
      <text>
        <r>
          <rPr>
            <b/>
            <sz val="9"/>
            <color indexed="81"/>
            <rFont val="Tahoma"/>
            <family val="2"/>
            <charset val="186"/>
          </rPr>
          <t xml:space="preserve">2.4.2.5. KSP priemonė: </t>
        </r>
        <r>
          <rPr>
            <sz val="9"/>
            <color indexed="81"/>
            <rFont val="Tahoma"/>
            <family val="2"/>
            <charset val="186"/>
          </rPr>
          <t>Atnaujinti gyvenamųjų kvartalų centrines aikštes ir kitas viešąsias erdves</t>
        </r>
      </text>
    </comment>
    <comment ref="E137" authorId="0" shapeId="0">
      <text>
        <r>
          <rPr>
            <b/>
            <sz val="9"/>
            <color indexed="81"/>
            <rFont val="Tahoma"/>
            <family val="2"/>
            <charset val="186"/>
          </rPr>
          <t>KSP 2.4.2.2.</t>
        </r>
        <r>
          <rPr>
            <sz val="9"/>
            <color indexed="81"/>
            <rFont val="Tahoma"/>
            <family val="2"/>
            <charset val="186"/>
          </rPr>
          <t xml:space="preserve"> 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t>
        </r>
      </text>
    </comment>
    <comment ref="E140" authorId="0" shapeId="0">
      <text>
        <r>
          <rPr>
            <b/>
            <sz val="9"/>
            <color indexed="81"/>
            <rFont val="Tahoma"/>
            <family val="2"/>
            <charset val="186"/>
          </rPr>
          <t>KSP 2.4.2.2.</t>
        </r>
        <r>
          <rPr>
            <sz val="9"/>
            <color indexed="81"/>
            <rFont val="Tahoma"/>
            <family val="2"/>
            <charset val="186"/>
          </rPr>
          <t xml:space="preserve"> 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t>
        </r>
      </text>
    </comment>
    <comment ref="D143" authorId="0" shapeId="0">
      <text>
        <r>
          <rPr>
            <b/>
            <sz val="9"/>
            <color indexed="81"/>
            <rFont val="Tahoma"/>
            <family val="2"/>
            <charset val="186"/>
          </rPr>
          <t>2016-09-23 SPG STR3-12</t>
        </r>
        <r>
          <rPr>
            <sz val="9"/>
            <color indexed="81"/>
            <rFont val="Tahoma"/>
            <family val="2"/>
            <charset val="186"/>
          </rPr>
          <t xml:space="preserve">
Remiantis 2014 m. liepos 11 d.  LR Vidaus reikalų ministro įsakymu Nr. 1V-480 patvirtintomis Integruotų teritorijų vystymo programų rengimo ir įgyvendinimo gairėmis, ne vėliau kaip 2 metus po ITI programos patvirtinimo būtina sukurti interaktyvaus tikslinės teritorijos ir susietų teritorijų ribų žemėlapio aplikaciją, prieinamą savivaldybės interneto svetainėje. </t>
        </r>
      </text>
    </comment>
    <comment ref="D183" authorId="0" shapeId="0">
      <text>
        <r>
          <rPr>
            <sz val="9"/>
            <color indexed="81"/>
            <rFont val="Tahoma"/>
            <family val="2"/>
            <charset val="186"/>
          </rPr>
          <t>Šiame pastate yra 103 butai, iš kurių 97 butai priklauso Savivaldybei.</t>
        </r>
      </text>
    </comment>
    <comment ref="D187" authorId="0" shapeId="0">
      <text>
        <r>
          <rPr>
            <sz val="9"/>
            <color indexed="81"/>
            <rFont val="Tahoma"/>
            <family val="2"/>
            <charset val="186"/>
          </rPr>
          <t xml:space="preserve">Šalys susitaria įgyvendinti vietos projektą „Gyvenkime saugiai“ (toliau – Projektas), vykdomą 2017–2020 m.
Sutarties sąlygų ir Lietuvos Respublikos teisės aktų reikalavimų;2. Šios Sutarties objektas – abipusis Šalių darbas, vykdyti gyventojų švietimą priešgaisrinės saugos srityje, siekiant sumažinti gaisrų ir žūstančių žmonių skaičių juose.
3. Projekto tikslas – užtikrinti Klaipėdos miesto gyventojų švietimą priešgaisrinės saugos srityje bei priešgaisrinę saugą  gyvenamame sektoriuje ir aplinkoje, siekiant sumažinti gaisrų ir žūstančių žmonių skaičių juose. 
</t>
        </r>
      </text>
    </comment>
    <comment ref="D189" authorId="0" shapeId="0">
      <text>
        <r>
          <rPr>
            <sz val="9"/>
            <color indexed="81"/>
            <rFont val="Tahoma"/>
            <family val="2"/>
            <charset val="186"/>
          </rPr>
          <t xml:space="preserve">I etape Klaipėdos apskrities vyriausiojo policijos komisariato Viešosios tvarkos tarnybos Prevencijos skyriaus specialistai parengia metodines rekomendacijas turto apsaugos tema: gyventojams – atmintinės su patarimais, kaip apsaugoti savo turtą nuo vagysčių, informacija apie naujausias apsaugos technologijas, gaminami lipdukai „Registruotas policijoje“, kurie bus klijuojami ant pažymėtų ir įregistruotų policijoje daiktų. Įsigyti navigacinę sistemą  dviračių vagysčių prevencijai.
Siekiant didinti visuomenės informuotumą tapatybės apsaugos klausimais bus sukurta ir išleista informacinė medžiaga – užrašinės moksleiviams, užrašinės studentams, prezentacija mokytojams.
Šiame etape bus siekiama skatinti gyventojus aktyviai dalyvauti daiktų žymėjimo akcijose, susitikimuose, kuriant saugią Klaipėdos miesto aplinką, ugdyti piliečių teisinę savimonę, mažinti turtinių nusikalstamų veikų ir kitų teisės pažeidimų skaičių, pagerinti turtinių nusikaltimų prevencijos ir kontrolės priemonių valdymą.  
Pirmasis etapas užbaigiamas iki 2017-03-30
</t>
        </r>
      </text>
    </comment>
    <comment ref="D195" authorId="0" shapeId="0">
      <text>
        <r>
          <rPr>
            <b/>
            <sz val="9"/>
            <color indexed="81"/>
            <rFont val="Tahoma"/>
            <family val="2"/>
            <charset val="186"/>
          </rPr>
          <t>2016-09-23 STR3-12,</t>
        </r>
        <r>
          <rPr>
            <sz val="9"/>
            <color indexed="81"/>
            <rFont val="Tahoma"/>
            <family val="2"/>
            <charset val="186"/>
          </rPr>
          <t xml:space="preserve"> 2016 m. parengta teritorijos išvystymo galimybių studija. Projektas apima gatvių nutiesimą, vandentiekį, nuotekas, šilumos tinklus, apšvietimą, elektros tinklus, dujas. </t>
        </r>
      </text>
    </comment>
    <comment ref="I205" authorId="0" shapeId="0">
      <text>
        <r>
          <rPr>
            <b/>
            <sz val="9"/>
            <color indexed="81"/>
            <rFont val="Tahoma"/>
            <family val="2"/>
            <charset val="186"/>
          </rPr>
          <t>10450,8+150 pantonai</t>
        </r>
        <r>
          <rPr>
            <sz val="9"/>
            <color indexed="81"/>
            <rFont val="Tahoma"/>
            <family val="2"/>
            <charset val="186"/>
          </rPr>
          <t xml:space="preserve">
</t>
        </r>
      </text>
    </comment>
  </commentList>
</comments>
</file>

<file path=xl/comments3.xml><?xml version="1.0" encoding="utf-8"?>
<comments xmlns="http://schemas.openxmlformats.org/spreadsheetml/2006/main">
  <authors>
    <author>Audra Cepiene</author>
  </authors>
  <commentList>
    <comment ref="F19" authorId="0" shapeId="0">
      <text>
        <r>
          <rPr>
            <b/>
            <sz val="9"/>
            <color indexed="81"/>
            <rFont val="Tahoma"/>
            <family val="2"/>
            <charset val="186"/>
          </rPr>
          <t>KSP 2.4.2.3.</t>
        </r>
        <r>
          <rPr>
            <sz val="9"/>
            <color indexed="81"/>
            <rFont val="Tahoma"/>
            <family val="2"/>
            <charset val="186"/>
          </rPr>
          <t xml:space="preserve">
Atnaujinti miesto centre esančius fontanus įrengiant šviesos instaliacijas ar kt. efektus </t>
        </r>
      </text>
    </comment>
    <comment ref="L19" authorId="0" shapeId="0">
      <text>
        <r>
          <rPr>
            <sz val="9"/>
            <color indexed="81"/>
            <rFont val="Tahoma"/>
            <family val="2"/>
            <charset val="186"/>
          </rPr>
          <t xml:space="preserve">Eksplotuojami 4 fontanai: "Taravos Anikė"; "Laivelis" Meridiano skvere. Nuo 2016 m. - Debreceno aikštės fontanas, 2017 m. Pempininkų aikštės fontanas
</t>
        </r>
      </text>
    </comment>
    <comment ref="L26" authorId="0" shapeId="0">
      <text>
        <r>
          <rPr>
            <sz val="9"/>
            <color indexed="81"/>
            <rFont val="Tahoma"/>
            <family val="2"/>
            <charset val="186"/>
          </rPr>
          <t xml:space="preserve">Iš viso mieste yra 1,1 tūkst. vnt. suoliukų
</t>
        </r>
      </text>
    </comment>
    <comment ref="L28" authorId="0" shapeId="0">
      <text>
        <r>
          <rPr>
            <sz val="9"/>
            <color indexed="81"/>
            <rFont val="Tahoma"/>
            <family val="2"/>
            <charset val="186"/>
          </rPr>
          <t>Iš viso mieste yra 1,5 tūkst. vnt. šiukšliadėžių</t>
        </r>
      </text>
    </comment>
    <comment ref="L33" authorId="0" shapeId="0">
      <text>
        <r>
          <rPr>
            <sz val="9"/>
            <color indexed="81"/>
            <rFont val="Tahoma"/>
            <family val="2"/>
            <charset val="186"/>
          </rPr>
          <t xml:space="preserve"> Įtraukta e. paštu 2016-10-25, be pagrindimo
</t>
        </r>
      </text>
    </comment>
    <comment ref="F34" authorId="0" shapeId="0">
      <text>
        <r>
          <rPr>
            <b/>
            <sz val="9"/>
            <color indexed="81"/>
            <rFont val="Tahoma"/>
            <family val="2"/>
            <charset val="186"/>
          </rPr>
          <t>P3.2.1.7</t>
        </r>
        <r>
          <rPr>
            <sz val="9"/>
            <color indexed="81"/>
            <rFont val="Tahoma"/>
            <family val="2"/>
            <charset val="186"/>
          </rPr>
          <t xml:space="preserve">
Sutvarkyti senamiesčio ir istorinės miesto dalies reprezentacinių viešųjų erdvių (Teatro, Turgaus, Atgimimo aikščių, Ferdinando ir kitų skverų) infrastruktūrą pritaikant jas turizmo reikmėms bei renginiams </t>
        </r>
      </text>
    </comment>
    <comment ref="E36" authorId="0" shapeId="0">
      <text>
        <r>
          <rPr>
            <sz val="9"/>
            <color indexed="81"/>
            <rFont val="Tahoma"/>
            <family val="2"/>
            <charset val="186"/>
          </rPr>
          <t>Skvero tarp Puodžių ir Bokštų g. Klaipėdoje su Vydūno paminklu atviras architektūrinis konkursas
Konkursinis projektas devizu “Versmė“, laimėjęs pirmąją vietą
Skvero sutvarkymo dalis:
Darbai: Kaina EUR
ARDYMO DARBAI (senų šaligatvių demontavimas, statybinių šiukšlių
išvežimas, medžių kirtimas ir kelmų šalinimas) 10000
DANGŲ ĮRENGIMAS (pagrindų statyba, bortai, trinkelės, ir kt.)  50000
ŽELDYNAI (Želdyno tvarkymas, vejos įrengimas, gėlynai)  13000
MAŽOJI ARCHITEKTŪRA (Šviestuvai, suolai, šiukšlių dėžės, kt.)  32000
FONTANAS (Įrenginys, montavimo darbai, patalpos kontroleriui, siurbliui
ir kt. įrengimas) 17000
STATYBOS DARBAI 20000
VANDENTIEKIO TINKLAI (grunto kasimas, užpylimas, vamzdžių
įrengimas, šulinio įrengimas, dangčiai) 4000
LIETAUS NUOTEKŲ TINKLAI (žemės darbai, vamzdžių įrengimas, šulinio
įrengimas, latakų su kaliojo ketaus grotelėmis įrengimas) 30000
LAUKO ELETROS IR APŠVIETIMO TINKLAI  12000
ARCHEOLOGINIAI TYRIMAI  10000
Iš viso 198000
Projekto dalis, prašoma finansuoti iš respublikinės programos:
PROJEKTAVIMO DARBAI 16000
MENINĖ DALIS (Bronzinė skulptūra, granito plokštės, kt.) 121000
Bendra viso projekto kain</t>
        </r>
        <r>
          <rPr>
            <b/>
            <sz val="9"/>
            <color indexed="81"/>
            <rFont val="Tahoma"/>
            <family val="2"/>
            <charset val="186"/>
          </rPr>
          <t>a 335000 Eurų</t>
        </r>
        <r>
          <rPr>
            <sz val="9"/>
            <color indexed="81"/>
            <rFont val="Tahoma"/>
            <family val="2"/>
            <charset val="186"/>
          </rPr>
          <t xml:space="preserve">
Skaičiavimus atliko konkursinio pasiūlymo autoriai.
</t>
        </r>
      </text>
    </comment>
    <comment ref="F36" authorId="0" shapeId="0">
      <text>
        <r>
          <rPr>
            <b/>
            <sz val="9"/>
            <color indexed="81"/>
            <rFont val="Tahoma"/>
            <family val="2"/>
            <charset val="186"/>
          </rPr>
          <t>3.2.1.7 KSP priemonė:</t>
        </r>
        <r>
          <rPr>
            <sz val="9"/>
            <color indexed="81"/>
            <rFont val="Tahoma"/>
            <family val="2"/>
            <charset val="186"/>
          </rPr>
          <t xml:space="preserve"> Sutvarkyti senamiesčio ir istorinės miesto dalies reprezentacinių viešųjų erdvių (Teatro, Turgaus, Atgimimo aikščių, Ferdinando ir kitų skverų) infrastruktūrą pritaikant jas turizmo reikmėms bei renginiams </t>
        </r>
      </text>
    </comment>
    <comment ref="J36" authorId="0" shapeId="0">
      <text>
        <r>
          <rPr>
            <sz val="9"/>
            <color indexed="81"/>
            <rFont val="Tahoma"/>
            <family val="2"/>
            <charset val="186"/>
          </rPr>
          <t>Finansavimas iš Respublikinės programos</t>
        </r>
      </text>
    </comment>
    <comment ref="J38" authorId="0" shapeId="0">
      <text>
        <r>
          <rPr>
            <sz val="9"/>
            <color indexed="81"/>
            <rFont val="Tahoma"/>
            <family val="2"/>
            <charset val="186"/>
          </rPr>
          <t>Visuomenininkai</t>
        </r>
      </text>
    </comment>
    <comment ref="F42" authorId="0" shapeId="0">
      <text>
        <r>
          <rPr>
            <b/>
            <sz val="9"/>
            <color indexed="81"/>
            <rFont val="Tahoma"/>
            <family val="2"/>
            <charset val="186"/>
          </rPr>
          <t xml:space="preserve">2.4.2.4. KSP priemonė: </t>
        </r>
        <r>
          <rPr>
            <sz val="9"/>
            <color indexed="81"/>
            <rFont val="Tahoma"/>
            <family val="2"/>
            <charset val="186"/>
          </rPr>
          <t xml:space="preserve">Atnaujinti gyvenamųjų kvartalų centrines aikštes ir kitas viešąsias erdves
</t>
        </r>
      </text>
    </comment>
    <comment ref="F47" authorId="0" shapeId="0">
      <text>
        <r>
          <rPr>
            <b/>
            <sz val="9"/>
            <color indexed="81"/>
            <rFont val="Tahoma"/>
            <family val="2"/>
            <charset val="186"/>
          </rPr>
          <t xml:space="preserve">2.4.2.4. KSP priemonė: </t>
        </r>
        <r>
          <rPr>
            <sz val="9"/>
            <color indexed="81"/>
            <rFont val="Tahoma"/>
            <family val="2"/>
            <charset val="186"/>
          </rPr>
          <t xml:space="preserve">Atnaujinti gyvenamųjų kvartalų centrines aikštes ir kitas viešąsias erdves
</t>
        </r>
      </text>
    </comment>
    <comment ref="F51" authorId="0" shapeId="0">
      <text>
        <r>
          <rPr>
            <b/>
            <sz val="9"/>
            <color indexed="81"/>
            <rFont val="Tahoma"/>
            <family val="2"/>
            <charset val="186"/>
          </rPr>
          <t xml:space="preserve">2.4.2.4. KSP priemonė: </t>
        </r>
        <r>
          <rPr>
            <sz val="9"/>
            <color indexed="81"/>
            <rFont val="Tahoma"/>
            <family val="2"/>
            <charset val="186"/>
          </rPr>
          <t>Atnaujinti gyvenamųjų kvartalų centrines aikštes ir kitas viešąsias erdves</t>
        </r>
      </text>
    </comment>
    <comment ref="F68" authorId="0" shapeId="0">
      <text>
        <r>
          <rPr>
            <b/>
            <sz val="9"/>
            <color indexed="81"/>
            <rFont val="Tahoma"/>
            <family val="2"/>
            <charset val="186"/>
          </rPr>
          <t>KSP 2.4.2.8</t>
        </r>
        <r>
          <rPr>
            <sz val="9"/>
            <color indexed="81"/>
            <rFont val="Tahoma"/>
            <family val="2"/>
            <charset val="186"/>
          </rPr>
          <t xml:space="preserve">
Diegti aukšto lygio paslaugų ir infrastruktūros parametrus miesto paplūdimiuose ir kitose poilsio zonose</t>
        </r>
      </text>
    </comment>
    <comment ref="E83" authorId="0" shapeId="0">
      <text>
        <r>
          <rPr>
            <sz val="9"/>
            <color indexed="81"/>
            <rFont val="Tahoma"/>
            <family val="2"/>
            <charset val="186"/>
          </rPr>
          <t xml:space="preserve">Administraciniai ir gamybiniai pastatai Gluosnių g. 8 – 305,72 m2; Viešieji tualetai Stovyklų g. 4 –21,79 m2; Gelbėjimo stotis Smiltynės 15 c – 104,75 m2; Gelbėjimo stotis II Melnragė – 76,38 m2; Administracinės patalpos Garažų g. 6 – 299,99 m2; Viešieji tualetai I Melnragė Kopų g. 1A – 87,25 m2. Administruojama patalpų - </t>
        </r>
        <r>
          <rPr>
            <b/>
            <sz val="9"/>
            <color indexed="81"/>
            <rFont val="Tahoma"/>
            <family val="2"/>
            <charset val="186"/>
          </rPr>
          <t>895,9 m2</t>
        </r>
      </text>
    </comment>
    <comment ref="F83" authorId="0" shapeId="0">
      <text>
        <r>
          <rPr>
            <b/>
            <sz val="9"/>
            <color indexed="81"/>
            <rFont val="Tahoma"/>
            <family val="2"/>
            <charset val="186"/>
          </rPr>
          <t>KSP 2.4.2.8</t>
        </r>
        <r>
          <rPr>
            <sz val="9"/>
            <color indexed="81"/>
            <rFont val="Tahoma"/>
            <family val="2"/>
            <charset val="186"/>
          </rPr>
          <t xml:space="preserve">
Diegti aukšto lygio paslaugų ir infrastruktūros parametrus miesto paplūdimiuose ir kitose poilsio zonose</t>
        </r>
      </text>
    </comment>
    <comment ref="L92" authorId="0" shapeId="0">
      <text>
        <r>
          <rPr>
            <sz val="9"/>
            <color indexed="81"/>
            <rFont val="Tahoma"/>
            <family val="2"/>
            <charset val="186"/>
          </rPr>
          <t>priekaba prie traktoriaus</t>
        </r>
      </text>
    </comment>
    <comment ref="L95" authorId="0" shapeId="0">
      <text>
        <r>
          <rPr>
            <sz val="9"/>
            <color indexed="81"/>
            <rFont val="Tahoma"/>
            <family val="2"/>
            <charset val="186"/>
          </rPr>
          <t>Viešieji tualetai: Stovyklų g. 4 –21,79 m2; Kopų g. 1A (I Melnragė) – 87,25 m2;</t>
        </r>
      </text>
    </comment>
    <comment ref="F103" authorId="0" shapeId="0">
      <text>
        <r>
          <rPr>
            <b/>
            <sz val="9"/>
            <color indexed="81"/>
            <rFont val="Tahoma"/>
            <family val="2"/>
            <charset val="186"/>
          </rPr>
          <t>KSP 2.3.2.5</t>
        </r>
        <r>
          <rPr>
            <sz val="9"/>
            <color indexed="81"/>
            <rFont val="Tahoma"/>
            <family val="2"/>
            <charset val="186"/>
          </rPr>
          <t xml:space="preserve">
Gerinti Klaipėdos miesto viešųjų erdvių apšvietimo efektyvumą ir kokybę</t>
        </r>
      </text>
    </comment>
    <comment ref="F120" authorId="0" shapeId="0">
      <text>
        <r>
          <rPr>
            <b/>
            <sz val="9"/>
            <color indexed="81"/>
            <rFont val="Tahoma"/>
            <family val="2"/>
            <charset val="186"/>
          </rPr>
          <t xml:space="preserve">KSP 2.4.2.2. </t>
        </r>
        <r>
          <rPr>
            <sz val="9"/>
            <color indexed="81"/>
            <rFont val="Tahoma"/>
            <family val="2"/>
            <charset val="186"/>
          </rPr>
          <t>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t>
        </r>
      </text>
    </comment>
    <comment ref="F123" authorId="0" shapeId="0">
      <text>
        <r>
          <rPr>
            <b/>
            <sz val="9"/>
            <color indexed="81"/>
            <rFont val="Tahoma"/>
            <family val="2"/>
            <charset val="186"/>
          </rPr>
          <t>2.4.1.2. KSP</t>
        </r>
        <r>
          <rPr>
            <sz val="9"/>
            <color indexed="81"/>
            <rFont val="Tahoma"/>
            <family val="2"/>
            <charset val="186"/>
          </rPr>
          <t xml:space="preserve"> Sutvarkyti ir pritaikyti visuomenės arba rekreaciniams poreikiams Danės upės slėnio ir žiočių teritorijas; Danės upę pritaikyti laivybai, rekonstruoti Danės upės krantines nuo Biržos tilto iki Mokyklos gatvės tilto:</t>
        </r>
      </text>
    </comment>
    <comment ref="F126" authorId="0" shapeId="0">
      <text>
        <r>
          <rPr>
            <b/>
            <sz val="9"/>
            <color indexed="81"/>
            <rFont val="Tahoma"/>
            <family val="2"/>
            <charset val="186"/>
          </rPr>
          <t>KSP 2.4.2.2.</t>
        </r>
        <r>
          <rPr>
            <sz val="9"/>
            <color indexed="81"/>
            <rFont val="Tahoma"/>
            <family val="2"/>
            <charset val="186"/>
          </rPr>
          <t xml:space="preserve"> 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t>
        </r>
      </text>
    </comment>
    <comment ref="F130" authorId="0" shapeId="0">
      <text>
        <r>
          <rPr>
            <b/>
            <sz val="9"/>
            <color indexed="81"/>
            <rFont val="Tahoma"/>
            <family val="2"/>
            <charset val="186"/>
          </rPr>
          <t>KSP 2.4.2.2.</t>
        </r>
        <r>
          <rPr>
            <sz val="9"/>
            <color indexed="81"/>
            <rFont val="Tahoma"/>
            <family val="2"/>
            <charset val="186"/>
          </rPr>
          <t xml:space="preserve"> 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t>
        </r>
      </text>
    </comment>
    <comment ref="F133" authorId="0" shapeId="0">
      <text>
        <r>
          <rPr>
            <b/>
            <sz val="9"/>
            <color indexed="81"/>
            <rFont val="Tahoma"/>
            <family val="2"/>
            <charset val="186"/>
          </rPr>
          <t>KSP 2.4.2.2.</t>
        </r>
        <r>
          <rPr>
            <sz val="9"/>
            <color indexed="81"/>
            <rFont val="Tahoma"/>
            <family val="2"/>
            <charset val="186"/>
          </rPr>
          <t xml:space="preserve"> 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t>
        </r>
      </text>
    </comment>
    <comment ref="F136" authorId="0" shapeId="0">
      <text>
        <r>
          <rPr>
            <b/>
            <sz val="9"/>
            <color indexed="81"/>
            <rFont val="Tahoma"/>
            <family val="2"/>
            <charset val="186"/>
          </rPr>
          <t xml:space="preserve">2.4.2.5. KSP priemonė: </t>
        </r>
        <r>
          <rPr>
            <sz val="9"/>
            <color indexed="81"/>
            <rFont val="Tahoma"/>
            <family val="2"/>
            <charset val="186"/>
          </rPr>
          <t>Atnaujinti gyvenamųjų kvartalų centrines aikštes ir kitas viešąsias erdves</t>
        </r>
      </text>
    </comment>
    <comment ref="F139" authorId="0" shapeId="0">
      <text>
        <r>
          <rPr>
            <b/>
            <sz val="9"/>
            <color indexed="81"/>
            <rFont val="Tahoma"/>
            <family val="2"/>
            <charset val="186"/>
          </rPr>
          <t>KSP 2.4.2.2.</t>
        </r>
        <r>
          <rPr>
            <sz val="9"/>
            <color indexed="81"/>
            <rFont val="Tahoma"/>
            <family val="2"/>
            <charset val="186"/>
          </rPr>
          <t xml:space="preserve"> 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t>
        </r>
      </text>
    </comment>
    <comment ref="F142" authorId="0" shapeId="0">
      <text>
        <r>
          <rPr>
            <b/>
            <sz val="9"/>
            <color indexed="81"/>
            <rFont val="Tahoma"/>
            <family val="2"/>
            <charset val="186"/>
          </rPr>
          <t>KSP 2.4.2.2.</t>
        </r>
        <r>
          <rPr>
            <sz val="9"/>
            <color indexed="81"/>
            <rFont val="Tahoma"/>
            <family val="2"/>
            <charset val="186"/>
          </rPr>
          <t xml:space="preserve"> 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t>
        </r>
      </text>
    </comment>
    <comment ref="E145" authorId="0" shapeId="0">
      <text>
        <r>
          <rPr>
            <b/>
            <sz val="9"/>
            <color indexed="81"/>
            <rFont val="Tahoma"/>
            <family val="2"/>
            <charset val="186"/>
          </rPr>
          <t>2016-09-23 SPG STR3-12</t>
        </r>
        <r>
          <rPr>
            <sz val="9"/>
            <color indexed="81"/>
            <rFont val="Tahoma"/>
            <family val="2"/>
            <charset val="186"/>
          </rPr>
          <t xml:space="preserve">
Remiantis 2014 m. liepos 11 d.  LR Vidaus reikalų ministro įsakymu Nr. 1V-480 patvirtintomis Integruotų teritorijų vystymo programų rengimo ir įgyvendinimo gairėmis, ne vėliau kaip 2 metus po ITI programos patvirtinimo būtina sukurti interaktyvaus tikslinės teritorijos ir susietų teritorijų ribų žemėlapio aplikaciją, prieinamą savivaldybės interneto svetainėje. </t>
        </r>
      </text>
    </comment>
    <comment ref="L185" authorId="0" shapeId="0">
      <text>
        <r>
          <rPr>
            <sz val="9"/>
            <color indexed="81"/>
            <rFont val="Tahoma"/>
            <family val="2"/>
            <charset val="186"/>
          </rPr>
          <t xml:space="preserve">362 DNSB ir 33 jungtinės veiklos sutartimi įgalioti asmenys
</t>
        </r>
      </text>
    </comment>
    <comment ref="E187" authorId="0" shapeId="0">
      <text>
        <r>
          <rPr>
            <sz val="9"/>
            <color indexed="81"/>
            <rFont val="Tahoma"/>
            <family val="2"/>
            <charset val="186"/>
          </rPr>
          <t>Šiame pastate yra 103 butai, iš kurių 97 butai priklauso Savivaldybei.</t>
        </r>
      </text>
    </comment>
    <comment ref="L187" authorId="0" shapeId="0">
      <text>
        <r>
          <rPr>
            <sz val="9"/>
            <color indexed="81"/>
            <rFont val="Tahoma"/>
            <family val="2"/>
            <charset val="186"/>
          </rPr>
          <t xml:space="preserve">Vykdant Miesto plėtros ir strateginio planavimo komiteto rekomendaciją organizuoti daugiabučio namo Vingio g. 35 atnaujinimo (modernizavimo) procesą, 2016-07-15 buvo parengtas šio namo atnaujinimo (modernizavimo) investicijų planas. Aplinkos ministrui paskelbus kvietimus teikti paraiškas VšĮ Būsto energijos taupymo agentūrai (toliau-BETA), Savivaldybės administracija iki 2017-02-20 dienos turi pateikti Vingio g. 35 investicijų planą derinimui, sekantis žingsnis būtų techninio darbo projekto rengimas. Parengtame investicijų plane  numatyta:1. projekto parengimo išlaidos - 89 825,0 Eur;
                    2. statybos techninės priežiūros išlaidos – 35 930,0 Eur;
                    3. Projekto įgyvendinimo administravimo išlaidų – 9 273,0 Eur;
                    Iš viso: 89 825+35 930+9 273=135 028,0 Eur.
Vadovaujantis  Valstybės paramos daugiabučiams namams atnaujinti (modernizuoti) taisyklėmis, nuo 2017 m. sausio 1 d. už projekto parengimą, statybos techninę priežiūrą ir  projekto administravimą 50 procentų šių išlaidų apmoka arba kompensuoja BETA. Vadinasi, Savivaldybės dalis būtų  nemažiau 135 028,0 : 2=67 514,0  Eur, preliminariai šiai priemonei planuojame 70000,0 Eur.
</t>
        </r>
      </text>
    </comment>
    <comment ref="E192" authorId="0" shapeId="0">
      <text>
        <r>
          <rPr>
            <sz val="9"/>
            <color indexed="81"/>
            <rFont val="Tahoma"/>
            <family val="2"/>
            <charset val="186"/>
          </rPr>
          <t xml:space="preserve">Šalys susitaria įgyvendinti vietos projektą „Gyvenkime saugiai“ (toliau – Projektas), vykdomą 2017–2020 m.
Sutarties sąlygų ir Lietuvos Respublikos teisės aktų reikalavimų;2. Šios Sutarties objektas – abipusis Šalių darbas, vykdyti gyventojų švietimą priešgaisrinės saugos srityje, siekiant sumažinti gaisrų ir žūstančių žmonių skaičių juose.
3. Projekto tikslas – užtikrinti Klaipėdos miesto gyventojų švietimą priešgaisrinės saugos srityje bei priešgaisrinę saugą  gyvenamame sektoriuje ir aplinkoje, siekiant sumažinti gaisrų ir žūstančių žmonių skaičių juose. 
</t>
        </r>
      </text>
    </comment>
    <comment ref="E194" authorId="0" shapeId="0">
      <text>
        <r>
          <rPr>
            <sz val="9"/>
            <color indexed="81"/>
            <rFont val="Tahoma"/>
            <family val="2"/>
            <charset val="186"/>
          </rPr>
          <t xml:space="preserve">I etape Klaipėdos apskrities vyriausiojo policijos komisariato Viešosios tvarkos tarnybos Prevencijos skyriaus specialistai parengia metodines rekomendacijas turto apsaugos tema: gyventojams – atmintinės su patarimais, kaip apsaugoti savo turtą nuo vagysčių, informacija apie naujausias apsaugos technologijas, gaminami lipdukai „Registruotas policijoje“, kurie bus klijuojami ant pažymėtų ir įregistruotų policijoje daiktų. Įsigyti navigacinę sistemą  dviračių vagysčių prevencijai.
Siekiant didinti visuomenės informuotumą tapatybės apsaugos klausimais bus sukurta ir išleista informacinė medžiaga – užrašinės moksleiviams, užrašinės studentams, prezentacija mokytojams.
Šiame etape bus siekiama skatinti gyventojus aktyviai dalyvauti daiktų žymėjimo akcijose, susitikimuose, kuriant saugią Klaipėdos miesto aplinką, ugdyti piliečių teisinę savimonę, mažinti turtinių nusikalstamų veikų ir kitų teisės pažeidimų skaičių, pagerinti turtinių nusikaltimų prevencijos ir kontrolės priemonių valdymą.  
Pirmasis etapas užbaigiamas iki 2017-03-30
</t>
        </r>
      </text>
    </comment>
    <comment ref="E202" authorId="0" shapeId="0">
      <text>
        <r>
          <rPr>
            <b/>
            <sz val="9"/>
            <color indexed="81"/>
            <rFont val="Tahoma"/>
            <family val="2"/>
            <charset val="186"/>
          </rPr>
          <t>2016-09-23 STR3-12,</t>
        </r>
        <r>
          <rPr>
            <sz val="9"/>
            <color indexed="81"/>
            <rFont val="Tahoma"/>
            <family val="2"/>
            <charset val="186"/>
          </rPr>
          <t xml:space="preserve"> 2016 m. parengta teritorijos išvystymo galimybių studija. Projektas apima gatvių nutiesimą, vandentiekį, nuotekas, šilumos tinklus, apšvietimą, elektros tinklus, dujas. </t>
        </r>
      </text>
    </comment>
    <comment ref="K213" authorId="0" shapeId="0">
      <text>
        <r>
          <rPr>
            <b/>
            <sz val="9"/>
            <color indexed="81"/>
            <rFont val="Tahoma"/>
            <family val="2"/>
            <charset val="186"/>
          </rPr>
          <t>10450,8</t>
        </r>
        <r>
          <rPr>
            <sz val="9"/>
            <color indexed="81"/>
            <rFont val="Tahoma"/>
            <family val="2"/>
            <charset val="186"/>
          </rPr>
          <t xml:space="preserve">
</t>
        </r>
      </text>
    </comment>
  </commentList>
</comments>
</file>

<file path=xl/comments4.xml><?xml version="1.0" encoding="utf-8"?>
<comments xmlns="http://schemas.openxmlformats.org/spreadsheetml/2006/main">
  <authors>
    <author>Audra Cepiene</author>
  </authors>
  <commentList>
    <comment ref="F17" authorId="0" shapeId="0">
      <text>
        <r>
          <rPr>
            <b/>
            <sz val="9"/>
            <color indexed="81"/>
            <rFont val="Tahoma"/>
            <family val="2"/>
            <charset val="186"/>
          </rPr>
          <t>KSP 2.4.2.3.</t>
        </r>
        <r>
          <rPr>
            <sz val="9"/>
            <color indexed="81"/>
            <rFont val="Tahoma"/>
            <family val="2"/>
            <charset val="186"/>
          </rPr>
          <t xml:space="preserve">
Atnaujinti miesto centre esančius fontanus įrengiant šviesos instaliacijas ar kt. efektus </t>
        </r>
      </text>
    </comment>
    <comment ref="N17" authorId="0" shapeId="0">
      <text>
        <r>
          <rPr>
            <sz val="9"/>
            <color indexed="81"/>
            <rFont val="Tahoma"/>
            <family val="2"/>
            <charset val="186"/>
          </rPr>
          <t xml:space="preserve">Eksplotuojami 4 fontanai: "Taravos Anikė"; "Laivelis" Meridiano skvere. Nuo 2016 m. - Debreceno aikštės fontanas, 2017 m. Pempininkų aikštės fontanas
</t>
        </r>
      </text>
    </comment>
    <comment ref="N24" authorId="0" shapeId="0">
      <text>
        <r>
          <rPr>
            <sz val="9"/>
            <color indexed="81"/>
            <rFont val="Tahoma"/>
            <family val="2"/>
            <charset val="186"/>
          </rPr>
          <t xml:space="preserve">Iš viso mieste yra 1,1 tūkst. vnt. suoliukų
</t>
        </r>
      </text>
    </comment>
    <comment ref="N26" authorId="0" shapeId="0">
      <text>
        <r>
          <rPr>
            <sz val="9"/>
            <color indexed="81"/>
            <rFont val="Tahoma"/>
            <family val="2"/>
            <charset val="186"/>
          </rPr>
          <t>Iš viso mieste yra 1,5 tūkst. vnt. šiukšliadėžių</t>
        </r>
      </text>
    </comment>
    <comment ref="N31" authorId="0" shapeId="0">
      <text>
        <r>
          <rPr>
            <sz val="9"/>
            <color indexed="81"/>
            <rFont val="Tahoma"/>
            <family val="2"/>
            <charset val="186"/>
          </rPr>
          <t xml:space="preserve"> Įtraukta e. paštu 2016-10-25, be pagrindimo
</t>
        </r>
      </text>
    </comment>
    <comment ref="F32" authorId="0" shapeId="0">
      <text>
        <r>
          <rPr>
            <b/>
            <sz val="9"/>
            <color indexed="81"/>
            <rFont val="Tahoma"/>
            <family val="2"/>
            <charset val="186"/>
          </rPr>
          <t>P3.2.1.7</t>
        </r>
        <r>
          <rPr>
            <sz val="9"/>
            <color indexed="81"/>
            <rFont val="Tahoma"/>
            <family val="2"/>
            <charset val="186"/>
          </rPr>
          <t xml:space="preserve">
Sutvarkyti senamiesčio ir istorinės miesto dalies reprezentacinių viešųjų erdvių (Teatro, Turgaus, Atgimimo aikščių, Ferdinando ir kitų skverų) infrastruktūrą pritaikant jas turizmo reikmėms bei renginiams </t>
        </r>
      </text>
    </comment>
    <comment ref="E34" authorId="0" shapeId="0">
      <text>
        <r>
          <rPr>
            <sz val="9"/>
            <color indexed="81"/>
            <rFont val="Tahoma"/>
            <family val="2"/>
            <charset val="186"/>
          </rPr>
          <t>Skvero tarp Puodžių ir Bokštų g. Klaipėdoje su Vydūno paminklu atviras architektūrinis konkursas
Konkursinis projektas devizu “Versmė“, laimėjęs pirmąją vietą
Skvero sutvarkymo dalis:
Darbai: Kaina EUR
ARDYMO DARBAI (senų šaligatvių demontavimas, statybinių šiukšlių
išvežimas, medžių kirtimas ir kelmų šalinimas) 10000
DANGŲ ĮRENGIMAS (pagrindų statyba, bortai, trinkelės, ir kt.)  50000
ŽELDYNAI (Želdyno tvarkymas, vejos įrengimas, gėlynai)  13000
MAŽOJI ARCHITEKTŪRA (Šviestuvai, suolai, šiukšlių dėžės, kt.)  32000
FONTANAS (Įrenginys, montavimo darbai, patalpos kontroleriui, siurbliui
ir kt. įrengimas) 17000
STATYBOS DARBAI 20000
VANDENTIEKIO TINKLAI (grunto kasimas, užpylimas, vamzdžių
įrengimas, šulinio įrengimas, dangčiai) 4000
LIETAUS NUOTEKŲ TINKLAI (žemės darbai, vamzdžių įrengimas, šulinio
įrengimas, latakų su kaliojo ketaus grotelėmis įrengimas) 30000
LAUKO ELETROS IR APŠVIETIMO TINKLAI  12000
ARCHEOLOGINIAI TYRIMAI  10000
Iš viso 198000
Projekto dalis, prašoma finansuoti iš respublikinės programos:
PROJEKTAVIMO DARBAI 16000
MENINĖ DALIS (Bronzinė skulptūra, granito plokštės, kt.) 121000
Bendra viso projekto kain</t>
        </r>
        <r>
          <rPr>
            <b/>
            <sz val="9"/>
            <color indexed="81"/>
            <rFont val="Tahoma"/>
            <family val="2"/>
            <charset val="186"/>
          </rPr>
          <t>a 335000 Eurų</t>
        </r>
        <r>
          <rPr>
            <sz val="9"/>
            <color indexed="81"/>
            <rFont val="Tahoma"/>
            <family val="2"/>
            <charset val="186"/>
          </rPr>
          <t xml:space="preserve">
Skaičiavimus atliko konkursinio pasiūlymo autoriai.
</t>
        </r>
      </text>
    </comment>
    <comment ref="F34" authorId="0" shapeId="0">
      <text>
        <r>
          <rPr>
            <b/>
            <sz val="9"/>
            <color indexed="81"/>
            <rFont val="Tahoma"/>
            <family val="2"/>
            <charset val="186"/>
          </rPr>
          <t>3.2.1.7 KSP priemonė:</t>
        </r>
        <r>
          <rPr>
            <sz val="9"/>
            <color indexed="81"/>
            <rFont val="Tahoma"/>
            <family val="2"/>
            <charset val="186"/>
          </rPr>
          <t xml:space="preserve"> Sutvarkyti senamiesčio ir istorinės miesto dalies reprezentacinių viešųjų erdvių (Teatro, Turgaus, Atgimimo aikščių, Ferdinando ir kitų skverų) infrastruktūrą pritaikant jas turizmo reikmėms bei renginiams </t>
        </r>
      </text>
    </comment>
    <comment ref="J34" authorId="0" shapeId="0">
      <text>
        <r>
          <rPr>
            <sz val="9"/>
            <color indexed="81"/>
            <rFont val="Tahoma"/>
            <family val="2"/>
            <charset val="186"/>
          </rPr>
          <t>Finansavimas iš Respublikinės programos</t>
        </r>
      </text>
    </comment>
    <comment ref="J36" authorId="0" shapeId="0">
      <text>
        <r>
          <rPr>
            <sz val="9"/>
            <color indexed="81"/>
            <rFont val="Tahoma"/>
            <family val="2"/>
            <charset val="186"/>
          </rPr>
          <t>Visuomenininkai</t>
        </r>
      </text>
    </comment>
    <comment ref="F40" authorId="0" shapeId="0">
      <text>
        <r>
          <rPr>
            <b/>
            <sz val="9"/>
            <color indexed="81"/>
            <rFont val="Tahoma"/>
            <family val="2"/>
            <charset val="186"/>
          </rPr>
          <t xml:space="preserve">2.4.2.4. KSP priemonė: </t>
        </r>
        <r>
          <rPr>
            <sz val="9"/>
            <color indexed="81"/>
            <rFont val="Tahoma"/>
            <family val="2"/>
            <charset val="186"/>
          </rPr>
          <t xml:space="preserve">Atnaujinti gyvenamųjų kvartalų centrines aikštes ir kitas viešąsias erdves
</t>
        </r>
      </text>
    </comment>
    <comment ref="F45" authorId="0" shapeId="0">
      <text>
        <r>
          <rPr>
            <b/>
            <sz val="9"/>
            <color indexed="81"/>
            <rFont val="Tahoma"/>
            <family val="2"/>
            <charset val="186"/>
          </rPr>
          <t xml:space="preserve">2.4.2.4. KSP priemonė: </t>
        </r>
        <r>
          <rPr>
            <sz val="9"/>
            <color indexed="81"/>
            <rFont val="Tahoma"/>
            <family val="2"/>
            <charset val="186"/>
          </rPr>
          <t xml:space="preserve">Atnaujinti gyvenamųjų kvartalų centrines aikštes ir kitas viešąsias erdves
</t>
        </r>
      </text>
    </comment>
    <comment ref="F49" authorId="0" shapeId="0">
      <text>
        <r>
          <rPr>
            <b/>
            <sz val="9"/>
            <color indexed="81"/>
            <rFont val="Tahoma"/>
            <family val="2"/>
            <charset val="186"/>
          </rPr>
          <t xml:space="preserve">2.4.2.4. KSP priemonė: </t>
        </r>
        <r>
          <rPr>
            <sz val="9"/>
            <color indexed="81"/>
            <rFont val="Tahoma"/>
            <family val="2"/>
            <charset val="186"/>
          </rPr>
          <t>Atnaujinti gyvenamųjų kvartalų centrines aikštes ir kitas viešąsias erdves</t>
        </r>
      </text>
    </comment>
    <comment ref="F66" authorId="0" shapeId="0">
      <text>
        <r>
          <rPr>
            <b/>
            <sz val="9"/>
            <color indexed="81"/>
            <rFont val="Tahoma"/>
            <family val="2"/>
            <charset val="186"/>
          </rPr>
          <t>KSP 2.4.2.8</t>
        </r>
        <r>
          <rPr>
            <sz val="9"/>
            <color indexed="81"/>
            <rFont val="Tahoma"/>
            <family val="2"/>
            <charset val="186"/>
          </rPr>
          <t xml:space="preserve">
Diegti aukšto lygio paslaugų ir infrastruktūros parametrus miesto paplūdimiuose ir kitose poilsio zonose</t>
        </r>
      </text>
    </comment>
    <comment ref="E81" authorId="0" shapeId="0">
      <text>
        <r>
          <rPr>
            <sz val="9"/>
            <color indexed="81"/>
            <rFont val="Tahoma"/>
            <family val="2"/>
            <charset val="186"/>
          </rPr>
          <t xml:space="preserve">Administraciniai ir gamybiniai pastatai Gluosnių g. 8 – 305,72 m2; Viešieji tualetai Stovyklų g. 4 –21,79 m2; Gelbėjimo stotis Smiltynės 15 c – 104,75 m2; Gelbėjimo stotis II Melnragė – 76,38 m2; Administracinės patalpos Garažų g. 6 – 299,99 m2; Viešieji tualetai I Melnragė Kopų g. 1A – 87,25 m2. Administruojama patalpų - </t>
        </r>
        <r>
          <rPr>
            <b/>
            <sz val="9"/>
            <color indexed="81"/>
            <rFont val="Tahoma"/>
            <family val="2"/>
            <charset val="186"/>
          </rPr>
          <t>895,9 m2</t>
        </r>
      </text>
    </comment>
    <comment ref="F81" authorId="0" shapeId="0">
      <text>
        <r>
          <rPr>
            <b/>
            <sz val="9"/>
            <color indexed="81"/>
            <rFont val="Tahoma"/>
            <family val="2"/>
            <charset val="186"/>
          </rPr>
          <t>KSP 2.4.2.8</t>
        </r>
        <r>
          <rPr>
            <sz val="9"/>
            <color indexed="81"/>
            <rFont val="Tahoma"/>
            <family val="2"/>
            <charset val="186"/>
          </rPr>
          <t xml:space="preserve">
Diegti aukšto lygio paslaugų ir infrastruktūros parametrus miesto paplūdimiuose ir kitose poilsio zonose</t>
        </r>
      </text>
    </comment>
    <comment ref="N90" authorId="0" shapeId="0">
      <text>
        <r>
          <rPr>
            <sz val="9"/>
            <color indexed="81"/>
            <rFont val="Tahoma"/>
            <family val="2"/>
            <charset val="186"/>
          </rPr>
          <t>priekaba prie traktoriaus</t>
        </r>
      </text>
    </comment>
    <comment ref="N93" authorId="0" shapeId="0">
      <text>
        <r>
          <rPr>
            <sz val="9"/>
            <color indexed="81"/>
            <rFont val="Tahoma"/>
            <family val="2"/>
            <charset val="186"/>
          </rPr>
          <t>Viešieji tualetai: Stovyklų g. 4 –21,79 m2; Kopų g. 1A (I Melnragė) – 87,25 m2;</t>
        </r>
      </text>
    </comment>
    <comment ref="F101" authorId="0" shapeId="0">
      <text>
        <r>
          <rPr>
            <b/>
            <sz val="9"/>
            <color indexed="81"/>
            <rFont val="Tahoma"/>
            <family val="2"/>
            <charset val="186"/>
          </rPr>
          <t>KSP 2.3.2.5</t>
        </r>
        <r>
          <rPr>
            <sz val="9"/>
            <color indexed="81"/>
            <rFont val="Tahoma"/>
            <family val="2"/>
            <charset val="186"/>
          </rPr>
          <t xml:space="preserve">
Gerinti Klaipėdos miesto viešųjų erdvių apšvietimo efektyvumą ir kokybę</t>
        </r>
      </text>
    </comment>
    <comment ref="F118" authorId="0" shapeId="0">
      <text>
        <r>
          <rPr>
            <b/>
            <sz val="9"/>
            <color indexed="81"/>
            <rFont val="Tahoma"/>
            <family val="2"/>
            <charset val="186"/>
          </rPr>
          <t xml:space="preserve">KSP 2.4.2.2. </t>
        </r>
        <r>
          <rPr>
            <sz val="9"/>
            <color indexed="81"/>
            <rFont val="Tahoma"/>
            <family val="2"/>
            <charset val="186"/>
          </rPr>
          <t>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t>
        </r>
      </text>
    </comment>
    <comment ref="F121" authorId="0" shapeId="0">
      <text>
        <r>
          <rPr>
            <b/>
            <sz val="9"/>
            <color indexed="81"/>
            <rFont val="Tahoma"/>
            <family val="2"/>
            <charset val="186"/>
          </rPr>
          <t>2.4.1.2. KSP</t>
        </r>
        <r>
          <rPr>
            <sz val="9"/>
            <color indexed="81"/>
            <rFont val="Tahoma"/>
            <family val="2"/>
            <charset val="186"/>
          </rPr>
          <t xml:space="preserve"> Sutvarkyti ir pritaikyti visuomenės arba rekreaciniams poreikiams Danės upės slėnio ir žiočių teritorijas; Danės upę pritaikyti laivybai, rekonstruoti Danės upės krantines nuo Biržos tilto iki Mokyklos gatvės tilto:</t>
        </r>
      </text>
    </comment>
    <comment ref="F124" authorId="0" shapeId="0">
      <text>
        <r>
          <rPr>
            <b/>
            <sz val="9"/>
            <color indexed="81"/>
            <rFont val="Tahoma"/>
            <family val="2"/>
            <charset val="186"/>
          </rPr>
          <t>KSP 2.4.2.2.</t>
        </r>
        <r>
          <rPr>
            <sz val="9"/>
            <color indexed="81"/>
            <rFont val="Tahoma"/>
            <family val="2"/>
            <charset val="186"/>
          </rPr>
          <t xml:space="preserve"> 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t>
        </r>
      </text>
    </comment>
    <comment ref="F128" authorId="0" shapeId="0">
      <text>
        <r>
          <rPr>
            <b/>
            <sz val="9"/>
            <color indexed="81"/>
            <rFont val="Tahoma"/>
            <family val="2"/>
            <charset val="186"/>
          </rPr>
          <t>KSP 2.4.2.2.</t>
        </r>
        <r>
          <rPr>
            <sz val="9"/>
            <color indexed="81"/>
            <rFont val="Tahoma"/>
            <family val="2"/>
            <charset val="186"/>
          </rPr>
          <t xml:space="preserve"> 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t>
        </r>
      </text>
    </comment>
    <comment ref="F131" authorId="0" shapeId="0">
      <text>
        <r>
          <rPr>
            <b/>
            <sz val="9"/>
            <color indexed="81"/>
            <rFont val="Tahoma"/>
            <family val="2"/>
            <charset val="186"/>
          </rPr>
          <t>KSP 2.4.2.2.</t>
        </r>
        <r>
          <rPr>
            <sz val="9"/>
            <color indexed="81"/>
            <rFont val="Tahoma"/>
            <family val="2"/>
            <charset val="186"/>
          </rPr>
          <t xml:space="preserve"> 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t>
        </r>
      </text>
    </comment>
    <comment ref="F134" authorId="0" shapeId="0">
      <text>
        <r>
          <rPr>
            <b/>
            <sz val="9"/>
            <color indexed="81"/>
            <rFont val="Tahoma"/>
            <family val="2"/>
            <charset val="186"/>
          </rPr>
          <t xml:space="preserve">2.4.2.5. KSP priemonė: </t>
        </r>
        <r>
          <rPr>
            <sz val="9"/>
            <color indexed="81"/>
            <rFont val="Tahoma"/>
            <family val="2"/>
            <charset val="186"/>
          </rPr>
          <t>Atnaujinti gyvenamųjų kvartalų centrines aikštes ir kitas viešąsias erdves</t>
        </r>
      </text>
    </comment>
    <comment ref="F137" authorId="0" shapeId="0">
      <text>
        <r>
          <rPr>
            <b/>
            <sz val="9"/>
            <color indexed="81"/>
            <rFont val="Tahoma"/>
            <family val="2"/>
            <charset val="186"/>
          </rPr>
          <t>KSP 2.4.2.2.</t>
        </r>
        <r>
          <rPr>
            <sz val="9"/>
            <color indexed="81"/>
            <rFont val="Tahoma"/>
            <family val="2"/>
            <charset val="186"/>
          </rPr>
          <t xml:space="preserve"> 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t>
        </r>
      </text>
    </comment>
    <comment ref="F140" authorId="0" shapeId="0">
      <text>
        <r>
          <rPr>
            <b/>
            <sz val="9"/>
            <color indexed="81"/>
            <rFont val="Tahoma"/>
            <family val="2"/>
            <charset val="186"/>
          </rPr>
          <t>KSP 2.4.2.2.</t>
        </r>
        <r>
          <rPr>
            <sz val="9"/>
            <color indexed="81"/>
            <rFont val="Tahoma"/>
            <family val="2"/>
            <charset val="186"/>
          </rPr>
          <t xml:space="preserve"> 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t>
        </r>
      </text>
    </comment>
    <comment ref="E143" authorId="0" shapeId="0">
      <text>
        <r>
          <rPr>
            <b/>
            <sz val="9"/>
            <color indexed="81"/>
            <rFont val="Tahoma"/>
            <family val="2"/>
            <charset val="186"/>
          </rPr>
          <t>2016-09-23 SPG STR3-12</t>
        </r>
        <r>
          <rPr>
            <sz val="9"/>
            <color indexed="81"/>
            <rFont val="Tahoma"/>
            <family val="2"/>
            <charset val="186"/>
          </rPr>
          <t xml:space="preserve">
Remiantis 2014 m. liepos 11 d.  LR Vidaus reikalų ministro įsakymu Nr. 1V-480 patvirtintomis Integruotų teritorijų vystymo programų rengimo ir įgyvendinimo gairėmis, ne vėliau kaip 2 metus po ITI programos patvirtinimo būtina sukurti interaktyvaus tikslinės teritorijos ir susietų teritorijų ribų žemėlapio aplikaciją, prieinamą savivaldybės interneto svetainėje. </t>
        </r>
      </text>
    </comment>
    <comment ref="N183" authorId="0" shapeId="0">
      <text>
        <r>
          <rPr>
            <sz val="9"/>
            <color indexed="81"/>
            <rFont val="Tahoma"/>
            <family val="2"/>
            <charset val="186"/>
          </rPr>
          <t xml:space="preserve">362 DNSB ir 33 jungtinės veiklos sutartimi įgalioti asmenys
</t>
        </r>
      </text>
    </comment>
    <comment ref="E185" authorId="0" shapeId="0">
      <text>
        <r>
          <rPr>
            <sz val="9"/>
            <color indexed="81"/>
            <rFont val="Tahoma"/>
            <family val="2"/>
            <charset val="186"/>
          </rPr>
          <t>Šiame pastate yra 103 butai, iš kurių 97 butai priklauso Savivaldybei.</t>
        </r>
      </text>
    </comment>
    <comment ref="N185" authorId="0" shapeId="0">
      <text>
        <r>
          <rPr>
            <sz val="9"/>
            <color indexed="81"/>
            <rFont val="Tahoma"/>
            <family val="2"/>
            <charset val="186"/>
          </rPr>
          <t xml:space="preserve">Vykdant Miesto plėtros ir strateginio planavimo komiteto rekomendaciją organizuoti daugiabučio namo Vingio g. 35 atnaujinimo (modernizavimo) procesą, 2016-07-15 buvo parengtas šio namo atnaujinimo (modernizavimo) investicijų planas. Aplinkos ministrui paskelbus kvietimus teikti paraiškas VšĮ Būsto energijos taupymo agentūrai (toliau-BETA), Savivaldybės administracija iki 2017-02-20 dienos turi pateikti Vingio g. 35 investicijų planą derinimui, sekantis žingsnis būtų techninio darbo projekto rengimas. Parengtame investicijų plane  numatyta:1. projekto parengimo išlaidos - 89 825,0 Eur;
                    2. statybos techninės priežiūros išlaidos – 35 930,0 Eur;
                    3. Projekto įgyvendinimo administravimo išlaidų – 9 273,0 Eur;
                    Iš viso: 89 825+35 930+9 273=135 028,0 Eur.
Vadovaujantis  Valstybės paramos daugiabučiams namams atnaujinti (modernizuoti) taisyklėmis, nuo 2017 m. sausio 1 d. už projekto parengimą, statybos techninę priežiūrą ir  projekto administravimą 50 procentų šių išlaidų apmoka arba kompensuoja BETA. Vadinasi, Savivaldybės dalis būtų  nemažiau 135 028,0 : 2=67 514,0  Eur, preliminariai šiai priemonei planuojame 70000,0 Eur.
</t>
        </r>
      </text>
    </comment>
    <comment ref="E190" authorId="0" shapeId="0">
      <text>
        <r>
          <rPr>
            <sz val="9"/>
            <color indexed="81"/>
            <rFont val="Tahoma"/>
            <family val="2"/>
            <charset val="186"/>
          </rPr>
          <t xml:space="preserve">Šalys susitaria įgyvendinti vietos projektą „Gyvenkime saugiai“ (toliau – Projektas), vykdomą 2017–2020 m.
Sutarties sąlygų ir Lietuvos Respublikos teisės aktų reikalavimų;2. Šios Sutarties objektas – abipusis Šalių darbas, vykdyti gyventojų švietimą priešgaisrinės saugos srityje, siekiant sumažinti gaisrų ir žūstančių žmonių skaičių juose.
3. Projekto tikslas – užtikrinti Klaipėdos miesto gyventojų švietimą priešgaisrinės saugos srityje bei priešgaisrinę saugą  gyvenamame sektoriuje ir aplinkoje, siekiant sumažinti gaisrų ir žūstančių žmonių skaičių juose. 
</t>
        </r>
      </text>
    </comment>
    <comment ref="E192" authorId="0" shapeId="0">
      <text>
        <r>
          <rPr>
            <sz val="9"/>
            <color indexed="81"/>
            <rFont val="Tahoma"/>
            <family val="2"/>
            <charset val="186"/>
          </rPr>
          <t xml:space="preserve">I etape Klaipėdos apskrities vyriausiojo policijos komisariato Viešosios tvarkos tarnybos Prevencijos skyriaus specialistai parengia metodines rekomendacijas turto apsaugos tema: gyventojams – atmintinės su patarimais, kaip apsaugoti savo turtą nuo vagysčių, informacija apie naujausias apsaugos technologijas, gaminami lipdukai „Registruotas policijoje“, kurie bus klijuojami ant pažymėtų ir įregistruotų policijoje daiktų. Įsigyti navigacinę sistemą  dviračių vagysčių prevencijai.
Siekiant didinti visuomenės informuotumą tapatybės apsaugos klausimais bus sukurta ir išleista informacinė medžiaga – užrašinės moksleiviams, užrašinės studentams, prezentacija mokytojams.
Šiame etape bus siekiama skatinti gyventojus aktyviai dalyvauti daiktų žymėjimo akcijose, susitikimuose, kuriant saugią Klaipėdos miesto aplinką, ugdyti piliečių teisinę savimonę, mažinti turtinių nusikalstamų veikų ir kitų teisės pažeidimų skaičių, pagerinti turtinių nusikaltimų prevencijos ir kontrolės priemonių valdymą.  
Pirmasis etapas užbaigiamas iki 2017-03-30
</t>
        </r>
      </text>
    </comment>
    <comment ref="E200" authorId="0" shapeId="0">
      <text>
        <r>
          <rPr>
            <b/>
            <sz val="9"/>
            <color indexed="81"/>
            <rFont val="Tahoma"/>
            <family val="2"/>
            <charset val="186"/>
          </rPr>
          <t>2016-09-23 STR3-12,</t>
        </r>
        <r>
          <rPr>
            <sz val="9"/>
            <color indexed="81"/>
            <rFont val="Tahoma"/>
            <family val="2"/>
            <charset val="186"/>
          </rPr>
          <t xml:space="preserve"> 2016 m. parengta teritorijos išvystymo galimybių studija. Projektas apima gatvių nutiesimą, vandentiekį, nuotekas, šilumos tinklus, apšvietimą, elektros tinklus, dujas. </t>
        </r>
      </text>
    </comment>
    <comment ref="K211" authorId="0" shapeId="0">
      <text>
        <r>
          <rPr>
            <b/>
            <sz val="9"/>
            <color indexed="81"/>
            <rFont val="Tahoma"/>
            <family val="2"/>
            <charset val="186"/>
          </rPr>
          <t>10450,8</t>
        </r>
        <r>
          <rPr>
            <sz val="9"/>
            <color indexed="81"/>
            <rFont val="Tahoma"/>
            <family val="2"/>
            <charset val="186"/>
          </rPr>
          <t xml:space="preserve">
</t>
        </r>
      </text>
    </comment>
    <comment ref="L211" authorId="0" shapeId="0">
      <text>
        <r>
          <rPr>
            <b/>
            <sz val="9"/>
            <color indexed="81"/>
            <rFont val="Tahoma"/>
            <family val="2"/>
            <charset val="186"/>
          </rPr>
          <t>10450,8</t>
        </r>
        <r>
          <rPr>
            <sz val="9"/>
            <color indexed="81"/>
            <rFont val="Tahoma"/>
            <family val="2"/>
            <charset val="186"/>
          </rPr>
          <t xml:space="preserve">
</t>
        </r>
      </text>
    </comment>
  </commentList>
</comments>
</file>

<file path=xl/comments5.xml><?xml version="1.0" encoding="utf-8"?>
<comments xmlns="http://schemas.openxmlformats.org/spreadsheetml/2006/main">
  <authors>
    <author>Audra Cepiene</author>
    <author>Indre Buteniene</author>
  </authors>
  <commentList>
    <comment ref="F16" authorId="0" shapeId="0">
      <text>
        <r>
          <rPr>
            <b/>
            <sz val="9"/>
            <color indexed="81"/>
            <rFont val="Tahoma"/>
            <family val="2"/>
            <charset val="186"/>
          </rPr>
          <t>KSP 2.4.2.3.</t>
        </r>
        <r>
          <rPr>
            <sz val="9"/>
            <color indexed="81"/>
            <rFont val="Tahoma"/>
            <family val="2"/>
            <charset val="186"/>
          </rPr>
          <t xml:space="preserve">
Atnaujinti miesto centre esančius fontanus įrengiant šviesos instaliacijas ar kt. efektus </t>
        </r>
      </text>
    </comment>
    <comment ref="S16" authorId="0" shapeId="0">
      <text>
        <r>
          <rPr>
            <sz val="9"/>
            <color indexed="81"/>
            <rFont val="Tahoma"/>
            <family val="2"/>
            <charset val="186"/>
          </rPr>
          <t xml:space="preserve">Eksploatuojami 4 fontanai: "Taravos Anikė"; "Laivelis" Meridiano skvere. Nuo 2016 m. - Debreceno aikštės fontanas, 2017 m. Pempininkų aikštės fontanas
</t>
        </r>
      </text>
    </comment>
    <comment ref="S23" authorId="0" shapeId="0">
      <text>
        <r>
          <rPr>
            <sz val="9"/>
            <color indexed="81"/>
            <rFont val="Tahoma"/>
            <family val="2"/>
            <charset val="186"/>
          </rPr>
          <t xml:space="preserve">Iš viso mieste yra 1,1 tūkst. vnt. suoliukų
</t>
        </r>
      </text>
    </comment>
    <comment ref="S25" authorId="0" shapeId="0">
      <text>
        <r>
          <rPr>
            <sz val="9"/>
            <color indexed="81"/>
            <rFont val="Tahoma"/>
            <family val="2"/>
            <charset val="186"/>
          </rPr>
          <t>Iš viso mieste yra 1,5 tūkst. vnt. šiukšliadėžių</t>
        </r>
      </text>
    </comment>
    <comment ref="S30" authorId="0" shapeId="0">
      <text>
        <r>
          <rPr>
            <sz val="9"/>
            <color indexed="81"/>
            <rFont val="Tahoma"/>
            <family val="2"/>
            <charset val="186"/>
          </rPr>
          <t xml:space="preserve"> Įtraukta e. paštu 2016-10-25, be pagrindimo
</t>
        </r>
      </text>
    </comment>
    <comment ref="F32" authorId="0" shapeId="0">
      <text>
        <r>
          <rPr>
            <b/>
            <sz val="9"/>
            <color indexed="81"/>
            <rFont val="Tahoma"/>
            <family val="2"/>
            <charset val="186"/>
          </rPr>
          <t xml:space="preserve">3.2.1.7 KSP priemonė: </t>
        </r>
        <r>
          <rPr>
            <sz val="9"/>
            <color indexed="81"/>
            <rFont val="Tahoma"/>
            <family val="2"/>
            <charset val="186"/>
          </rPr>
          <t xml:space="preserve">Sutvarkyti senamiesčio ir istorinės miesto dalies reprezentacinių viešųjų erdvių (Teatro, Turgaus, Atgimimo aikščių, Ferdinando ir kitų skverų) infrastruktūrą pritaikant jas turizmo reikmėms bei renginiams 
</t>
        </r>
      </text>
    </comment>
    <comment ref="E36" authorId="0" shapeId="0">
      <text>
        <r>
          <rPr>
            <sz val="9"/>
            <color indexed="81"/>
            <rFont val="Tahoma"/>
            <family val="2"/>
            <charset val="186"/>
          </rPr>
          <t>Skvero tarp Puodžių ir Bokštų g. Klaipėdoje su Vydūno paminklu atviras architektūrinis konkursas
Konkursinis projektas devizu “Versmė“, laimėjęs pirmąją vietą
Skvero sutvarkymo dalis:
Darbai: Kaina EUR
ARDYMO DARBAI (senų šaligatvių demontavimas, statybinių šiukšlių
išvežimas, medžių kirtimas ir kelmų šalinimas) 10000
DANGŲ ĮRENGIMAS (pagrindų statyba, bortai, trinkelės, ir kt.)  50000
ŽELDYNAI (Želdyno tvarkymas, vejos įrengimas, gėlynai)  13000
MAŽOJI ARCHITEKTŪRA (Šviestuvai, suolai, šiukšlių dėžės, kt.)  32000
FONTANAS (Įrenginys, montavimo darbai, patalpos kontroleriui, siurbliui
ir kt. įrengimas) 17000
STATYBOS DARBAI 20000
VANDENTIEKIO TINKLAI (grunto kasimas, užpylimas, vamzdžių
įrengimas, šulinio įrengimas, dangčiai) 4000
LIETAUS NUOTEKŲ TINKLAI (žemės darbai, vamzdžių įrengimas, šulinio
įrengimas, latakų su kaliojo ketaus grotelėmis įrengimas) 30000
LAUKO ELETROS IR APŠVIETIMO TINKLAI  12000
ARCHEOLOGINIAI TYRIMAI  10000
Iš viso 198000
Projekto dalis, prašoma finansuoti iš respublikinės programos:
PROJEKTAVIMO DARBAI 16000
MENINĖ DALIS (Bronzinė skulptūra, granito plokštės, kt.) 121000
Bendra viso projekto kain</t>
        </r>
        <r>
          <rPr>
            <b/>
            <sz val="9"/>
            <color indexed="81"/>
            <rFont val="Tahoma"/>
            <family val="2"/>
            <charset val="186"/>
          </rPr>
          <t>a 335000 Eurų</t>
        </r>
        <r>
          <rPr>
            <sz val="9"/>
            <color indexed="81"/>
            <rFont val="Tahoma"/>
            <family val="2"/>
            <charset val="186"/>
          </rPr>
          <t xml:space="preserve">
Skaičiavimus atliko konkursinio pasiūlymo autoriai.
</t>
        </r>
      </text>
    </comment>
    <comment ref="F36" authorId="0" shapeId="0">
      <text>
        <r>
          <rPr>
            <b/>
            <sz val="9"/>
            <color indexed="81"/>
            <rFont val="Tahoma"/>
            <family val="2"/>
            <charset val="186"/>
          </rPr>
          <t>3.2.1.7 KSP priemonė:</t>
        </r>
        <r>
          <rPr>
            <sz val="9"/>
            <color indexed="81"/>
            <rFont val="Tahoma"/>
            <family val="2"/>
            <charset val="186"/>
          </rPr>
          <t xml:space="preserve"> Sutvarkyti senamiesčio ir istorinės miesto dalies reprezentacinių viešųjų erdvių (Teatro, Turgaus, Atgimimo aikščių, Ferdinando ir kitų skverų) infrastruktūrą pritaikant jas turizmo reikmėms bei renginiams </t>
        </r>
      </text>
    </comment>
    <comment ref="J36" authorId="0" shapeId="0">
      <text>
        <r>
          <rPr>
            <sz val="9"/>
            <color indexed="81"/>
            <rFont val="Tahoma"/>
            <family val="2"/>
            <charset val="186"/>
          </rPr>
          <t>Finansavimas iš Respublikinės programos</t>
        </r>
      </text>
    </comment>
    <comment ref="J39" authorId="0" shapeId="0">
      <text>
        <r>
          <rPr>
            <sz val="9"/>
            <color indexed="81"/>
            <rFont val="Tahoma"/>
            <family val="2"/>
            <charset val="186"/>
          </rPr>
          <t>Visuomenininkai</t>
        </r>
      </text>
    </comment>
    <comment ref="F43" authorId="0" shapeId="0">
      <text>
        <r>
          <rPr>
            <b/>
            <sz val="9"/>
            <color indexed="81"/>
            <rFont val="Tahoma"/>
            <family val="2"/>
            <charset val="186"/>
          </rPr>
          <t xml:space="preserve">2.4.2.4. KSP priemonė: </t>
        </r>
        <r>
          <rPr>
            <sz val="9"/>
            <color indexed="81"/>
            <rFont val="Tahoma"/>
            <family val="2"/>
            <charset val="186"/>
          </rPr>
          <t xml:space="preserve">Atnaujinti gyvenamųjų kvartalų centrines aikštes ir kitas viešąsias erdves
</t>
        </r>
      </text>
    </comment>
    <comment ref="J46" authorId="1" shapeId="0">
      <text>
        <r>
          <rPr>
            <b/>
            <sz val="9"/>
            <color indexed="81"/>
            <rFont val="Tahoma"/>
            <family val="2"/>
            <charset val="186"/>
          </rPr>
          <t>Indre Buteniene:</t>
        </r>
        <r>
          <rPr>
            <sz val="9"/>
            <color indexed="81"/>
            <rFont val="Tahoma"/>
            <family val="2"/>
            <charset val="186"/>
          </rPr>
          <t xml:space="preserve">
VšĮ PSPC prisidėjimas</t>
        </r>
      </text>
    </comment>
    <comment ref="F48" authorId="0" shapeId="0">
      <text>
        <r>
          <rPr>
            <b/>
            <sz val="9"/>
            <color indexed="81"/>
            <rFont val="Tahoma"/>
            <family val="2"/>
            <charset val="186"/>
          </rPr>
          <t xml:space="preserve">2.4.2.4. KSP priemonė: </t>
        </r>
        <r>
          <rPr>
            <sz val="9"/>
            <color indexed="81"/>
            <rFont val="Tahoma"/>
            <family val="2"/>
            <charset val="186"/>
          </rPr>
          <t xml:space="preserve">Atnaujinti gyvenamųjų kvartalų centrines aikštes ir kitas viešąsias erdves
</t>
        </r>
      </text>
    </comment>
    <comment ref="F54" authorId="0" shapeId="0">
      <text>
        <r>
          <rPr>
            <b/>
            <sz val="9"/>
            <color indexed="81"/>
            <rFont val="Tahoma"/>
            <family val="2"/>
            <charset val="186"/>
          </rPr>
          <t xml:space="preserve">2.4.2.4. KSP priemonė: </t>
        </r>
        <r>
          <rPr>
            <sz val="9"/>
            <color indexed="81"/>
            <rFont val="Tahoma"/>
            <family val="2"/>
            <charset val="186"/>
          </rPr>
          <t>Atnaujinti gyvenamųjų kvartalų centrines aikštes ir kitas viešąsias erdves</t>
        </r>
      </text>
    </comment>
    <comment ref="I57" authorId="1" shapeId="0">
      <text>
        <r>
          <rPr>
            <sz val="9"/>
            <color indexed="81"/>
            <rFont val="Tahoma"/>
            <family val="2"/>
            <charset val="186"/>
          </rPr>
          <t>Vykdys vienuolynas, asignavimai - savivaldybės biudžete</t>
        </r>
      </text>
    </comment>
    <comment ref="F59" authorId="0" shapeId="0">
      <text>
        <r>
          <rPr>
            <b/>
            <sz val="9"/>
            <color indexed="81"/>
            <rFont val="Tahoma"/>
            <family val="2"/>
            <charset val="186"/>
          </rPr>
          <t xml:space="preserve">2.4.2.4. KSP priemonė: </t>
        </r>
        <r>
          <rPr>
            <sz val="9"/>
            <color indexed="81"/>
            <rFont val="Tahoma"/>
            <family val="2"/>
            <charset val="186"/>
          </rPr>
          <t xml:space="preserve">Atnaujinti gyvenamųjų kvartalų centrines aikštes ir kitas viešąsias erdves
</t>
        </r>
      </text>
    </comment>
    <comment ref="F78" authorId="0" shapeId="0">
      <text>
        <r>
          <rPr>
            <b/>
            <sz val="9"/>
            <color indexed="81"/>
            <rFont val="Tahoma"/>
            <family val="2"/>
            <charset val="186"/>
          </rPr>
          <t>KSP 2.4.2.8</t>
        </r>
        <r>
          <rPr>
            <sz val="9"/>
            <color indexed="81"/>
            <rFont val="Tahoma"/>
            <family val="2"/>
            <charset val="186"/>
          </rPr>
          <t xml:space="preserve">
Diegti aukšto lygio paslaugų ir infrastruktūros parametrus miesto paplūdimiuose ir kitose poilsio zonose</t>
        </r>
      </text>
    </comment>
    <comment ref="E94" authorId="0" shapeId="0">
      <text>
        <r>
          <rPr>
            <sz val="9"/>
            <color indexed="81"/>
            <rFont val="Tahoma"/>
            <family val="2"/>
            <charset val="186"/>
          </rPr>
          <t xml:space="preserve">Administraciniai ir gamybiniai pastatai Gluosnių g. 8 – 305,72 m2; Viešieji tualetai Stovyklų g. 4 –21,79 m2; Gelbėjimo stotis Smiltynės 15 c – 104,75 m2; Gelbėjimo stotis II Melnragė – 76,38 m2; Administracinės patalpos Garažų g. 6 – 299,99 m2; Viešieji tualetai I Melnragė Kopų g. 1A – 87,25 m2. Administruojama patalpų - </t>
        </r>
        <r>
          <rPr>
            <b/>
            <sz val="9"/>
            <color indexed="81"/>
            <rFont val="Tahoma"/>
            <family val="2"/>
            <charset val="186"/>
          </rPr>
          <t>895,9 m2</t>
        </r>
      </text>
    </comment>
    <comment ref="F94" authorId="0" shapeId="0">
      <text>
        <r>
          <rPr>
            <b/>
            <sz val="9"/>
            <color indexed="81"/>
            <rFont val="Tahoma"/>
            <family val="2"/>
            <charset val="186"/>
          </rPr>
          <t>KSP 2.4.2.8</t>
        </r>
        <r>
          <rPr>
            <sz val="9"/>
            <color indexed="81"/>
            <rFont val="Tahoma"/>
            <family val="2"/>
            <charset val="186"/>
          </rPr>
          <t xml:space="preserve">
Diegti aukšto lygio paslaugų ir infrastruktūros parametrus miesto paplūdimiuose ir kitose poilsio zonose</t>
        </r>
      </text>
    </comment>
    <comment ref="S99" authorId="0" shapeId="0">
      <text>
        <r>
          <rPr>
            <sz val="9"/>
            <color indexed="81"/>
            <rFont val="Tahoma"/>
            <family val="2"/>
            <charset val="186"/>
          </rPr>
          <t xml:space="preserve">Techninis projektas parengtas
</t>
        </r>
      </text>
    </comment>
    <comment ref="M107" authorId="0" shapeId="0">
      <text>
        <r>
          <rPr>
            <sz val="9"/>
            <color indexed="81"/>
            <rFont val="Tahoma"/>
            <family val="2"/>
            <charset val="186"/>
          </rPr>
          <t>koreguota suma telefonu 2016-11-04</t>
        </r>
      </text>
    </comment>
    <comment ref="S107" authorId="0" shapeId="0">
      <text>
        <r>
          <rPr>
            <sz val="9"/>
            <color indexed="81"/>
            <rFont val="Tahoma"/>
            <family val="2"/>
            <charset val="186"/>
          </rPr>
          <t>priekaba prie traktoriaus</t>
        </r>
      </text>
    </comment>
    <comment ref="S113" authorId="0" shapeId="0">
      <text>
        <r>
          <rPr>
            <sz val="9"/>
            <color indexed="81"/>
            <rFont val="Tahoma"/>
            <family val="2"/>
            <charset val="186"/>
          </rPr>
          <t>Viešieji tualetai: Stovyklų g. 4 –21,79 m2; Kopų g. 1A (I Melnragė) – 87,25 m2;</t>
        </r>
      </text>
    </comment>
    <comment ref="F119" authorId="0" shapeId="0">
      <text>
        <r>
          <rPr>
            <b/>
            <sz val="9"/>
            <color indexed="81"/>
            <rFont val="Tahoma"/>
            <family val="2"/>
            <charset val="186"/>
          </rPr>
          <t>KSP 2.3.2.5</t>
        </r>
        <r>
          <rPr>
            <sz val="9"/>
            <color indexed="81"/>
            <rFont val="Tahoma"/>
            <family val="2"/>
            <charset val="186"/>
          </rPr>
          <t xml:space="preserve">
Gerinti Klaipėdos miesto viešųjų erdvių apšvietimo efektyvumą ir kokybę</t>
        </r>
      </text>
    </comment>
    <comment ref="J125" authorId="1" shapeId="0">
      <text>
        <r>
          <rPr>
            <b/>
            <sz val="9"/>
            <color indexed="81"/>
            <rFont val="Tahoma"/>
            <family val="2"/>
            <charset val="186"/>
          </rPr>
          <t>Indre Buteniene:</t>
        </r>
        <r>
          <rPr>
            <sz val="9"/>
            <color indexed="81"/>
            <rFont val="Tahoma"/>
            <family val="2"/>
            <charset val="186"/>
          </rPr>
          <t xml:space="preserve">
Įstaiga turi imti paskolą ir vykdyti projektą, jei jis ekonomiškai naudingas</t>
        </r>
      </text>
    </comment>
    <comment ref="F139" authorId="0" shapeId="0">
      <text>
        <r>
          <rPr>
            <b/>
            <sz val="9"/>
            <color indexed="81"/>
            <rFont val="Tahoma"/>
            <family val="2"/>
            <charset val="186"/>
          </rPr>
          <t xml:space="preserve">KSP 2.4.2.2. </t>
        </r>
        <r>
          <rPr>
            <sz val="9"/>
            <color indexed="81"/>
            <rFont val="Tahoma"/>
            <family val="2"/>
            <charset val="186"/>
          </rPr>
          <t>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t>
        </r>
      </text>
    </comment>
    <comment ref="F144" authorId="0" shapeId="0">
      <text>
        <r>
          <rPr>
            <b/>
            <sz val="9"/>
            <color indexed="81"/>
            <rFont val="Tahoma"/>
            <family val="2"/>
            <charset val="186"/>
          </rPr>
          <t>2.4.1.2. KSP</t>
        </r>
        <r>
          <rPr>
            <sz val="9"/>
            <color indexed="81"/>
            <rFont val="Tahoma"/>
            <family val="2"/>
            <charset val="186"/>
          </rPr>
          <t xml:space="preserve"> Sutvarkyti ir pritaikyti visuomenės arba rekreaciniams poreikiams Danės upės slėnio ir žiočių teritorijas; Danės upę pritaikyti laivybai, rekonstruoti Danės upės krantines nuo Biržos tilto iki Mokyklos gatvės tilto:</t>
        </r>
      </text>
    </comment>
    <comment ref="F148" authorId="0" shapeId="0">
      <text>
        <r>
          <rPr>
            <b/>
            <sz val="9"/>
            <color indexed="81"/>
            <rFont val="Tahoma"/>
            <family val="2"/>
            <charset val="186"/>
          </rPr>
          <t>KSP 2.4.2.2.</t>
        </r>
        <r>
          <rPr>
            <sz val="9"/>
            <color indexed="81"/>
            <rFont val="Tahoma"/>
            <family val="2"/>
            <charset val="186"/>
          </rPr>
          <t xml:space="preserve"> 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t>
        </r>
      </text>
    </comment>
    <comment ref="F152" authorId="0" shapeId="0">
      <text>
        <r>
          <rPr>
            <b/>
            <sz val="9"/>
            <color indexed="81"/>
            <rFont val="Tahoma"/>
            <family val="2"/>
            <charset val="186"/>
          </rPr>
          <t>KSP 2.4.2.2.</t>
        </r>
        <r>
          <rPr>
            <sz val="9"/>
            <color indexed="81"/>
            <rFont val="Tahoma"/>
            <family val="2"/>
            <charset val="186"/>
          </rPr>
          <t xml:space="preserve"> 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t>
        </r>
      </text>
    </comment>
    <comment ref="F155" authorId="0" shapeId="0">
      <text>
        <r>
          <rPr>
            <b/>
            <sz val="9"/>
            <color indexed="81"/>
            <rFont val="Tahoma"/>
            <family val="2"/>
            <charset val="186"/>
          </rPr>
          <t>KSP 2.4.2.2.</t>
        </r>
        <r>
          <rPr>
            <sz val="9"/>
            <color indexed="81"/>
            <rFont val="Tahoma"/>
            <family val="2"/>
            <charset val="186"/>
          </rPr>
          <t xml:space="preserve"> 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t>
        </r>
      </text>
    </comment>
    <comment ref="F158" authorId="0" shapeId="0">
      <text>
        <r>
          <rPr>
            <b/>
            <sz val="9"/>
            <color indexed="81"/>
            <rFont val="Tahoma"/>
            <family val="2"/>
            <charset val="186"/>
          </rPr>
          <t xml:space="preserve">2.4.2.5. KSP priemonė: </t>
        </r>
        <r>
          <rPr>
            <sz val="9"/>
            <color indexed="81"/>
            <rFont val="Tahoma"/>
            <family val="2"/>
            <charset val="186"/>
          </rPr>
          <t>Atnaujinti gyvenamųjų kvartalų centrines aikštes ir kitas viešąsias erdves</t>
        </r>
      </text>
    </comment>
    <comment ref="F161" authorId="0" shapeId="0">
      <text>
        <r>
          <rPr>
            <b/>
            <sz val="9"/>
            <color indexed="81"/>
            <rFont val="Tahoma"/>
            <family val="2"/>
            <charset val="186"/>
          </rPr>
          <t>KSP 2.4.2.2.</t>
        </r>
        <r>
          <rPr>
            <sz val="9"/>
            <color indexed="81"/>
            <rFont val="Tahoma"/>
            <family val="2"/>
            <charset val="186"/>
          </rPr>
          <t xml:space="preserve"> 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t>
        </r>
      </text>
    </comment>
    <comment ref="F164" authorId="0" shapeId="0">
      <text>
        <r>
          <rPr>
            <b/>
            <sz val="9"/>
            <color indexed="81"/>
            <rFont val="Tahoma"/>
            <family val="2"/>
            <charset val="186"/>
          </rPr>
          <t>KSP 2.4.2.2.</t>
        </r>
        <r>
          <rPr>
            <sz val="9"/>
            <color indexed="81"/>
            <rFont val="Tahoma"/>
            <family val="2"/>
            <charset val="186"/>
          </rPr>
          <t xml:space="preserve"> 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t>
        </r>
      </text>
    </comment>
    <comment ref="E167" authorId="0" shapeId="0">
      <text>
        <r>
          <rPr>
            <b/>
            <sz val="9"/>
            <color indexed="81"/>
            <rFont val="Tahoma"/>
            <family val="2"/>
            <charset val="186"/>
          </rPr>
          <t>2016-09-23 SPG STR3-12</t>
        </r>
        <r>
          <rPr>
            <sz val="9"/>
            <color indexed="81"/>
            <rFont val="Tahoma"/>
            <family val="2"/>
            <charset val="186"/>
          </rPr>
          <t xml:space="preserve">
Remiantis 2014 m. liepos 11 d.  LR Vidaus reikalų ministro įsakymu Nr. 1V-480 patvirtintomis Integruotų teritorijų vystymo programų rengimo ir įgyvendinimo gairėmis, ne vėliau kaip 2 metus po ITI programos patvirtinimo būtina sukurti interaktyvaus tikslinės teritorijos ir susietų teritorijų ribų žemėlapio aplikaciją, prieinamą savivaldybės interneto svetainėje. </t>
        </r>
      </text>
    </comment>
    <comment ref="L203" authorId="0" shapeId="0">
      <text>
        <r>
          <rPr>
            <sz val="9"/>
            <color indexed="81"/>
            <rFont val="Tahoma"/>
            <family val="2"/>
            <charset val="186"/>
          </rPr>
          <t>persikelia lėšos į 2017</t>
        </r>
      </text>
    </comment>
    <comment ref="S212" authorId="0" shapeId="0">
      <text>
        <r>
          <rPr>
            <sz val="9"/>
            <color indexed="81"/>
            <rFont val="Tahoma"/>
            <family val="2"/>
            <charset val="186"/>
          </rPr>
          <t xml:space="preserve">362 DNSB ir 33 jungtinės veiklos sutartimi įgalioti asmenys
</t>
        </r>
      </text>
    </comment>
    <comment ref="E214" authorId="0" shapeId="0">
      <text>
        <r>
          <rPr>
            <sz val="9"/>
            <color indexed="81"/>
            <rFont val="Tahoma"/>
            <family val="2"/>
            <charset val="186"/>
          </rPr>
          <t>Šiame pastate yra 103 butai, iš kurių 97 butai priklauso Savivaldybei.</t>
        </r>
      </text>
    </comment>
    <comment ref="S214" authorId="0" shapeId="0">
      <text>
        <r>
          <rPr>
            <sz val="9"/>
            <color indexed="81"/>
            <rFont val="Tahoma"/>
            <family val="2"/>
            <charset val="186"/>
          </rPr>
          <t xml:space="preserve">Vykdant Miesto plėtros ir strateginio planavimo komiteto rekomendaciją organizuoti daugiabučio namo Vingio g. 35 atnaujinimo (modernizavimo) procesą, 2016-07-15 buvo parengtas šio namo atnaujinimo (modernizavimo) investicijų planas. Aplinkos ministrui paskelbus kvietimus teikti paraiškas VšĮ Būsto energijos taupymo agentūrai (toliau-BETA), Savivaldybės administracija iki 2017-02-20 dienos turi pateikti Vingio g. 35 investicijų planą derinimui, sekantis žingsnis būtų techninio darbo projekto rengimas. Parengtame investicijų plane  numatyta:1. projekto parengimo išlaidos - 89 825,0 Eur;
                    2. statybos techninės priežiūros išlaidos – 35 930,0 Eur;
                    3. Projekto įgyvendinimo administravimo išlaidų – 9 273,0 Eur;
                    Iš viso: 89 825+35 930+9 273=135 028,0 Eur.
Vadovaujantis  Valstybės paramos daugiabučiams namams atnaujinti (modernizuoti) taisyklėmis, nuo 2017 m. sausio 1 d. už projekto parengimą, statybos techninę priežiūrą ir  projekto administravimą 50 procentų šių išlaidų apmoka arba kompensuoja BETA. Vadinasi, Savivaldybės dalis būtų  nemažiau 135 028,0 : 2=67 514,0  Eur, preliminariai šiai priemonei planuojame 70000,0 Eur.
</t>
        </r>
      </text>
    </comment>
    <comment ref="S217" authorId="0" shapeId="0">
      <text>
        <r>
          <rPr>
            <sz val="9"/>
            <color indexed="81"/>
            <rFont val="Tahoma"/>
            <family val="2"/>
            <charset val="186"/>
          </rPr>
          <t xml:space="preserve">
Iš viso iki 2018 m. reiks 10550 Eur</t>
        </r>
      </text>
    </comment>
    <comment ref="E219" authorId="0" shapeId="0">
      <text>
        <r>
          <rPr>
            <sz val="9"/>
            <color indexed="81"/>
            <rFont val="Tahoma"/>
            <family val="2"/>
            <charset val="186"/>
          </rPr>
          <t xml:space="preserve">Šalys susitaria įgyvendinti vietos projektą „Gyvenkime saugiai“ (toliau – Projektas), vykdomą 2017–2020 m.
Sutarties sąlygų ir Lietuvos Respublikos teisės aktų reikalavimų;2. Šios Sutarties objektas – abipusis Šalių darbas, vykdyti gyventojų švietimą priešgaisrinės saugos srityje, siekiant sumažinti gaisrų ir žūstančių žmonių skaičių juose.
3. Projekto tikslas – užtikrinti Klaipėdos miesto gyventojų švietimą priešgaisrinės saugos srityje bei priešgaisrinę saugą  gyvenamame sektoriuje ir aplinkoje, siekiant sumažinti gaisrų ir žūstančių žmonių skaičių juose. 
</t>
        </r>
      </text>
    </comment>
    <comment ref="S219" authorId="0" shapeId="0">
      <text>
        <r>
          <rPr>
            <sz val="9"/>
            <color indexed="81"/>
            <rFont val="Tahoma"/>
            <family val="2"/>
            <charset val="186"/>
          </rPr>
          <t>iš viso iki 2019 m. reikės 10800 eur</t>
        </r>
      </text>
    </comment>
    <comment ref="E221" authorId="0" shapeId="0">
      <text>
        <r>
          <rPr>
            <sz val="9"/>
            <color indexed="81"/>
            <rFont val="Tahoma"/>
            <family val="2"/>
            <charset val="186"/>
          </rPr>
          <t xml:space="preserve">I etape Klaipėdos apskrities vyriausiojo policijos komisariato Viešosios tvarkos tarnybos Prevencijos skyriaus specialistai parengia metodines rekomendacijas turto apsaugos tema: gyventojams – atmintinės su patarimais, kaip apsaugoti savo turtą nuo vagysčių, informacija apie naujausias apsaugos technologijas, gaminami lipdukai „Registruotas policijoje“, kurie bus klijuojami ant pažymėtų ir įregistruotų policijoje daiktų. Įsigyti navigacinę sistemą  dviračių vagysčių prevencijai.
Siekiant didinti visuomenės informuotumą tapatybės apsaugos klausimais bus sukurta ir išleista informacinė medžiaga – užrašinės moksleiviams, užrašinės studentams, prezentacija mokytojams.
Šiame etape bus siekiama skatinti gyventojus aktyviai dalyvauti daiktų žymėjimo akcijose, susitikimuose, kuriant saugią Klaipėdos miesto aplinką, ugdyti piliečių teisinę savimonę, mažinti turtinių nusikalstamų veikų ir kitų teisės pažeidimų skaičių, pagerinti turtinių nusikaltimų prevencijos ir kontrolės priemonių valdymą.  
Pirmasis etapas užbaigiamas iki 2017-03-30
</t>
        </r>
      </text>
    </comment>
    <comment ref="E230" authorId="0" shapeId="0">
      <text>
        <r>
          <rPr>
            <b/>
            <sz val="9"/>
            <color indexed="81"/>
            <rFont val="Tahoma"/>
            <family val="2"/>
            <charset val="186"/>
          </rPr>
          <t>2016-09-23 STR3-12,</t>
        </r>
        <r>
          <rPr>
            <sz val="9"/>
            <color indexed="81"/>
            <rFont val="Tahoma"/>
            <family val="2"/>
            <charset val="186"/>
          </rPr>
          <t xml:space="preserve"> 2016 m. parengta teritorijos išvystymo galimybių studija. Projektas apima gatvių nutiesimą, vandentiekį, nuotekas, šilumos tinklus, apšvietimą, elektros tinklus, dujas. </t>
        </r>
      </text>
    </comment>
    <comment ref="K262" authorId="0" shapeId="0">
      <text>
        <r>
          <rPr>
            <b/>
            <sz val="9"/>
            <color indexed="81"/>
            <rFont val="Tahoma"/>
            <family val="2"/>
            <charset val="186"/>
          </rPr>
          <t xml:space="preserve">11734,7
</t>
        </r>
      </text>
    </comment>
    <comment ref="L262" authorId="0" shapeId="0">
      <text>
        <r>
          <rPr>
            <b/>
            <sz val="9"/>
            <color indexed="81"/>
            <rFont val="Tahoma"/>
            <family val="2"/>
            <charset val="186"/>
          </rPr>
          <t xml:space="preserve">11699,2
</t>
        </r>
      </text>
    </comment>
  </commentList>
</comments>
</file>

<file path=xl/sharedStrings.xml><?xml version="1.0" encoding="utf-8"?>
<sst xmlns="http://schemas.openxmlformats.org/spreadsheetml/2006/main" count="2715" uniqueCount="500">
  <si>
    <t>Uždavinio kodas</t>
  </si>
  <si>
    <t>Priemonės kodas</t>
  </si>
  <si>
    <t>Priemonės požymis</t>
  </si>
  <si>
    <t>Asignavimų valdytojo kodas</t>
  </si>
  <si>
    <t>Finansavimo šaltinis</t>
  </si>
  <si>
    <t>Iš viso</t>
  </si>
  <si>
    <t>Išlaidoms</t>
  </si>
  <si>
    <t>01</t>
  </si>
  <si>
    <t>Iš viso:</t>
  </si>
  <si>
    <t>02</t>
  </si>
  <si>
    <t>Iš viso uždaviniui:</t>
  </si>
  <si>
    <t>Iš viso tikslui:</t>
  </si>
  <si>
    <t>Finansavimo šaltiniai</t>
  </si>
  <si>
    <t>Produkto kriterijaus</t>
  </si>
  <si>
    <t>Pavadinimas</t>
  </si>
  <si>
    <t>Iš jų darbo užmokesčiui</t>
  </si>
  <si>
    <t>Finansavimo šaltinių suvestinė</t>
  </si>
  <si>
    <t>SAVIVALDYBĖS  LĖŠOS, IŠ VISO:</t>
  </si>
  <si>
    <t>KITI ŠALTINIAI, IŠ VISO:</t>
  </si>
  <si>
    <t>IŠ VISO:</t>
  </si>
  <si>
    <t>Turtui įsigyti ir finansiniams įsipareigojimams vykdyti</t>
  </si>
  <si>
    <t>Veiklos plano tikslo kodas</t>
  </si>
  <si>
    <r>
      <t xml:space="preserve">Savivaldybės biudžeto lėšos </t>
    </r>
    <r>
      <rPr>
        <b/>
        <sz val="10"/>
        <rFont val="Times New Roman"/>
        <family val="1"/>
        <charset val="186"/>
      </rPr>
      <t>SB</t>
    </r>
  </si>
  <si>
    <r>
      <t xml:space="preserve">Specialiosios programos lėšos (pajamos už atsitiktines paslaugas) </t>
    </r>
    <r>
      <rPr>
        <b/>
        <sz val="10"/>
        <rFont val="Times New Roman"/>
        <family val="1"/>
        <charset val="186"/>
      </rPr>
      <t>SB(SP)</t>
    </r>
  </si>
  <si>
    <r>
      <t xml:space="preserve">Paskolos lėšos </t>
    </r>
    <r>
      <rPr>
        <b/>
        <sz val="10"/>
        <rFont val="Times New Roman"/>
        <family val="1"/>
        <charset val="186"/>
      </rPr>
      <t>SB(P)</t>
    </r>
  </si>
  <si>
    <r>
      <t xml:space="preserve">Europos Sąjungos paramos lėšos </t>
    </r>
    <r>
      <rPr>
        <b/>
        <sz val="10"/>
        <rFont val="Times New Roman"/>
        <family val="1"/>
        <charset val="186"/>
      </rPr>
      <t>ES</t>
    </r>
  </si>
  <si>
    <r>
      <t xml:space="preserve">Valstybės biudžeto lėšos </t>
    </r>
    <r>
      <rPr>
        <b/>
        <sz val="10"/>
        <rFont val="Times New Roman"/>
        <family val="1"/>
        <charset val="186"/>
      </rPr>
      <t>LRVB</t>
    </r>
  </si>
  <si>
    <r>
      <t xml:space="preserve">Kiti finansavimo šaltiniai </t>
    </r>
    <r>
      <rPr>
        <b/>
        <sz val="10"/>
        <rFont val="Times New Roman"/>
        <family val="1"/>
        <charset val="186"/>
      </rPr>
      <t>Kt</t>
    </r>
  </si>
  <si>
    <t>SB</t>
  </si>
  <si>
    <t>MIESTO INFRASTRUKTŪROS OBJEKTŲ PRIEŽIŪROS IR MODERNIZAVIMO PROGRAMOS (NR. 07)</t>
  </si>
  <si>
    <t>03</t>
  </si>
  <si>
    <t>6</t>
  </si>
  <si>
    <t>06</t>
  </si>
  <si>
    <t>10</t>
  </si>
  <si>
    <t>08</t>
  </si>
  <si>
    <t>Fontanų priežiūra, remontas ir atnaujinimas</t>
  </si>
  <si>
    <t>Miesto viešų teritorijų inventoriaus priežiūra, įrengimas ir įsigijimas</t>
  </si>
  <si>
    <t>Prižiūrima fontanų, vnt.</t>
  </si>
  <si>
    <t>Įsigyta šiukšliadėžių, vnt.</t>
  </si>
  <si>
    <t>04</t>
  </si>
  <si>
    <t>05</t>
  </si>
  <si>
    <t>07</t>
  </si>
  <si>
    <t>Miesto viešųjų tualetų remontas, priežiūra ir nuoma</t>
  </si>
  <si>
    <t>Nugriauta statinių, vnt.</t>
  </si>
  <si>
    <t>Prižiūrima viešųjų tualetų, vnt.</t>
  </si>
  <si>
    <t>SB(SP)</t>
  </si>
  <si>
    <t>Siekti, kad miesto viešosios erdvės būtų tvarkingos, jaukios ir saugios</t>
  </si>
  <si>
    <t>Užtikrinti laidojimo paslaugų teikimą, miesto kapinių priežiūrą ir poreikius atitinkantį laidojimo vietų skaičių</t>
  </si>
  <si>
    <t>Eksploatuoti, remontuoti ir plėtoti inžinerinio aprūpinimo sistemas</t>
  </si>
  <si>
    <t>Įrengta kapaviečių ženklų, vnt.</t>
  </si>
  <si>
    <t>Lietaus nuotekų tinklų eksploatacija ir einamasis remontas</t>
  </si>
  <si>
    <t>Eksploatuojama lietaus nuotekų tinklų, km</t>
  </si>
  <si>
    <t>07 Miesto infrastruktūros objektų priežiūros ir modernizavimo programa</t>
  </si>
  <si>
    <t>5</t>
  </si>
  <si>
    <t>I</t>
  </si>
  <si>
    <t>ES</t>
  </si>
  <si>
    <t>Kt</t>
  </si>
  <si>
    <t>1</t>
  </si>
  <si>
    <t>Suvartota el. energijos, tūkst. MWh</t>
  </si>
  <si>
    <t>Mirusių (žuvusių) žmonių palaikų pervežimas iš įvykio vietų, neatpažintų, vienišų ir mirusių, kuriuos artimieji atsisako laidoti, žmonių palaikų laikinas laikymas (saugojimas), palaidojimas savivaldybės lėšomis</t>
  </si>
  <si>
    <t xml:space="preserve">05 </t>
  </si>
  <si>
    <t>Racionaliai ir taupiai naudoti energetinius išteklius savivaldybės biudžetinėse įstaigose</t>
  </si>
  <si>
    <t>Švaros ir tvarkos užtikrinimas bendro naudojimo teritorijose:</t>
  </si>
  <si>
    <t>Miesto paplūdimių priežiūros organizavimas:</t>
  </si>
  <si>
    <t>Miesto viešųjų erdvių ir gatvių apšvietimo užtikrinimas:</t>
  </si>
  <si>
    <t>Biudžetinių įstaigų patalpų šildymas:</t>
  </si>
  <si>
    <t xml:space="preserve">Kultūros įstaigų </t>
  </si>
  <si>
    <t xml:space="preserve">Sporto įstaigų </t>
  </si>
  <si>
    <t xml:space="preserve">Socialinių įstaigų </t>
  </si>
  <si>
    <t xml:space="preserve">Švietimo įstaigų </t>
  </si>
  <si>
    <t xml:space="preserve">Iš viso  programai: </t>
  </si>
  <si>
    <t xml:space="preserve">Statinių, keliančių pavojų gyvybei ir sveikatai, griovimas </t>
  </si>
  <si>
    <t>SB(L)</t>
  </si>
  <si>
    <r>
      <t xml:space="preserve">Programų lėšų likučių laikinai laisvos lėšos </t>
    </r>
    <r>
      <rPr>
        <b/>
        <sz val="10"/>
        <rFont val="Times New Roman"/>
        <family val="1"/>
        <charset val="186"/>
      </rPr>
      <t>SB(L)</t>
    </r>
  </si>
  <si>
    <t>Viešųjų erdvių, gatvių ir kiemų apšvietimo tinklų išplėtimas ar įrengimas</t>
  </si>
  <si>
    <t>Strateginis tikslas 02. Kurti mieste patrauklią, švarią ir saugią gyvenamąją aplinką</t>
  </si>
  <si>
    <t>Teikti miesto gyventojams kokybiškas komunalines ir viešųjų erdvių priežiūros paslaugas</t>
  </si>
  <si>
    <t>2016-ieji metai</t>
  </si>
  <si>
    <t>Pirties paslaugų teikimas Smiltynės paplūdimyje</t>
  </si>
  <si>
    <t>09</t>
  </si>
  <si>
    <t>P2.4.1.2</t>
  </si>
  <si>
    <t>P2.4.2.8</t>
  </si>
  <si>
    <r>
      <t xml:space="preserve">Vietinių rinkliavų lėšos </t>
    </r>
    <r>
      <rPr>
        <b/>
        <sz val="10"/>
        <rFont val="Times New Roman"/>
        <family val="1"/>
        <charset val="186"/>
      </rPr>
      <t>SB(VR)</t>
    </r>
  </si>
  <si>
    <t>SB(VR)</t>
  </si>
  <si>
    <t>P2</t>
  </si>
  <si>
    <t>Savivaldybei priskirtų teritorijų sanitarinis valymas, parkų, skverų, žaliųjų plotų želdinimas ir aplinkotvarka</t>
  </si>
  <si>
    <t>Nuomojama kilnojamųjų tualetų švenčių metu, vnt.</t>
  </si>
  <si>
    <t>Eksploatuojama šviestuvų, tūkst. vnt.</t>
  </si>
  <si>
    <t>3</t>
  </si>
  <si>
    <t>Lyginamasis variantas</t>
  </si>
  <si>
    <t>Papriemonės kodas</t>
  </si>
  <si>
    <t>Vykdytojas (skyrius / asmuo)</t>
  </si>
  <si>
    <t xml:space="preserve">MŪD Miesto tvarkymo skyrius </t>
  </si>
  <si>
    <t>Iš viso priemonei:</t>
  </si>
  <si>
    <t>MŪD Miesto tvarkymo skyrius</t>
  </si>
  <si>
    <t>Viešosios tvarkos skyrius</t>
  </si>
  <si>
    <t>IED Projektų skyrius</t>
  </si>
  <si>
    <t xml:space="preserve">IED Projektų skyrius  </t>
  </si>
  <si>
    <t>MŪD Miesto tvarkymo  sk.</t>
  </si>
  <si>
    <t>MŪD  Socialinės infrastruktūros skyrius</t>
  </si>
  <si>
    <t>2017-ieji metai</t>
  </si>
  <si>
    <t xml:space="preserve">Debreceno aikštės atnaujinimas </t>
  </si>
  <si>
    <t>Pempininkų aikštės atnaujinimas</t>
  </si>
  <si>
    <t xml:space="preserve">MŪD Miesto tvarkymo sk. </t>
  </si>
  <si>
    <t>MŪD Kapinių priežiūros skyrius</t>
  </si>
  <si>
    <t xml:space="preserve">MŪD BĮ "Klaipėdos paplūdimiai" </t>
  </si>
  <si>
    <t>Laidojimo paslaugų teikimas ir kapinių priežiūros organizavimas:</t>
  </si>
  <si>
    <t>P2.4.2.4</t>
  </si>
  <si>
    <t>P2.4.2.5</t>
  </si>
  <si>
    <t>80</t>
  </si>
  <si>
    <t>Įsigyta suoliukų, vnt.</t>
  </si>
  <si>
    <t xml:space="preserve">Integruotos stebėjimo sistemos viešose vietose nuoma ir retransliuojamo vaizdo stebėjimo paslaugos pirkimas </t>
  </si>
  <si>
    <t>Žardininkų gyvenamojo kvartalo viešosios erdvės (aikštės) šalia Taikos pr. atnaujinimas</t>
  </si>
  <si>
    <t>Parengtas tvarkybos projektas, vnt.</t>
  </si>
  <si>
    <t>Prižiūrima gertuvių Poilsio parke, vnt.</t>
  </si>
  <si>
    <t>1015</t>
  </si>
  <si>
    <t>Planas</t>
  </si>
  <si>
    <t xml:space="preserve">Palaidota mirusiųjų, skaičius </t>
  </si>
  <si>
    <t>BĮ „Klaipėdos paplūdimiai“ veiklos organizavimas</t>
  </si>
  <si>
    <t>SB(SPL)</t>
  </si>
  <si>
    <t>2018-ųjų metų lėšų projektas</t>
  </si>
  <si>
    <t>2018-ieji metai</t>
  </si>
  <si>
    <t xml:space="preserve">Savivaldybės biudžetas, iš jo: </t>
  </si>
  <si>
    <r>
      <t xml:space="preserve">Pajamų įmokų už patalpų nuomą likutis </t>
    </r>
    <r>
      <rPr>
        <b/>
        <sz val="10"/>
        <rFont val="Times New Roman"/>
        <family val="1"/>
        <charset val="186"/>
      </rPr>
      <t>SB(SPL)</t>
    </r>
  </si>
  <si>
    <r>
      <t xml:space="preserve">Vietinių rinkliavų lėšų likutis </t>
    </r>
    <r>
      <rPr>
        <b/>
        <sz val="10"/>
        <rFont val="Times New Roman"/>
        <family val="1"/>
        <charset val="186"/>
      </rPr>
      <t>SB(VRL)</t>
    </r>
  </si>
  <si>
    <t>SB(VB)</t>
  </si>
  <si>
    <r>
      <t xml:space="preserve">Valstybės biudžeto specialiosios tikslinės dotacijos lėšos </t>
    </r>
    <r>
      <rPr>
        <b/>
        <sz val="10"/>
        <rFont val="Times New Roman"/>
        <family val="1"/>
        <charset val="186"/>
      </rPr>
      <t>SB(VB)</t>
    </r>
  </si>
  <si>
    <r>
      <t xml:space="preserve">Žemės pardavimų likučio lėšos </t>
    </r>
    <r>
      <rPr>
        <b/>
        <sz val="10"/>
        <rFont val="Times New Roman"/>
        <family val="1"/>
        <charset val="186"/>
      </rPr>
      <t>SB(ŽPL)</t>
    </r>
  </si>
  <si>
    <t>SB(KPP)</t>
  </si>
  <si>
    <t>30</t>
  </si>
  <si>
    <t xml:space="preserve">Prižiūrimų tūrinių gėlinių/kitų gėlinių skaičius, vnt. </t>
  </si>
  <si>
    <t>23/299</t>
  </si>
  <si>
    <t>Miesto aikščių, skverų ir kitų bendro naudojimo teritorijų atnaujinimas ir priežiūra:</t>
  </si>
  <si>
    <t>II Melnragėje gelbėjimo stotyje esančios kavinės nuoma</t>
  </si>
  <si>
    <t>Viešojo tualeto ir dušinės paslaugų teikimas Melnragės paplūdimyje</t>
  </si>
  <si>
    <t>Daugiabučių namų atnaujinimo (modernizavimo) energinio naudingumo sertifikatų bei investicijų planų parengimas</t>
  </si>
  <si>
    <t>Parengtas techninis projektas, vnt.</t>
  </si>
  <si>
    <t>Parengtas investicijų  projektas, vnt.</t>
  </si>
  <si>
    <t>Ąžuolyno giraitės sutvarkymas, gerinant gamtinę aplinką ir skatinant aktyvų laisvalaikį ir lankytojų srautus</t>
  </si>
  <si>
    <t>P2.4.2.2</t>
  </si>
  <si>
    <t>P2.4.2.3</t>
  </si>
  <si>
    <t>Pakabinta papuošimo elementų, vnt.</t>
  </si>
  <si>
    <t>MŪD  Miesto tvarkymo skyrius</t>
  </si>
  <si>
    <t>Biudžetinių įstaigų energetinių išteklių efektyvinimas</t>
  </si>
  <si>
    <t xml:space="preserve">Daugiabučių gyvenamųjų namų kvartalų priežiūros vykdymas: </t>
  </si>
  <si>
    <t>Daugiabučių namų kiemų infrastruktūros gerinimo programos įgyvendinimas:</t>
  </si>
  <si>
    <t>Vaikų žaidimo aikštelių atnaujinimas ir remontas</t>
  </si>
  <si>
    <r>
      <t xml:space="preserve">Valstybės biudžeto specialiosios tikslinės dotacijos lėšos </t>
    </r>
    <r>
      <rPr>
        <b/>
        <sz val="10"/>
        <rFont val="Times New Roman"/>
        <family val="1"/>
        <charset val="186"/>
      </rPr>
      <t>SB(KPP)</t>
    </r>
  </si>
  <si>
    <t xml:space="preserve">IED </t>
  </si>
  <si>
    <t>Įrengta elektros įvadų (žemyninės dalies paplūdimiuose), vnt.</t>
  </si>
  <si>
    <t>Gatvių ir viešųjų erdvių apšvietimo organizavimo funkcijos įgyvendinimas</t>
  </si>
  <si>
    <t>Įdiegta radijo modulių, vnt.</t>
  </si>
  <si>
    <t>Atgimimo aikštės sutvarkymas, didinant patrauklumą investicijoms, skatinant lankytojų srautus (dangų keitimas, mažosios architektūros objektų įrengimas, želdynų sutvarkymas, automobilių stovėjimo vietų įrengimas)</t>
  </si>
  <si>
    <t>Įrengta vandens siurblio dažnio keitiklių, vnt.</t>
  </si>
  <si>
    <t>IED Statybos ir infrastruktūros plėtros sk.</t>
  </si>
  <si>
    <t>MŪD AKS</t>
  </si>
  <si>
    <t>Suženklinta automobilių stovėjimo aikštelių (prie kapinių), vnt.</t>
  </si>
  <si>
    <t>Suremontuota Joniškės kapinių takų, m</t>
  </si>
  <si>
    <t>Parengtas Joniškės kapinių želdinimo aprašas, vnt.</t>
  </si>
  <si>
    <t>Apgenėta medžių, vnt.</t>
  </si>
  <si>
    <t>Automobilių stovėjimo vietų įrengimas;</t>
  </si>
  <si>
    <t>Įrengta automobilių stovėjimo vietų, vnt.</t>
  </si>
  <si>
    <t>Atstatyta vandens kolonėlių Joniškės ir Lėbartų kapinėse, vnt.</t>
  </si>
  <si>
    <t>Įrengta užtvarų Joniškės ir Lėbartų kapinėse, vnt.</t>
  </si>
  <si>
    <t>Automatizuotos šilumos punkto  kontrolės ir valdymo sistemų aptarnavimas savivaldybės biudžetinių įstaigų pastatuose</t>
  </si>
  <si>
    <t>Atliktas Garažų g. 6 nenaudojamo pastato stogo, langų užsandarinimas, proc.</t>
  </si>
  <si>
    <t>Teritorijos šalia pastato Taikos pr.76 sutvarkymas ir privažiuojamųjų kelių rekonstrukcija pritaikant neįgaliesiems</t>
  </si>
  <si>
    <t>Klaipėdos paplūdimių</t>
  </si>
  <si>
    <t>Įsigytas krovininis automobilis, vnt</t>
  </si>
  <si>
    <t>Įsigyta vandens motociklų, vnt.</t>
  </si>
  <si>
    <t>Parengtas investicijų projektas, vnt.</t>
  </si>
  <si>
    <t>70</t>
  </si>
  <si>
    <t xml:space="preserve">BĮ "Klaipėdos paplūdimiai" </t>
  </si>
  <si>
    <t>I, P2.4.2.4</t>
  </si>
  <si>
    <t>tūkst. Eur</t>
  </si>
  <si>
    <r>
      <t xml:space="preserve">Pėsčiųjų tako tarp Gedminų g. ir Taikos pr. (nuo Nr. 99) rekonstravimas ir keleivių išlaipinimo aikštelių įrengimas </t>
    </r>
    <r>
      <rPr>
        <i/>
        <sz val="10"/>
        <rFont val="Times New Roman"/>
        <family val="1"/>
        <charset val="186"/>
      </rPr>
      <t>(Debreceno mikrorajonas)</t>
    </r>
  </si>
  <si>
    <t xml:space="preserve">Įsigyta medžių kamienų ir šaknų dekoratyvinių apsaugų, vnt. </t>
  </si>
  <si>
    <t xml:space="preserve">Įsigyta gėlinių, vnt. </t>
  </si>
  <si>
    <t>Gatvių ir kiemų apšvietimo valdymo spintų radijo modulių įdiegimas</t>
  </si>
  <si>
    <t xml:space="preserve">Prižiūrima kapinių  (įskaitant senąsias kapinaites), vnt. </t>
  </si>
  <si>
    <t xml:space="preserve">Atlikta vandentiekio tinklų  įrengimo prie viešojo tualeto Lėbartų kapinėse ir viešojo tualeto patalpų remonto darbų, proc. </t>
  </si>
  <si>
    <t>Atlikta Joniškės kapinių želdinių tvarkymo darbų pagal aprašą, proc.</t>
  </si>
  <si>
    <t xml:space="preserve"> TIKSLŲ, UŽDAVINIŲ, PRIEMONIŲ, PRIEMONIŲ IŠLAIDŲ IR PRODUKTO KRITERIJŲ DETALI SUVESTINĖ</t>
  </si>
  <si>
    <t>Paplūdimiams tvarkyti reikalingų transporto priemonių ir  inventoriaus įsigijimas</t>
  </si>
  <si>
    <t>Biudžetinių įstaigų kiemų apšvietimo tinklų plėtra ir įrengimas</t>
  </si>
  <si>
    <t>Kapinių priežiūra (valymas, apsauga, administravimas, elektros energijos pirkimas, vandens įrenginių priežiūra, kvartalinių žymeklių įrengimas, kapinių inventorizavimas, kapaviečių ženklų  įrengimas, dėžių smėliui laikyti atnaujinimas)</t>
  </si>
  <si>
    <t>Įvykdyta rinkodaros priemonių (metodinių rekomendacijų leidyba, policijos bičiulio „Amsio“ ir „Amsiuko“ įsigijimas, vaizdinės, garsinės informacijos apie saugios kaimynystės grupes sukūrimas ir sklaida ir kt.), vnt.</t>
  </si>
  <si>
    <t>Klaipėdos miesto lietaus tinklų tiesimas ir rekonstrukcija</t>
  </si>
  <si>
    <t>Rekonstruota, nutiesta lietaus nuotekų tinklų:</t>
  </si>
  <si>
    <t>Neringos skvero (prie Senojo turgaus) inventoriaus remontas ir apšvietimo atnaujinimas</t>
  </si>
  <si>
    <t xml:space="preserve">Atlikta aikštės atnaujinimo III etapo (teritorijoje nuo automobilių stovėjimo aikštelės iki Naujakiemio g.) darbų, proc. </t>
  </si>
  <si>
    <t>Klaipėdos miesto paplūdimių sutvarkymo priemonių 2016–2019 metų plano įgyvendinimas</t>
  </si>
  <si>
    <r>
      <t>Gėlynų atnaujinimas ir įrengimas</t>
    </r>
    <r>
      <rPr>
        <i/>
        <sz val="10"/>
        <rFont val="Times New Roman"/>
        <family val="1"/>
        <charset val="186"/>
      </rPr>
      <t xml:space="preserve"> </t>
    </r>
  </si>
  <si>
    <t>Apskaitos kodas</t>
  </si>
  <si>
    <t>P2.3.2.5</t>
  </si>
  <si>
    <t>07.010101</t>
  </si>
  <si>
    <t>07.010102</t>
  </si>
  <si>
    <t>07.010104</t>
  </si>
  <si>
    <t>07.010119</t>
  </si>
  <si>
    <t>07.010115</t>
  </si>
  <si>
    <t>07.010203</t>
  </si>
  <si>
    <t>07.010204</t>
  </si>
  <si>
    <t>07.010205010</t>
  </si>
  <si>
    <t>07.01030200</t>
  </si>
  <si>
    <t>07.01030202</t>
  </si>
  <si>
    <t>07.010303</t>
  </si>
  <si>
    <t>07.020202</t>
  </si>
  <si>
    <t>07.020208</t>
  </si>
  <si>
    <t xml:space="preserve">07.010401 </t>
  </si>
  <si>
    <t>07.010501</t>
  </si>
  <si>
    <t xml:space="preserve"> 07.030203</t>
  </si>
  <si>
    <t>07.020101</t>
  </si>
  <si>
    <t>07:</t>
  </si>
  <si>
    <t>0403</t>
  </si>
  <si>
    <t>0402</t>
  </si>
  <si>
    <t>0404</t>
  </si>
  <si>
    <t>0401</t>
  </si>
  <si>
    <t>0405</t>
  </si>
  <si>
    <t>07.010404</t>
  </si>
  <si>
    <t>07.030204</t>
  </si>
  <si>
    <t>07.030108</t>
  </si>
  <si>
    <t>07.010121</t>
  </si>
  <si>
    <t>07.010122</t>
  </si>
  <si>
    <t>07.010123</t>
  </si>
  <si>
    <t>07.010120</t>
  </si>
  <si>
    <t>07.010307</t>
  </si>
  <si>
    <t>07.0202012</t>
  </si>
  <si>
    <t>07.020210</t>
  </si>
  <si>
    <t>07.020114</t>
  </si>
  <si>
    <t>Projekto „Socialinio kultūrinio klasterio „Vilties miestas“ Klaipėdos aplinkos ir gerbūvio  sutvarkymas“ įgyvendinimas</t>
  </si>
  <si>
    <t>07.010124</t>
  </si>
  <si>
    <t>07.01020100</t>
  </si>
  <si>
    <t>Viešųjų erdvių (šviesoforų, fontanų, tualetų ir kt.)  apšvietimo tinklų ir įrangos eksploatacija</t>
  </si>
  <si>
    <t>07.010601</t>
  </si>
  <si>
    <t>07.010602</t>
  </si>
  <si>
    <t>07.010604</t>
  </si>
  <si>
    <t>07.010603</t>
  </si>
  <si>
    <t>07.020106</t>
  </si>
  <si>
    <t>Aiškinamojo rašto priedas Nr.3</t>
  </si>
  <si>
    <t>2016 m. asignavimų planas</t>
  </si>
  <si>
    <t>2016 m. asignavimų plano pakeitimas</t>
  </si>
  <si>
    <t>Lėšų poreikis biudžetiniams 
2017-iesiems metams</t>
  </si>
  <si>
    <t>2019-ųjų metų lėšų projektas</t>
  </si>
  <si>
    <t>2019-ieji metai</t>
  </si>
  <si>
    <t>07.010117</t>
  </si>
  <si>
    <t>11</t>
  </si>
  <si>
    <t>Vingio mikrorajono aikštės atnaujinimas</t>
  </si>
  <si>
    <t>Parengtas projektas, vnt.</t>
  </si>
  <si>
    <t>Pėsčiųjų tako tarp Gedminų g. ir Taikos pr. (nuo Nr. 109) atnaujinimas (Debreceno mikrorajonas)</t>
  </si>
  <si>
    <t>Herkaus Manto gatvėje esančios mūrinės sienos remontas</t>
  </si>
  <si>
    <t>500</t>
  </si>
  <si>
    <t>Įrengta lauko namelių gyvūnams (10 vnt.) ir ženklų „Kačių šėrimo vieta“ (10 vnt.), vnt.</t>
  </si>
  <si>
    <t>10+10</t>
  </si>
  <si>
    <t>Pakoreguotas techninis projektas vnt.</t>
  </si>
  <si>
    <t>1020</t>
  </si>
  <si>
    <t xml:space="preserve">Įsigyta mobilių gelbėjimo stočių, vnt. </t>
  </si>
  <si>
    <t>Įsigyta mobilių stebėjimo bokštelių, vnt.</t>
  </si>
  <si>
    <t>Mėlynosios vėliavos programos koordinavimo paslaugų įsigijimas</t>
  </si>
  <si>
    <t>SB(VRL)</t>
  </si>
  <si>
    <t>Kompleksinis kiemų tvarkymas (automobilių stovėjimo vietų, vaikų žaidimų aikštelių ir pan. įrengimas), prioritetą teikiant renovaciją atliekantiems (atlikusiems) namams</t>
  </si>
  <si>
    <t>Viešojo ir privataus sektorių partnerystės modelio sukūrimas, įgyvendinant projektą  „Atgimimo aikštės sutvarkymas, didinant patrauklumą investicijoms, skatinant lankytojų srautus“</t>
  </si>
  <si>
    <t>Parengta galimybių studija, vnt.</t>
  </si>
  <si>
    <t>Atsinaujinančių energijos išteklių  panaudojimas savivaldybės biudžetinių įstaigų pastatuose</t>
  </si>
  <si>
    <t xml:space="preserve">Savivaldybės biudžetinės įstaigos pilotinio energijos vartojimo efektyvumo didinimo investicijų projekto parengimas </t>
  </si>
  <si>
    <t>Parengta paraiška, vnt.</t>
  </si>
  <si>
    <t>Įstaigų (lopšelis-darželis „Aitvarėlis“, lopšelis-darželis „Ąžuoliukas“, lopšelis-darželis „Versmė“, progimnazija „Verdenė“), kuriose įrengtos saulės (fotovoltinės) elektrinės, skaičius</t>
  </si>
  <si>
    <t>2018-ųjų m. lėšų poreikis</t>
  </si>
  <si>
    <t>2019-ųjų m. lėšų poreikis</t>
  </si>
  <si>
    <t>20</t>
  </si>
  <si>
    <t>Beglobių gyvūnų gerovės ir apsaugos priemonių įgyvendinimas (gyvūnų gaudymas, surinkimas, sterilizacija, karantinavimas, eutanazija ir kt.)</t>
  </si>
  <si>
    <t>Įrengtas drenažas Sąjūdžio parko dalyje (1,50 ha plote). Užbaigtumas, proc.</t>
  </si>
  <si>
    <t>Parengtas projektas ir nutiesta paviršinių nuotekų tinklų (650 m) Barškių gatvėje. Užbaigtumas, proc.</t>
  </si>
  <si>
    <t>Įstaigų, kuriose diegiamos automatizuotos šilumos punkto  kontrolės ir valdymo sistemos, skaičius</t>
  </si>
  <si>
    <t>Prižiūrima ir remontuojama informacinės sistemos objektų (nuorodų, stendų), vnt.</t>
  </si>
  <si>
    <t>Atlikta aikštės atnaujinimo darbų. Užbaigtumas, proc.</t>
  </si>
  <si>
    <t>Atlikta aikštės sutvarkymo darbų. Užbaigtumas, proc.</t>
  </si>
  <si>
    <t>Atlikta fontano remonto darbų. Užbaigtumas, proc.</t>
  </si>
  <si>
    <t>Atlikta sienos (apie 550 m²) remonto darbų. Užbaigtumas, proc.</t>
  </si>
  <si>
    <t>Atlikta aplinkos sutvarkymo darbų. Užbaigtumas, proc.</t>
  </si>
  <si>
    <t>Atlikta takų rekonstrukcijos ir keleivių išlaipinimo aikštelių įrengimo darbų. Užbaigtumas, proc.</t>
  </si>
  <si>
    <t>Atlikta tako rekonstrukcijos darbų. Užbaigtumas, proc.</t>
  </si>
  <si>
    <t>Prižiūrima konteinerinių tualetų, vnt.</t>
  </si>
  <si>
    <t>Įsigyta keturračių, vnt.</t>
  </si>
  <si>
    <t>Nuolatinių darbuotojų skaičius</t>
  </si>
  <si>
    <t>Sezoninių darbuotojų skaičius</t>
  </si>
  <si>
    <t>Įsigyta kompiuterių, vnt.</t>
  </si>
  <si>
    <t xml:space="preserve">Atnaujinta apšvietimo atramų S. Daukanto g. (nuo H. Manto g. iki S. Neries g.)  ir  Gintaro g. (nuo I. Kanto iki Karklų g.). Užbaigtumas, proc. </t>
  </si>
  <si>
    <t xml:space="preserve">Atlikta apšvietimo įrengimo kieme I. Kanto g. 9-17 darbų. Užbaigtumas, proc. </t>
  </si>
  <si>
    <t xml:space="preserve">Atlikta apšvietimo įrengimo Lėbartų kapinių autobusų stotelėje darbų. Užbaigtumas, proc. </t>
  </si>
  <si>
    <t xml:space="preserve">Atlikta žemėlapio, esančio aikštelėje prie įvažiavimo į Klaipėdą iš šiaurinės pusės, apšvietimo įrengimo darbų. Užbaigtumas, proc. </t>
  </si>
  <si>
    <t>Eksploatuojama kamerų, vnt.</t>
  </si>
  <si>
    <t xml:space="preserve">Atlikta aikštės sutvarkymo darbų. Užbaigtumas, proc. </t>
  </si>
  <si>
    <t xml:space="preserve">Atlikta krantinių ir prieigų sutvarkymo darbų. Užbaigtumas, proc. </t>
  </si>
  <si>
    <t xml:space="preserve">Atlikta pėsčiųjų tako sutvarkymo darbų. Užbaigtumas, proc. </t>
  </si>
  <si>
    <t xml:space="preserve">Atlikta teritorijos sutvarkymo darbų. Užbaigtumas, proc. </t>
  </si>
  <si>
    <t xml:space="preserve">Atlikta aikštės ir jos prieigų sutvarkymo darbų. Užbaigtumas, proc.  </t>
  </si>
  <si>
    <t xml:space="preserve">Atlikta viešosios erdvės sutvarkymo darbų. Užbaigtumas, proc. </t>
  </si>
  <si>
    <t xml:space="preserve">Išvežta mirusiųjų iš įvykio vietos,  skaičius </t>
  </si>
  <si>
    <t xml:space="preserve">Mirusiųjų palaikų laikinas laikymas (saugojimas), skaičius </t>
  </si>
  <si>
    <t>Atlikta teritorijos (26 641 m²) sutvarkymo ir privažiuojamųjų kelių rekonstrukcijos darbų. Užbaigtumas proc.</t>
  </si>
  <si>
    <t xml:space="preserve">Atlikta viešosios erdvės (4335 m²) sutvarkymo darbų. Užbaigtumas, proc. </t>
  </si>
  <si>
    <t>Šîldoma įstaigų, vnt.</t>
  </si>
  <si>
    <t>Aptarnaujama įstaigų, vnt.</t>
  </si>
  <si>
    <t>Parengta techninių darbo projektų, vnt.</t>
  </si>
  <si>
    <t xml:space="preserve">47,4 ha Medelyno gyvenamojo rajono infrastruktūros išvystymas. I etapas
</t>
  </si>
  <si>
    <t>Skvero Bokštų gatvėje sutvarkymas</t>
  </si>
  <si>
    <t>Interaktyvios tikslinės teritorijos ir susietų teritorijų ribų žemėlapio aplikacijos sukūrimas</t>
  </si>
  <si>
    <t xml:space="preserve"> </t>
  </si>
  <si>
    <t>(Bendra projekto vertė 4 097 570 Eur, iš jų: ES lėšos 3 482 680 Eur, VB lėšos 307 295,3 Eur, SB lėšos 307 594,7 Eur)</t>
  </si>
  <si>
    <t xml:space="preserve">Parengta žemėlapio aplikacija,  skirta 2014–2020 m. integruotų investicijų programos projektų viešinimui, vnt. </t>
  </si>
  <si>
    <r>
      <t>Tvarkomų gėlynų plotas, tūkst. m</t>
    </r>
    <r>
      <rPr>
        <vertAlign val="superscript"/>
        <sz val="10"/>
        <rFont val="Times New Roman"/>
        <family val="1"/>
        <charset val="186"/>
      </rPr>
      <t xml:space="preserve">2 </t>
    </r>
  </si>
  <si>
    <t>25/299</t>
  </si>
  <si>
    <t>KVJUD</t>
  </si>
  <si>
    <t>100</t>
  </si>
  <si>
    <t>90</t>
  </si>
  <si>
    <t>61</t>
  </si>
  <si>
    <t>Įsigyta šachmatų komplektų Kurpių skvere, vnt.</t>
  </si>
  <si>
    <t>Aikštės prie Santuokų rūmų atnaujinimas</t>
  </si>
  <si>
    <t>Parengtas aprašas, vnt.</t>
  </si>
  <si>
    <t>Atlikta aikštės sutvarkymo darbų, proc.</t>
  </si>
  <si>
    <t>Skvero ties bažnyčia Panevėžio g. atnaujinimas</t>
  </si>
  <si>
    <t>Atlikta fontano "Laivelis" Meridiano skvere atnaujinimo darbų. Užbaigtumas, proc.</t>
  </si>
  <si>
    <t>7+7</t>
  </si>
  <si>
    <t>6+6</t>
  </si>
  <si>
    <t>Švietimo įstaigų želdinių tvarkymas</t>
  </si>
  <si>
    <t>Pasirasirašyta sutartis dėl dalyvavimo mėlynosios vėliavos programoje vieniems metams, vnt.</t>
  </si>
  <si>
    <t>Įsigyta paplūdimių inventoriaus (stendai, šiukšliadežės, konteineriai, persirengimo kabinos, suolai), vnt.</t>
  </si>
  <si>
    <t>Įsigytas smėlio valymo įrenginys, vnt.</t>
  </si>
  <si>
    <t>Įsigytas vandens motociklas, vnt.</t>
  </si>
  <si>
    <t>Įsigytas automobilis pliažų valymui, vnt.</t>
  </si>
  <si>
    <t>Atlikta infrastruktūros įrengimo darbų. Užbaigtumas, proc.</t>
  </si>
  <si>
    <t>1/100</t>
  </si>
  <si>
    <t>Pašalinta elektros atramų Joniškės kapinėse, vnt.</t>
  </si>
  <si>
    <t>Atlikti Joniškės kapinių vartų ir vartelių, pakeitimo darbai, proc.</t>
  </si>
  <si>
    <t>Atnaujintas apšvietimas daugiabučių namų kiemuose (Švyturio g. 8, 10, Malūnininkų g. 2, J. Janonio g. 26, 28, Smilties pylimo g. 3), skaičius</t>
  </si>
  <si>
    <t>Atnaujinta žaidimų aikštelių, skaičius</t>
  </si>
  <si>
    <t>Parengta (kooreguota) planų, vnt.</t>
  </si>
  <si>
    <t>Daugiabučio Vingio g. 35 modernizavimui techninio darbo projekto parengimas</t>
  </si>
  <si>
    <t>Parengtas techninis darbo projektas</t>
  </si>
  <si>
    <t>MŪD Socialinės infrastruktūros sk.</t>
  </si>
  <si>
    <t xml:space="preserve">DNSB valdymo organų veiklos priežiūros ir kontrolės vykdymas </t>
  </si>
  <si>
    <t>MŪD Socialinės infrastruktūros skyriaus Butų ir energetikos poskyris</t>
  </si>
  <si>
    <r>
      <t xml:space="preserve">Klaipėdos valstybinio jūrų uosto direkcijos lėšos </t>
    </r>
    <r>
      <rPr>
        <b/>
        <sz val="10"/>
        <rFont val="Times New Roman"/>
        <family val="1"/>
        <charset val="186"/>
      </rPr>
      <t>KVJUD</t>
    </r>
  </si>
  <si>
    <t>Atlikta geriamo vandens tyrimų Lėbartų kapinėse, vnt.</t>
  </si>
  <si>
    <t>Suremontuota vandentiekio vamzdynų  Joniškės kapinėse, m</t>
  </si>
  <si>
    <t>Trinyčių parko teritorijos sutvarkymas, gerinant gamtinę aplinką ir skatinant lankytojų srautus (atnaujinamos dangos, sutvarkomi želdiniai, įrengiama mažoji architektūra)</t>
  </si>
  <si>
    <t>12</t>
  </si>
  <si>
    <t>Sutvarkyta švietimo įstaigų želdinių (pašalinta medžių), vnt.</t>
  </si>
  <si>
    <t>Įvykdyta rinkodaros priemonių (metodinių rekomendacijų leidyba, stendo su gaisro aptikimo ir signalizavimo sistema įrengimas, prevencinės informacinės medžiagos gamyba vaizdinės, garsinės informacijos sklaida priešgaisrinės saugos tema ir kt.), vnt.</t>
  </si>
  <si>
    <t>13</t>
  </si>
  <si>
    <t>14</t>
  </si>
  <si>
    <t>15</t>
  </si>
  <si>
    <t>Atlikta skvero rekonstrukcijos darbų. Užbaigtumas, proc.</t>
  </si>
  <si>
    <t>Atlikta aikštės rekonstrukcijos darbų. Užbaigtumas, proc.</t>
  </si>
  <si>
    <t>K. Donelaičio aikštės sutvarkymas</t>
  </si>
  <si>
    <t>Skvero tarp Puodžių g. ir Bokštų g., skirto Vydūno paminklui įrengti, sutvarkymas</t>
  </si>
  <si>
    <t>Įvykdyta rinkodaros priemonių (vaizdinės, garsinės informacijos sukūrimas ir leidyba, navigacinės sistemos dviračių vagysčių prevencijai įsigijimas – 3 vnt., lipdukų ir kt. prevencinės informacinės medžiagos gamyba), vnt.</t>
  </si>
  <si>
    <t>Užtikrinti švarą ir tvarką daugiabučių gyvenamųjų namų kvartaluose, skatinti gyventojus renovuoti, prižiūrėti ir saugoti savo turtą</t>
  </si>
  <si>
    <t>Pastatyta skulptūra, vnt.</t>
  </si>
  <si>
    <t>Įrengta vaikų žaidimų aikštelių (2017 m.  Pempininkų ir Debreceno aikščių prieigose), vnt.</t>
  </si>
  <si>
    <t>I, P3.2.1.7</t>
  </si>
  <si>
    <t>Projekto „Saugus kaimynas – saugus aš“ įgyvendinimas kartu su Klaipėdos apskrities Vyriausiuoju policijos komisariatu</t>
  </si>
  <si>
    <t xml:space="preserve">2017-ųjų metų asignavimų planas
</t>
  </si>
  <si>
    <t>2017-ųjų metų asignavimų planas</t>
  </si>
  <si>
    <t>Įrengta lauko namelių gyvūnams ir ženklų „Kačių šėrimo vieta“, vnt.</t>
  </si>
  <si>
    <t>VR</t>
  </si>
  <si>
    <t>Miesto aikščių, skverų ir kitų bendro naudojimo teritorijų  priežiūra ir atnaujinimas:</t>
  </si>
  <si>
    <t>Sezoninių darbuotojų skaičiu</t>
  </si>
  <si>
    <t>Prižiūrima stacionarių tualetų, vnt.</t>
  </si>
  <si>
    <t xml:space="preserve">Išvežta mirusiųjų iš įvykio vietos, skaičius </t>
  </si>
  <si>
    <t xml:space="preserve">* pagal Klaipėdos miesto savivaldybės tarybos sprendimus: 2015 m. gruodžio 22 d. Nr. T2-333 ir 2016 m. vasario 12 d. Nr. T2-28
</t>
  </si>
  <si>
    <t>Želdinių tvarkymas;</t>
  </si>
  <si>
    <t xml:space="preserve">Apšvietimo atnaujinimas. </t>
  </si>
  <si>
    <t xml:space="preserve">Daugiabučių namų savininkų bendrijų (DNSB) pirmininkų mokymų organizavimas </t>
  </si>
  <si>
    <t>Atlikta skvero atnaujinimo darbų (atnaujintas apšvietimas). Užbaigtumas, proc.</t>
  </si>
  <si>
    <t>Atlikta juridinių asmenų paieškų Juridinių asmenų registre, sk.</t>
  </si>
  <si>
    <t xml:space="preserve">Gaisrų prevencijos projekto „Gyvenkime saugiai“ įgyvendinimas kartu su Klaipėdos apskrities priešgaisrine gelbėjimo valdyba </t>
  </si>
  <si>
    <t>Turtinių nusikalstamų veikų (vagysčių) prevencijos projekto „Policija saugo - saugok ir pats“ įgyvendinimas kartu su Klaipėdos apskrities Vyriausiuoju policijos komisariatu</t>
  </si>
  <si>
    <t>Įsigyta šviečiančių kalėdinių elementų, vnt.</t>
  </si>
  <si>
    <t>Įsigyta šviesos elementų (LED girliandų), vnt.</t>
  </si>
  <si>
    <t>Savivaldybei priskirtų valyti ir prižiūrėti teritorijų plotas, kv.km</t>
  </si>
  <si>
    <t xml:space="preserve">Paimta, sugauta gyvūnų, vnt. </t>
  </si>
  <si>
    <t>Atlikta beglobių kačių sterilizacijų, vnt.</t>
  </si>
  <si>
    <t>Sutvarkyta Smiltynės paplūdimio prie centrinės gelbėtojų stoties infrastruktūra pagal Mėlynosios vėliavos programos reikalavimus. Užbaigtumas,  proc.</t>
  </si>
  <si>
    <t>Sutvarkyta Antrosios Melnragės paplūdimio infrastruktūra pagal Mėlynosios vėliavos programos reikalavimus. Užbaigtumas,  proc.</t>
  </si>
  <si>
    <t>Sutvarkyta Neįgaliųjų, Melnragės, Girulių ir Smiltynės prie Naujosios perkėlos  paplūdimių infrastruktūra. Užbaigtumas,  proc.</t>
  </si>
  <si>
    <t>Įrengta, atnaujinta tualetų, vnt.</t>
  </si>
  <si>
    <t>Atlikta Garažų g. 6 pastato ("Klubas") kapitalinio remonto darbų. Užbaigtumas, proc.</t>
  </si>
  <si>
    <t>Atlikta Lėbartų kapinių pagrindinės aikštės remonto darbų. Užbaigtumas, proc.</t>
  </si>
  <si>
    <t>Atlikta Lėbartų kapinių centrinio tako remonto darbų. Užbaigtumas, proc.</t>
  </si>
  <si>
    <t>Išasfaltuota pėsčiųjų takų, Joniškės ir Lėbartų kapinėse, dangos, kv. m</t>
  </si>
  <si>
    <t>Įrengta konteinerių atliekų aikštelių, m2</t>
  </si>
  <si>
    <t>Nudažyta Kopgalio kapinių metalinių konstrukcijų vartų ir tvorų. Užbaigtumas, proc.</t>
  </si>
  <si>
    <t>Atlikta Joniškės kapinių želdinių tvarkymo darbų pagal aprašą. Užbaigtumas, proc.</t>
  </si>
  <si>
    <t>(2017 m. - Šiaulių g. 19, Debreceno g. 13, Nidos g. 13, 15, 19, 21, Baltijos pr.93, Taikos pr. 77), m</t>
  </si>
  <si>
    <t>** pagal Klaipėdos miesto savivaldybės tarybos 2016 m. lapkričio 24 d. sprendimą Nr. T2-267</t>
  </si>
  <si>
    <t>Klaipėdos miesto integruotos teritorijos vystymo programos projektų įgyvendinimas:</t>
  </si>
  <si>
    <t>Įsigyta paplūdimių inventoriaus (stendų, šiukšliadėžių, konteinerių, persirengimo kabinų, suolų), vnt.</t>
  </si>
  <si>
    <t>Prižiūrima informacinės sistemos objektų (nuorodų, stendų), vnt.</t>
  </si>
  <si>
    <t>Remontuota suoliukų, vnt.</t>
  </si>
  <si>
    <t>Remontuota šiukšliadėžių, vnt.</t>
  </si>
  <si>
    <t>Atlikta Neringos skvero atnaujinimo darbų. Užbaigtumas, proc.</t>
  </si>
  <si>
    <t xml:space="preserve"> Įrengtas viešasis tualetas Vingio g. (galutinėje autobusų sustojimo vietoje), vnt. </t>
  </si>
  <si>
    <t>Akmenos-Danės upės vidaus vandens kelią administruojančių darbuotojų skaičius</t>
  </si>
  <si>
    <t>Papuošta kalėdinė eglė, kartai per metus</t>
  </si>
  <si>
    <t>Įrengtas apšvietimas Liudviko Stulpino progimnazijos teritorijoje. Užbaigtumas, proc.</t>
  </si>
  <si>
    <t>Pakeista oro linijų į kabelines (2017 m. Antrosios Melnragės g., Kretingos g. dalyje; Kretingos g. ir Šiltnamių g. dalyje, Ukmergės g. ir Molėtų g. dalyje). Užbaigtumas, proc.</t>
  </si>
  <si>
    <t>Parengtas apšvietimo įrengimo Smiltynėje pagrindiniame take techninis projektas ir atlikta darbų. Užbaigrumas, proc.</t>
  </si>
  <si>
    <t>Atnaujinta apšvietimo infrastruktūra (2017 m. Baltijos pr. ir Taikos pr. požeminėse perėjose, S. Daukanto  g. atkarpoje nuo Herkaus Manto iki Naujojo uosto g., Pilies g. atkarpoje nuo Daržų g. iki Minijos g., praėjime nuo dviračių tako iki Debreceno g. 52 namo, Puodžių g., Aukštosios g. atkarpoje nuo Daržų g. iki Turgaus a., J. Zauerveino g.,  praėjime tarp Birutės g. 22 ir Taikos pr. 46). Užbaigtumas, proc.</t>
  </si>
  <si>
    <t>Atnaujinta apšvietimo infrastruktūros kiemuose, tūkst. m.</t>
  </si>
  <si>
    <t>Įgyvendintas projektas, vnt.</t>
  </si>
  <si>
    <t>25/317</t>
  </si>
  <si>
    <t>25/335</t>
  </si>
  <si>
    <t>Atlikta skvero sutvarkymo darbų. Užbaigtumas, proc.</t>
  </si>
  <si>
    <t xml:space="preserve">Klaipėdos miesto integruotos teritorijos vystymo programos projektų įgyvendinimas: </t>
  </si>
  <si>
    <t>Turgaus aikštės su prieigomis sutvarkymas, pritaikant verslo, turizmo, bendruomenės poreikiams (aikštės ir į aikštę einančių gatvių (Šaltkalvių, Aukštoji, Skerdėjų) sutvarkymas, taikant universalaus dizaino principus)</t>
  </si>
  <si>
    <t>Viešosios erdvės prie buvusio „Vaidilos“ kino teatro konversija (dangų keitimas, mažosios architektūros elementų įrengimas, baseino sutvarkymas, poilsio aikštelių ir žaliųjų plotų įrengimas ir kt.)</t>
  </si>
  <si>
    <t>Pėsčiųjų tako sutvarkymas palei Taikos pr. nuo Sausio 15-osios iki Kauno g., paverčiant viešąja erdve, pritaikyta gyventojams bei smulkiajam ir vidutiniam verslui (įrengiant, sutvarkant želdynus, dviračių takus, mažosios architektūros elementus, įrengiant privažiavimą)</t>
  </si>
  <si>
    <t>Suremontuotas viešasis tualetas Lėbartų kapinėse, vnt.</t>
  </si>
  <si>
    <t>Įsigyta lauko reklaminių stendų dekoratyvių stogelių, vnt.</t>
  </si>
  <si>
    <r>
      <t>Sutvarkyta švietimo įstaigų želdinių</t>
    </r>
    <r>
      <rPr>
        <sz val="10"/>
        <rFont val="Times New Roman"/>
        <family val="1"/>
        <charset val="186"/>
      </rPr>
      <t>, vnt.</t>
    </r>
  </si>
  <si>
    <t xml:space="preserve">Įrengtas viešasis tualetas Vingio g. (galutinėje autobusų sustojimo vietoje), vnt. </t>
  </si>
  <si>
    <t>Atlikta Garažų g. 6 pastato kapitalinio remonto darbų. Užbaigtumas, proc.</t>
  </si>
  <si>
    <t xml:space="preserve">2016–2019 M. KLAIPĖDOS MIESTO SAVIVALDYBĖS </t>
  </si>
  <si>
    <t xml:space="preserve">2017–2019 M. KLAIPĖDOS MIESTO SAVIVALDYBĖS </t>
  </si>
  <si>
    <t>Teritorijos šalia pastato Taikos pr. 76 sutvarkymas ir privažiuojamųjų kelių rekonstravimas pritaikant neįgaliesiems</t>
  </si>
  <si>
    <t>Klaipėdos miesto lietaus tinklų tiesimas ir rekonstravimas</t>
  </si>
  <si>
    <t>Danės upės krantinių rekonstravimas  (nuo Biržos tilto), skatinant verslumą (turizmą, smulkiąją žvejybą ir pan.), ir prieigų sutvarkymas (Danės skveras su fontanais) (dangų keitimas, mažosios architektūros objektų įrengimas, želdynų sutvarkymas ir t. t.)</t>
  </si>
  <si>
    <t>Pėsčiųjų tako sutvarkymas palei Taikos pr. nuo Sausio 15-osios iki Kauno g., paverčiant viešąja erdve, pritaikyta gyventojams bei smulkiajam ir vidutiniam verslui (įrengiant, sutvarkant želdynus, dviračių takus, mažosios architektūros elementus, įrengiant privažiuojamąjį kelią)</t>
  </si>
  <si>
    <t>Interaktyvios tikslinės teritorijos ir susietų teritorijų ribų žemėlapio programos sukūrimas</t>
  </si>
  <si>
    <t>Želdinių tvarkymas</t>
  </si>
  <si>
    <t>Automobilių stovėjimo vietų įrengimas</t>
  </si>
  <si>
    <t>Apšvietimo atnaujinimas</t>
  </si>
  <si>
    <t>Daugiabučio namo Vingio g. 35 modernizavimo techninio darbo projekto parengimas</t>
  </si>
  <si>
    <t>Projekto „Saugus kaimynas – saugus aš“ įgyvendinimas kartu su Klaipėdos apskrities vyriausiuoju policijos komisariatu</t>
  </si>
  <si>
    <t>Turtinių nusikalstamų veikų (vagysčių) prevencijos projekto „Policija saugo – saugok ir pats“ įgyvendinimas kartu su Klaipėdos apskrities vyriausiuoju policijos komisariatu</t>
  </si>
  <si>
    <t xml:space="preserve">Prižiūrimų tūrinių gėlinių / kitų gėlinių skaičius, vnt. </t>
  </si>
  <si>
    <t>Atlikta fontano „Laivelis“ skvere prie burlaivio „Meridianas“ atnaujinimo darbų. Užbaigtumas, proc.</t>
  </si>
  <si>
    <t>Pasirasirašyta sutartis dėl dalyvavimo Mėlynosios vėliavos programoje vieniems metams, vnt.</t>
  </si>
  <si>
    <t>Įsigyta paplūdimiams tvarkyti reikalingų transporto priemonių (2017 m. –  mobiliosios gelbėjimo stotys, mobilieji stebėjimo bokšteliai, vandens motociklas, automobilis, smėlio valymo įrenginys), vnt.</t>
  </si>
  <si>
    <t>Atnaujinta apšvietimo infrastruktūra (2017 m. Baltijos pr. ir Taikos pr. požeminėse perėjose, S. Daukanto  g. ruože nuo Herkaus Manto iki Naujosios Uosto g., Pilies g. ruože nuo Daržų g. iki Minijos g., praėjimo vietoje nuo dviračių tako iki Debreceno g. 52 namo, Puodžių g., Aukštosios g. ruože nuo Daržų g. iki Turgaus a., J. Zauerveino g.,  praėjimo vietoje tarp Birutės g. 22 ir Taikos pr. 46). Užbaigtumas, proc.</t>
  </si>
  <si>
    <t xml:space="preserve">Parengta interaktyvi žemėlapio programa, skirta 2014–2020 m. integruotų investicijų programos projektams viešinti, vnt. </t>
  </si>
  <si>
    <t>Išasfaltuota pėsčiųjų takų Joniškės ir Lėbartų kapinėse dangos, kv. m</t>
  </si>
  <si>
    <t>Įrengta konteinerių atliekų aikštelių, m²</t>
  </si>
  <si>
    <t>Parengta (koreguota) planų, vnt.</t>
  </si>
  <si>
    <t>Rekonstruota lietaus nuotekų tinklų (2017 m. – Šiaulių g. 19, Debreceno g. 13, Nidos g. 13, 15, 19, 21, Baltijos pr.93, Taikos pr. 77), m</t>
  </si>
  <si>
    <t>Atlikta aikštės rekonstravimo darbų. Užbaigtumas, proc.</t>
  </si>
  <si>
    <t>Atlikta skvero rekonstravimo darbų. Užbaigtumas, proc.</t>
  </si>
  <si>
    <t>Atlikta tako rekonstravimo darbų. Užbaigtumas, proc.</t>
  </si>
  <si>
    <t>Atlikta teritorijos sutvarkymo ir privažiuojamųjų kelių rekonstravimo darbų. Užbaigtumas proc.</t>
  </si>
  <si>
    <t>Atlikta takų rekonstravimo ir keleivių išlaipinimo aikštelių įrengimo darbų. Užbaigtumas, proc.</t>
  </si>
  <si>
    <t xml:space="preserve">Klaipėdos miesto savivaldybės infrastruktūros objektų priežiūros ir modernizavimo programos (Nr. 07) aprašymo                                                   priedas
</t>
  </si>
  <si>
    <t>Paaiškinimas</t>
  </si>
  <si>
    <t>Siūlomas keisti 2017-ųjų metų asignavimų planas</t>
  </si>
  <si>
    <t>Skirtumas</t>
  </si>
  <si>
    <t>25/  335</t>
  </si>
  <si>
    <t>25/ 317</t>
  </si>
  <si>
    <t>25/ 299</t>
  </si>
  <si>
    <t>2017 m. asignavimų planas</t>
  </si>
  <si>
    <t>Siūlomas keisti 2017 m.  asignavimų planas</t>
  </si>
  <si>
    <r>
      <t>2017 M. KLAIPĖDOS MIESTO SAVIVALDYBĖS ADMINISTRACIJOS</t>
    </r>
    <r>
      <rPr>
        <b/>
        <sz val="12"/>
        <rFont val="Times New Roman"/>
        <family val="1"/>
        <charset val="186"/>
      </rPr>
      <t xml:space="preserve">          </t>
    </r>
  </si>
  <si>
    <t>2017-ųjų metų asignavimų planas*</t>
  </si>
  <si>
    <r>
      <t xml:space="preserve">PATVIRTINTA
Klaipėdos miesto savivaldybės administracijos direktoriaus          2017 m. kovo </t>
    </r>
    <r>
      <rPr>
        <sz val="10"/>
        <color theme="0"/>
        <rFont val="Times New Roman"/>
        <family val="1"/>
        <charset val="186"/>
      </rPr>
      <t xml:space="preserve">xx </t>
    </r>
    <r>
      <rPr>
        <sz val="10"/>
        <rFont val="Times New Roman"/>
        <family val="1"/>
        <charset val="186"/>
      </rPr>
      <t>d. įsakymu Nr. AD1-</t>
    </r>
    <r>
      <rPr>
        <sz val="10"/>
        <color theme="0"/>
        <rFont val="Times New Roman"/>
        <family val="1"/>
        <charset val="186"/>
      </rPr>
      <t>XXX</t>
    </r>
  </si>
  <si>
    <t>Parengtas apšvietimo įrengimo Smiltynėje pagrindiniame take techninis projektas ir atlikta darbų. Užbaigtumas, proc.</t>
  </si>
  <si>
    <t>Organizuota mokymų, vnt.</t>
  </si>
  <si>
    <t>MŪD Socialinės infrastruktūros skyrius</t>
  </si>
  <si>
    <t>Biudžetinės įstaigos „Klaipėdos paplūdimiai“ patalpų šildymas</t>
  </si>
  <si>
    <r>
      <rPr>
        <strike/>
        <sz val="10"/>
        <color rgb="FFFF0000"/>
        <rFont val="Times New Roman"/>
        <family val="1"/>
        <charset val="186"/>
      </rPr>
      <t xml:space="preserve">69 </t>
    </r>
    <r>
      <rPr>
        <sz val="10"/>
        <color rgb="FFFF0000"/>
        <rFont val="Times New Roman"/>
        <family val="1"/>
        <charset val="186"/>
      </rPr>
      <t>37</t>
    </r>
  </si>
  <si>
    <t>Atnaujintas apšvietimas daugiabučių namų kiemuose (Švyturio g. 12, 14, 16, 18, Pušyno g. 33, 33a, Malūnininkų g. 1 , Švyturio g. 8, 10, Malūnininkų g. 2, J. Janonio g. 26, 28, Smilties Pylimo g. 3 ). Užbaigtumas, proc.</t>
  </si>
  <si>
    <t>Klaipėdos miesto tvarkymo ir švaros taisyklių, patvirtintų 2015 m liepos 30 d. Savivaldybės tarybos sprendimu Nr. T2-180, pakeitimas</t>
  </si>
  <si>
    <t>Parengtas Klaipėdos miesto tvarkymo ir švaros taisyklių pakeitimas, vnt.</t>
  </si>
  <si>
    <t>Tvarkomų gėlynų plotas, tūkst. m²</t>
  </si>
  <si>
    <t>SB(ŽPL)</t>
  </si>
  <si>
    <r>
      <t xml:space="preserve">Europos Sąjungos paramos lėšos, kurios įtrauktos į Savivaldybės biudžetą </t>
    </r>
    <r>
      <rPr>
        <b/>
        <sz val="10"/>
        <rFont val="Times New Roman"/>
        <family val="1"/>
        <charset val="186"/>
      </rPr>
      <t>SB(ES)</t>
    </r>
  </si>
  <si>
    <r>
      <t>Europos Sąjungos paramos lėšos, kurios įtrauktos į Savivaldybės biudžetą</t>
    </r>
    <r>
      <rPr>
        <b/>
        <sz val="10"/>
        <rFont val="Times New Roman"/>
        <family val="1"/>
        <charset val="186"/>
      </rPr>
      <t xml:space="preserve"> SB(ES)</t>
    </r>
  </si>
  <si>
    <t>2018 m. lėšų projektas</t>
  </si>
  <si>
    <t>Siūlomas keisti 2018 m. lėšų projektas</t>
  </si>
  <si>
    <t>2019 m. lėšų projektas</t>
  </si>
  <si>
    <t>Siūlomas keisti 2019 m. lėšų projektas</t>
  </si>
  <si>
    <t>Siūlomas keisti 2018-ųjų metų lėšų projektas</t>
  </si>
  <si>
    <t>Siūlomas keisti 2019-ųjų metų lėšų projektas</t>
  </si>
  <si>
    <t>I,P3.2.1.7</t>
  </si>
  <si>
    <t>Siūlomas keisti 2017-ųjų metų asignavimų planas**</t>
  </si>
  <si>
    <t xml:space="preserve">* pagal Klaipėdos miesto savivaldybės tarybos sprendimus: 2016  m. kovo       d.  Nr. T2-XXX  ir 2017 m. vasario XX d. Nr. T2-
</t>
  </si>
  <si>
    <t xml:space="preserve">* pagal Klaipėdos miesto savivaldybės tarybos sprendimus: 2016 m. gruodžio 22 d. Nr. T2-290 ir 2017 m. vasario 23 d. Nr. T2-25
</t>
  </si>
  <si>
    <r>
      <rPr>
        <sz val="10"/>
        <color rgb="FFFF0000"/>
        <rFont val="Times New Roman"/>
        <family val="1"/>
        <charset val="186"/>
      </rPr>
      <t xml:space="preserve">Malūno </t>
    </r>
    <r>
      <rPr>
        <strike/>
        <sz val="10"/>
        <color rgb="FFFF0000"/>
        <rFont val="Times New Roman"/>
        <family val="1"/>
        <charset val="186"/>
      </rPr>
      <t>Trinyčių</t>
    </r>
    <r>
      <rPr>
        <sz val="10"/>
        <color rgb="FFFF0000"/>
        <rFont val="Times New Roman"/>
        <family val="1"/>
        <charset val="186"/>
      </rPr>
      <t xml:space="preserve"> </t>
    </r>
    <r>
      <rPr>
        <sz val="10"/>
        <rFont val="Times New Roman"/>
        <family val="1"/>
        <charset val="186"/>
      </rPr>
      <t>parko teritorijos sutvarkymas, gerinant gamtinę aplinką ir skatinant lankytojų srautus (atnaujinamos dangos, sutvarkomi želdiniai, įrengiama mažoji architektūra)</t>
    </r>
  </si>
  <si>
    <t>Malūno parko teritorijos sutvarkymas, gerinant gamtinę aplinką ir skatinant lankytojų srautus (atnaujinamos dangos, sutvarkomi želdiniai, įrengiama mažoji architektūra)</t>
  </si>
  <si>
    <t>Keičiama pagal 2017 m. vasario 23 d. savivaldybės tarybos sprendimu Nr. T2-25 patvirtintą 2017 m. savivaldybės biudžetą</t>
  </si>
  <si>
    <t>Siūloma išbraukti papriemonę ir vertinimo kriterijų, kadangi Neringos skvero sutvarkymo darbus spėta įvykdyti 2016 m. pabaigoje.</t>
  </si>
  <si>
    <t>Keičiama pagal 2017 m. vasario 23 d. savivaldybės tarybos sprendimu Nr. T2-25 patvirtintą 2017 m. savivaldybės biudžetą.</t>
  </si>
  <si>
    <r>
      <t xml:space="preserve">Keičiama pagal 2017 m. vasario 23 d. savivaldybės tarybos sprendimu Nr. T2-25 patvirtintą 2017 m. savivaldybės biudžetą.   </t>
    </r>
    <r>
      <rPr>
        <b/>
        <sz val="10"/>
        <rFont val="Times New Roman"/>
        <family val="1"/>
        <charset val="186"/>
      </rPr>
      <t/>
    </r>
  </si>
  <si>
    <t>Siūlome koreguoti rodiklio reikšmę, nes 32 vnt. radijo modulių buvo spėta įrengti 2016 m. Kiti 37 bus įrengti 2017 m.</t>
  </si>
  <si>
    <t xml:space="preserve">Keičiama pagal 2017 m. vasario 23 d. savivaldybės tarybos sprendimu Nr. T2-25 patvirtintą 2017 m. savivaldybės biudžetą. Finansavimo apimtis koreguojama įvertinus pasirašytas sutartis su paslaugų teikėjais, nežymiai kinta projektų vertės.  </t>
  </si>
  <si>
    <t>Keičiamas papriemonės pavadinimas pagal 2017 m. vasario 23 d. savivaldybės tarybos sprendimą Nr. T2-31  „Dėl tvenkinio ir parko pavadinimų suteikimo“.</t>
  </si>
  <si>
    <t>Danės upės krantinių (nuo upės žiočių iki Biržos tilto) pritaikymas švartuotis mažiems laivams</t>
  </si>
  <si>
    <t>Atlikta  Danės upės krantinių (nuo upės žiočių iki Biržos tilto) pritaikymo darbų. Užbaigtumas</t>
  </si>
  <si>
    <t>Klaipėdos miesto savivaldybė yra įsipareigojusi didžiųjų burlaivių regatą „The Tall Ships Races 2017“ organizuojančiai institucijai Sail Training International (STI) pritaikyti krantines nedideliems laivams prišvartuoti. Bus įrengiamos guminės atmušos ir pontoninės prieplaukos.</t>
  </si>
  <si>
    <t>MŪD BĮ "Klaipėdos paplūdimiai"</t>
  </si>
  <si>
    <t>Atnaujintas apšvietimas daugiabučių namų kiemuose (Švyturio g. 12, 14, 16, 18, Pušyno g. 33, 33A, Malūnininkų g. 1 , Švyturio g. 8, 10, Malūnininkų g. 2, J. Janonio g. 26, 28, Smilties Pylimo g. 3). Užbaigtumas, proc.</t>
  </si>
  <si>
    <t>Siūloma papriemonėje „Daugiabučių namų kiemų infrastruktūros gerinimo programos įgyvendinimas“ numatyti papildomą finansavimo šaltinį ir padidinti finansavimo apimtį. AB „Klaipėdos jūrų krovinių kompanija“ pagal 2012-07-12 Partnerystės sutartį Nr. J9-741 skyrė finansavimą šalia įmonės esančio Vitės gyvenamojo rajono infrastruktūros gerinimui.  2016-09-07 pasirašyta sutartis Nr. J9-1531 dėl Klaipėdos miesto daugiabučių namų kiemų apšvietimo įrengimo ir projektavimo darbų atlikimo (vertė 41,5 tūkst. Eur).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</si>
</sst>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
  </numFmts>
  <fonts count="40" x14ac:knownFonts="1">
    <font>
      <sz val="10"/>
      <name val="Arial"/>
      <charset val="186"/>
    </font>
    <font>
      <sz val="8"/>
      <name val="Arial"/>
      <family val="2"/>
      <charset val="186"/>
    </font>
    <font>
      <sz val="8"/>
      <name val="Times New Roman"/>
      <family val="1"/>
      <charset val="186"/>
    </font>
    <font>
      <sz val="10"/>
      <name val="Times New Roman"/>
      <family val="1"/>
      <charset val="186"/>
    </font>
    <font>
      <sz val="12"/>
      <name val="Times New Roman"/>
      <family val="1"/>
      <charset val="186"/>
    </font>
    <font>
      <b/>
      <sz val="10"/>
      <name val="Times New Roman"/>
      <family val="1"/>
      <charset val="186"/>
    </font>
    <font>
      <b/>
      <sz val="12"/>
      <name val="Times New Roman"/>
      <family val="1"/>
      <charset val="186"/>
    </font>
    <font>
      <sz val="10"/>
      <name val="Arial"/>
      <family val="2"/>
      <charset val="186"/>
    </font>
    <font>
      <b/>
      <sz val="8"/>
      <name val="Times New Roman"/>
      <family val="1"/>
      <charset val="186"/>
    </font>
    <font>
      <sz val="9"/>
      <name val="Times New Roman"/>
      <family val="1"/>
      <charset val="186"/>
    </font>
    <font>
      <sz val="9"/>
      <color indexed="81"/>
      <name val="Tahoma"/>
      <family val="2"/>
      <charset val="186"/>
    </font>
    <font>
      <sz val="10"/>
      <name val="Times New Roman"/>
      <family val="1"/>
    </font>
    <font>
      <vertAlign val="superscript"/>
      <sz val="10"/>
      <name val="Times New Roman"/>
      <family val="1"/>
      <charset val="186"/>
    </font>
    <font>
      <b/>
      <sz val="9"/>
      <name val="Times New Roman"/>
      <family val="1"/>
      <charset val="186"/>
    </font>
    <font>
      <b/>
      <sz val="10"/>
      <name val="Times New Roman"/>
      <family val="1"/>
      <charset val="204"/>
    </font>
    <font>
      <sz val="10"/>
      <name val="Times New Roman"/>
      <family val="1"/>
      <charset val="204"/>
    </font>
    <font>
      <b/>
      <sz val="10"/>
      <name val="Times New Roman"/>
      <family val="1"/>
    </font>
    <font>
      <sz val="9"/>
      <name val="Arial"/>
      <family val="2"/>
      <charset val="186"/>
    </font>
    <font>
      <sz val="10"/>
      <color theme="1"/>
      <name val="Times New Roman"/>
      <family val="1"/>
      <charset val="186"/>
    </font>
    <font>
      <b/>
      <sz val="10"/>
      <color theme="1"/>
      <name val="Times New Roman"/>
      <family val="1"/>
      <charset val="186"/>
    </font>
    <font>
      <sz val="9"/>
      <name val="Times New Roman"/>
      <family val="1"/>
    </font>
    <font>
      <sz val="10"/>
      <color rgb="FFFF0000"/>
      <name val="Times New Roman"/>
      <family val="1"/>
      <charset val="186"/>
    </font>
    <font>
      <sz val="7"/>
      <name val="Times New Roman"/>
      <family val="1"/>
      <charset val="186"/>
    </font>
    <font>
      <b/>
      <sz val="9"/>
      <color indexed="81"/>
      <name val="Tahoma"/>
      <family val="2"/>
      <charset val="186"/>
    </font>
    <font>
      <b/>
      <sz val="10"/>
      <name val="Arial"/>
      <family val="2"/>
      <charset val="186"/>
    </font>
    <font>
      <b/>
      <sz val="9"/>
      <name val="Times New Roman"/>
      <family val="1"/>
    </font>
    <font>
      <sz val="8"/>
      <name val="Times New Roman"/>
      <family val="1"/>
    </font>
    <font>
      <i/>
      <sz val="10"/>
      <name val="Times New Roman"/>
      <family val="1"/>
      <charset val="186"/>
    </font>
    <font>
      <sz val="11"/>
      <name val="Calibri"/>
      <family val="2"/>
      <charset val="186"/>
      <scheme val="minor"/>
    </font>
    <font>
      <sz val="11"/>
      <name val="Times New Roman"/>
      <family val="1"/>
      <charset val="186"/>
    </font>
    <font>
      <b/>
      <sz val="8"/>
      <name val="Arial"/>
      <family val="2"/>
      <charset val="186"/>
    </font>
    <font>
      <i/>
      <sz val="9"/>
      <name val="Times New Roman"/>
      <family val="1"/>
      <charset val="186"/>
    </font>
    <font>
      <sz val="10"/>
      <color theme="0"/>
      <name val="Times New Roman"/>
      <family val="1"/>
      <charset val="186"/>
    </font>
    <font>
      <sz val="10"/>
      <color theme="1"/>
      <name val="Arial"/>
      <family val="2"/>
      <charset val="186"/>
    </font>
    <font>
      <strike/>
      <sz val="10"/>
      <color rgb="FFFF0000"/>
      <name val="Times New Roman"/>
      <family val="1"/>
      <charset val="186"/>
    </font>
    <font>
      <sz val="10"/>
      <color theme="3"/>
      <name val="Times New Roman"/>
      <family val="1"/>
      <charset val="186"/>
    </font>
    <font>
      <strike/>
      <sz val="10"/>
      <color rgb="FFFF0000"/>
      <name val="Cambria"/>
      <family val="1"/>
      <charset val="186"/>
    </font>
    <font>
      <b/>
      <i/>
      <sz val="10"/>
      <name val="Times New Roman"/>
      <family val="1"/>
      <charset val="186"/>
    </font>
    <font>
      <b/>
      <sz val="10"/>
      <color rgb="FFFF0000"/>
      <name val="Times New Roman"/>
      <family val="1"/>
      <charset val="186"/>
    </font>
    <font>
      <sz val="10"/>
      <color rgb="FFFF0000"/>
      <name val="Arial"/>
      <family val="2"/>
      <charset val="186"/>
    </font>
  </fonts>
  <fills count="16">
    <fill>
      <patternFill patternType="none"/>
    </fill>
    <fill>
      <patternFill patternType="gray125"/>
    </fill>
    <fill>
      <patternFill patternType="solid">
        <fgColor indexed="9"/>
        <bgColor indexed="64"/>
      </patternFill>
    </fill>
    <fill>
      <patternFill patternType="solid">
        <fgColor indexed="42"/>
        <bgColor indexed="64"/>
      </patternFill>
    </fill>
    <fill>
      <patternFill patternType="solid">
        <fgColor indexed="43"/>
        <bgColor indexed="64"/>
      </patternFill>
    </fill>
    <fill>
      <patternFill patternType="solid">
        <fgColor indexed="22"/>
        <bgColor indexed="64"/>
      </patternFill>
    </fill>
    <fill>
      <patternFill patternType="solid">
        <fgColor rgb="FFFFFF99"/>
        <bgColor indexed="64"/>
      </patternFill>
    </fill>
    <fill>
      <patternFill patternType="solid">
        <fgColor theme="0"/>
        <bgColor indexed="64"/>
      </patternFill>
    </fill>
    <fill>
      <patternFill patternType="solid">
        <fgColor rgb="FFFFCCFF"/>
        <bgColor indexed="64"/>
      </patternFill>
    </fill>
    <fill>
      <patternFill patternType="solid">
        <fgColor theme="0" tint="-0.14999847407452621"/>
        <bgColor indexed="64"/>
      </patternFill>
    </fill>
    <fill>
      <patternFill patternType="solid">
        <fgColor rgb="FFCCFFCC"/>
        <bgColor indexed="64"/>
      </patternFill>
    </fill>
    <fill>
      <patternFill patternType="solid">
        <fgColor theme="2" tint="-9.9978637043366805E-2"/>
        <bgColor indexed="64"/>
      </patternFill>
    </fill>
    <fill>
      <patternFill patternType="solid">
        <fgColor theme="3" tint="0.79998168889431442"/>
        <bgColor indexed="64"/>
      </patternFill>
    </fill>
    <fill>
      <patternFill patternType="solid">
        <fgColor rgb="FFC5D9F1"/>
        <bgColor indexed="64"/>
      </patternFill>
    </fill>
    <fill>
      <patternFill patternType="solid">
        <fgColor rgb="FFDDD9C4"/>
        <bgColor indexed="64"/>
      </patternFill>
    </fill>
    <fill>
      <patternFill patternType="solid">
        <fgColor theme="0" tint="-0.249977111117893"/>
        <bgColor indexed="64"/>
      </patternFill>
    </fill>
  </fills>
  <borders count="120">
    <border>
      <left/>
      <right/>
      <top/>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medium">
        <color indexed="64"/>
      </right>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top/>
      <bottom style="medium">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medium">
        <color indexed="64"/>
      </left>
      <right/>
      <top/>
      <bottom/>
      <diagonal/>
    </border>
    <border>
      <left/>
      <right/>
      <top style="medium">
        <color indexed="64"/>
      </top>
      <bottom/>
      <diagonal/>
    </border>
    <border>
      <left/>
      <right/>
      <top style="thin">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medium">
        <color indexed="64"/>
      </right>
      <top style="medium">
        <color indexed="64"/>
      </top>
      <bottom/>
      <diagonal/>
    </border>
    <border>
      <left style="thin">
        <color indexed="64"/>
      </left>
      <right/>
      <top style="medium">
        <color indexed="64"/>
      </top>
      <bottom/>
      <diagonal/>
    </border>
    <border>
      <left style="thin">
        <color indexed="64"/>
      </left>
      <right/>
      <top style="thin">
        <color indexed="64"/>
      </top>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right style="medium">
        <color indexed="64"/>
      </right>
      <top style="thin">
        <color indexed="64"/>
      </top>
      <bottom/>
      <diagonal/>
    </border>
    <border>
      <left/>
      <right style="medium">
        <color indexed="64"/>
      </right>
      <top/>
      <bottom/>
      <diagonal/>
    </border>
    <border>
      <left/>
      <right style="medium">
        <color indexed="64"/>
      </right>
      <top style="medium">
        <color indexed="64"/>
      </top>
      <bottom/>
      <diagonal/>
    </border>
    <border>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top style="thin">
        <color indexed="64"/>
      </top>
      <bottom/>
      <diagonal/>
    </border>
    <border>
      <left/>
      <right style="thin">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medium">
        <color indexed="64"/>
      </bottom>
      <diagonal/>
    </border>
    <border>
      <left/>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thin">
        <color indexed="64"/>
      </bottom>
      <diagonal/>
    </border>
    <border>
      <left/>
      <right/>
      <top style="medium">
        <color indexed="64"/>
      </top>
      <bottom style="thin">
        <color indexed="64"/>
      </bottom>
      <diagonal/>
    </border>
    <border>
      <left/>
      <right style="thin">
        <color indexed="64"/>
      </right>
      <top style="medium">
        <color indexed="64"/>
      </top>
      <bottom/>
      <diagonal/>
    </border>
    <border>
      <left style="medium">
        <color indexed="64"/>
      </left>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top style="medium">
        <color indexed="64"/>
      </top>
      <bottom/>
      <diagonal/>
    </border>
    <border>
      <left style="medium">
        <color indexed="64"/>
      </left>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style="hair">
        <color indexed="64"/>
      </bottom>
      <diagonal/>
    </border>
    <border>
      <left style="thin">
        <color indexed="64"/>
      </left>
      <right style="medium">
        <color indexed="64"/>
      </right>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right style="medium">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style="medium">
        <color indexed="64"/>
      </left>
      <right style="thin">
        <color indexed="64"/>
      </right>
      <top style="hair">
        <color indexed="64"/>
      </top>
      <bottom/>
      <diagonal/>
    </border>
    <border>
      <left style="medium">
        <color indexed="64"/>
      </left>
      <right style="thin">
        <color indexed="64"/>
      </right>
      <top/>
      <bottom style="hair">
        <color indexed="64"/>
      </bottom>
      <diagonal/>
    </border>
    <border>
      <left style="medium">
        <color indexed="64"/>
      </left>
      <right/>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hair">
        <color indexed="64"/>
      </top>
      <bottom/>
      <diagonal/>
    </border>
    <border>
      <left style="thin">
        <color indexed="64"/>
      </left>
      <right/>
      <top/>
      <bottom style="hair">
        <color indexed="64"/>
      </bottom>
      <diagonal/>
    </border>
    <border>
      <left style="medium">
        <color indexed="64"/>
      </left>
      <right style="medium">
        <color indexed="64"/>
      </right>
      <top/>
      <bottom style="hair">
        <color indexed="64"/>
      </bottom>
      <diagonal/>
    </border>
    <border>
      <left style="medium">
        <color indexed="64"/>
      </left>
      <right/>
      <top style="hair">
        <color indexed="64"/>
      </top>
      <bottom style="thin">
        <color indexed="64"/>
      </bottom>
      <diagonal/>
    </border>
    <border>
      <left/>
      <right style="thin">
        <color indexed="64"/>
      </right>
      <top/>
      <bottom style="hair">
        <color indexed="64"/>
      </bottom>
      <diagonal/>
    </border>
    <border>
      <left style="thin">
        <color indexed="64"/>
      </left>
      <right/>
      <top style="hair">
        <color indexed="64"/>
      </top>
      <bottom/>
      <diagonal/>
    </border>
    <border>
      <left style="medium">
        <color indexed="64"/>
      </left>
      <right/>
      <top style="hair">
        <color indexed="64"/>
      </top>
      <bottom/>
      <diagonal/>
    </border>
    <border>
      <left/>
      <right/>
      <top/>
      <bottom style="hair">
        <color indexed="64"/>
      </bottom>
      <diagonal/>
    </border>
    <border>
      <left/>
      <right style="medium">
        <color rgb="FF000000"/>
      </right>
      <top/>
      <bottom style="medium">
        <color indexed="64"/>
      </bottom>
      <diagonal/>
    </border>
    <border>
      <left/>
      <right style="medium">
        <color indexed="64"/>
      </right>
      <top style="thin">
        <color indexed="64"/>
      </top>
      <bottom style="hair">
        <color indexed="64"/>
      </bottom>
      <diagonal/>
    </border>
    <border>
      <left/>
      <right style="medium">
        <color indexed="64"/>
      </right>
      <top style="hair">
        <color indexed="64"/>
      </top>
      <bottom style="thin">
        <color indexed="64"/>
      </bottom>
      <diagonal/>
    </border>
    <border>
      <left/>
      <right style="medium">
        <color indexed="64"/>
      </right>
      <top/>
      <bottom style="hair">
        <color indexed="64"/>
      </bottom>
      <diagonal/>
    </border>
    <border>
      <left/>
      <right/>
      <top style="hair">
        <color indexed="64"/>
      </top>
      <bottom style="hair">
        <color indexed="64"/>
      </bottom>
      <diagonal/>
    </border>
    <border>
      <left/>
      <right/>
      <top style="hair">
        <color indexed="64"/>
      </top>
      <bottom/>
      <diagonal/>
    </border>
    <border>
      <left/>
      <right style="medium">
        <color indexed="64"/>
      </right>
      <top style="hair">
        <color indexed="64"/>
      </top>
      <bottom/>
      <diagonal/>
    </border>
    <border>
      <left/>
      <right style="thin">
        <color indexed="64"/>
      </right>
      <top style="hair">
        <color indexed="64"/>
      </top>
      <bottom/>
      <diagonal/>
    </border>
    <border>
      <left/>
      <right/>
      <top style="hair">
        <color indexed="64"/>
      </top>
      <bottom style="thin">
        <color indexed="64"/>
      </bottom>
      <diagonal/>
    </border>
    <border>
      <left/>
      <right/>
      <top style="thin">
        <color indexed="64"/>
      </top>
      <bottom style="hair">
        <color indexed="64"/>
      </bottom>
      <diagonal/>
    </border>
    <border>
      <left/>
      <right style="medium">
        <color indexed="64"/>
      </right>
      <top style="thin">
        <color indexed="64"/>
      </top>
      <bottom style="medium">
        <color indexed="64"/>
      </bottom>
      <diagonal/>
    </border>
  </borders>
  <cellStyleXfs count="3">
    <xf numFmtId="0" fontId="0" fillId="0" borderId="0"/>
    <xf numFmtId="0" fontId="7" fillId="0" borderId="0"/>
    <xf numFmtId="0" fontId="3" fillId="2" borderId="1" applyBorder="0">
      <alignment horizontal="left" vertical="top" wrapText="1"/>
    </xf>
  </cellStyleXfs>
  <cellXfs count="2344">
    <xf numFmtId="0" fontId="0" fillId="0" borderId="0" xfId="0"/>
    <xf numFmtId="0" fontId="3" fillId="0" borderId="0" xfId="0" applyFont="1" applyAlignment="1">
      <alignment horizontal="left" vertical="top"/>
    </xf>
    <xf numFmtId="0" fontId="3" fillId="0" borderId="0" xfId="0" applyFont="1" applyFill="1" applyBorder="1" applyAlignment="1">
      <alignment horizontal="center" vertical="top"/>
    </xf>
    <xf numFmtId="0" fontId="3" fillId="0" borderId="0" xfId="0" applyFont="1" applyBorder="1" applyAlignment="1">
      <alignment vertical="top"/>
    </xf>
    <xf numFmtId="0" fontId="3" fillId="0" borderId="3" xfId="0" applyFont="1" applyFill="1" applyBorder="1" applyAlignment="1">
      <alignment horizontal="center" vertical="center" textRotation="90" wrapText="1"/>
    </xf>
    <xf numFmtId="0" fontId="3" fillId="0" borderId="3" xfId="0" applyFont="1" applyBorder="1" applyAlignment="1">
      <alignment horizontal="center" vertical="center" textRotation="90" wrapText="1"/>
    </xf>
    <xf numFmtId="0" fontId="3" fillId="0" borderId="3" xfId="0" applyFont="1" applyBorder="1" applyAlignment="1">
      <alignment horizontal="center" vertical="center" textRotation="90"/>
    </xf>
    <xf numFmtId="0" fontId="3" fillId="0" borderId="4" xfId="0" applyFont="1" applyBorder="1" applyAlignment="1">
      <alignment horizontal="center" vertical="center" textRotation="90"/>
    </xf>
    <xf numFmtId="0" fontId="3" fillId="0" borderId="0" xfId="0" applyFont="1" applyAlignment="1">
      <alignment vertical="top"/>
    </xf>
    <xf numFmtId="49" fontId="5" fillId="3" borderId="5" xfId="0" applyNumberFormat="1" applyFont="1" applyFill="1" applyBorder="1" applyAlignment="1">
      <alignment horizontal="center" vertical="top"/>
    </xf>
    <xf numFmtId="0" fontId="3" fillId="0" borderId="6" xfId="0" applyFont="1" applyFill="1" applyBorder="1" applyAlignment="1">
      <alignment horizontal="center" vertical="top" wrapText="1"/>
    </xf>
    <xf numFmtId="0" fontId="3" fillId="0" borderId="0" xfId="0" applyFont="1" applyFill="1" applyBorder="1" applyAlignment="1">
      <alignment vertical="top"/>
    </xf>
    <xf numFmtId="0" fontId="3" fillId="0" borderId="9" xfId="0" applyFont="1" applyFill="1" applyBorder="1" applyAlignment="1">
      <alignment horizontal="center" vertical="top" wrapText="1"/>
    </xf>
    <xf numFmtId="0" fontId="3" fillId="0" borderId="0" xfId="0" applyFont="1" applyFill="1" applyAlignment="1">
      <alignment vertical="top"/>
    </xf>
    <xf numFmtId="0" fontId="3" fillId="2" borderId="0" xfId="0" applyFont="1" applyFill="1" applyAlignment="1">
      <alignment vertical="top"/>
    </xf>
    <xf numFmtId="0" fontId="8" fillId="0" borderId="24" xfId="0" applyFont="1" applyBorder="1" applyAlignment="1">
      <alignment horizontal="center" vertical="center" wrapText="1"/>
    </xf>
    <xf numFmtId="0" fontId="7" fillId="0" borderId="0" xfId="0" applyFont="1"/>
    <xf numFmtId="3" fontId="3" fillId="0" borderId="17" xfId="0" applyNumberFormat="1" applyFont="1" applyFill="1" applyBorder="1" applyAlignment="1">
      <alignment horizontal="center" vertical="top"/>
    </xf>
    <xf numFmtId="3" fontId="3" fillId="0" borderId="0" xfId="0" applyNumberFormat="1" applyFont="1" applyFill="1" applyBorder="1" applyAlignment="1">
      <alignment horizontal="center" vertical="top"/>
    </xf>
    <xf numFmtId="0" fontId="3" fillId="3" borderId="29" xfId="0" applyFont="1" applyFill="1" applyBorder="1" applyAlignment="1">
      <alignment horizontal="center" vertical="top" wrapText="1"/>
    </xf>
    <xf numFmtId="0" fontId="3" fillId="0" borderId="0" xfId="0" applyFont="1" applyAlignment="1">
      <alignment vertical="center"/>
    </xf>
    <xf numFmtId="0" fontId="3" fillId="0" borderId="39" xfId="0" applyFont="1" applyBorder="1" applyAlignment="1">
      <alignment vertical="top"/>
    </xf>
    <xf numFmtId="0" fontId="11" fillId="0" borderId="0" xfId="0" applyFont="1" applyBorder="1" applyAlignment="1">
      <alignment vertical="top"/>
    </xf>
    <xf numFmtId="0" fontId="5" fillId="0" borderId="0" xfId="0" applyFont="1" applyAlignment="1">
      <alignment horizontal="left" vertical="top"/>
    </xf>
    <xf numFmtId="165" fontId="3" fillId="0" borderId="0" xfId="0" applyNumberFormat="1" applyFont="1" applyAlignment="1">
      <alignment vertical="top"/>
    </xf>
    <xf numFmtId="165" fontId="3" fillId="0" borderId="0" xfId="0" applyNumberFormat="1" applyFont="1" applyAlignment="1">
      <alignment horizontal="left" vertical="top"/>
    </xf>
    <xf numFmtId="3" fontId="3" fillId="0" borderId="33" xfId="0" applyNumberFormat="1" applyFont="1" applyFill="1" applyBorder="1" applyAlignment="1">
      <alignment horizontal="center" vertical="top"/>
    </xf>
    <xf numFmtId="0" fontId="3" fillId="0" borderId="30" xfId="0" applyFont="1" applyFill="1" applyBorder="1" applyAlignment="1">
      <alignment vertical="top" wrapText="1"/>
    </xf>
    <xf numFmtId="0" fontId="3" fillId="0" borderId="0" xfId="0" applyNumberFormat="1" applyFont="1" applyFill="1" applyBorder="1" applyAlignment="1">
      <alignment vertical="top" wrapText="1"/>
    </xf>
    <xf numFmtId="0" fontId="5" fillId="0" borderId="0" xfId="0" applyNumberFormat="1" applyFont="1" applyAlignment="1">
      <alignment horizontal="center" vertical="top"/>
    </xf>
    <xf numFmtId="0" fontId="3" fillId="0" borderId="16" xfId="0" applyFont="1" applyFill="1" applyBorder="1" applyAlignment="1">
      <alignment horizontal="left" vertical="top" wrapText="1"/>
    </xf>
    <xf numFmtId="3" fontId="3" fillId="0" borderId="2" xfId="0" applyNumberFormat="1" applyFont="1" applyFill="1" applyBorder="1" applyAlignment="1">
      <alignment horizontal="center" vertical="top" wrapText="1"/>
    </xf>
    <xf numFmtId="3" fontId="3" fillId="0" borderId="18" xfId="0" applyNumberFormat="1" applyFont="1" applyFill="1" applyBorder="1" applyAlignment="1">
      <alignment horizontal="center" vertical="top" wrapText="1"/>
    </xf>
    <xf numFmtId="3" fontId="3" fillId="2" borderId="17" xfId="0" applyNumberFormat="1" applyFont="1" applyFill="1" applyBorder="1" applyAlignment="1">
      <alignment horizontal="center" vertical="top"/>
    </xf>
    <xf numFmtId="3" fontId="3" fillId="2" borderId="19" xfId="0" applyNumberFormat="1" applyFont="1" applyFill="1" applyBorder="1" applyAlignment="1">
      <alignment horizontal="center" vertical="top"/>
    </xf>
    <xf numFmtId="164" fontId="3" fillId="0" borderId="0" xfId="0" applyNumberFormat="1" applyFont="1" applyAlignment="1">
      <alignment vertical="top"/>
    </xf>
    <xf numFmtId="0" fontId="3" fillId="0" borderId="0" xfId="0" applyFont="1" applyAlignment="1">
      <alignment horizontal="center" vertical="top"/>
    </xf>
    <xf numFmtId="49" fontId="5" fillId="4" borderId="55" xfId="0" applyNumberFormat="1" applyFont="1" applyFill="1" applyBorder="1" applyAlignment="1">
      <alignment horizontal="center" vertical="top"/>
    </xf>
    <xf numFmtId="165" fontId="3" fillId="2" borderId="1" xfId="0" applyNumberFormat="1" applyFont="1" applyFill="1" applyBorder="1" applyAlignment="1">
      <alignment horizontal="center" vertical="top"/>
    </xf>
    <xf numFmtId="0" fontId="3" fillId="0" borderId="39" xfId="0" applyFont="1" applyFill="1" applyBorder="1" applyAlignment="1">
      <alignment horizontal="center" vertical="top" wrapText="1"/>
    </xf>
    <xf numFmtId="0" fontId="3" fillId="0" borderId="23" xfId="0" applyFont="1" applyFill="1" applyBorder="1" applyAlignment="1">
      <alignment horizontal="center" vertical="top" wrapText="1"/>
    </xf>
    <xf numFmtId="0" fontId="5" fillId="9" borderId="62" xfId="0" applyFont="1" applyFill="1" applyBorder="1" applyAlignment="1">
      <alignment horizontal="center" vertical="top"/>
    </xf>
    <xf numFmtId="0" fontId="3" fillId="7" borderId="39" xfId="0" applyFont="1" applyFill="1" applyBorder="1" applyAlignment="1">
      <alignment horizontal="center" vertical="top" wrapText="1"/>
    </xf>
    <xf numFmtId="0" fontId="3" fillId="7" borderId="9" xfId="0" applyFont="1" applyFill="1" applyBorder="1" applyAlignment="1">
      <alignment horizontal="center" vertical="top"/>
    </xf>
    <xf numFmtId="0" fontId="3" fillId="7" borderId="45" xfId="0" applyFont="1" applyFill="1" applyBorder="1" applyAlignment="1">
      <alignment horizontal="center" vertical="center"/>
    </xf>
    <xf numFmtId="49" fontId="5" fillId="12" borderId="16" xfId="0" applyNumberFormat="1" applyFont="1" applyFill="1" applyBorder="1" applyAlignment="1">
      <alignment horizontal="center" vertical="top" wrapText="1"/>
    </xf>
    <xf numFmtId="49" fontId="5" fillId="12" borderId="39" xfId="0" applyNumberFormat="1" applyFont="1" applyFill="1" applyBorder="1" applyAlignment="1">
      <alignment horizontal="center" vertical="top"/>
    </xf>
    <xf numFmtId="49" fontId="5" fillId="12" borderId="34" xfId="0" applyNumberFormat="1" applyFont="1" applyFill="1" applyBorder="1" applyAlignment="1">
      <alignment horizontal="center" vertical="top"/>
    </xf>
    <xf numFmtId="49" fontId="5" fillId="12" borderId="55" xfId="0" applyNumberFormat="1" applyFont="1" applyFill="1" applyBorder="1" applyAlignment="1">
      <alignment horizontal="center" vertical="top"/>
    </xf>
    <xf numFmtId="49" fontId="5" fillId="12" borderId="60" xfId="0" applyNumberFormat="1" applyFont="1" applyFill="1" applyBorder="1" applyAlignment="1">
      <alignment horizontal="center" vertical="top"/>
    </xf>
    <xf numFmtId="49" fontId="5" fillId="12" borderId="8" xfId="0" applyNumberFormat="1" applyFont="1" applyFill="1" applyBorder="1" applyAlignment="1">
      <alignment horizontal="center" vertical="top" wrapText="1"/>
    </xf>
    <xf numFmtId="0" fontId="3" fillId="0" borderId="0" xfId="1" applyFont="1" applyFill="1" applyBorder="1" applyAlignment="1">
      <alignment vertical="top" wrapText="1"/>
    </xf>
    <xf numFmtId="49" fontId="5" fillId="11" borderId="59" xfId="0" applyNumberFormat="1" applyFont="1" applyFill="1" applyBorder="1" applyAlignment="1">
      <alignment vertical="top"/>
    </xf>
    <xf numFmtId="49" fontId="5" fillId="11" borderId="29" xfId="0" applyNumberFormat="1" applyFont="1" applyFill="1" applyBorder="1" applyAlignment="1">
      <alignment vertical="top"/>
    </xf>
    <xf numFmtId="0" fontId="3" fillId="11" borderId="29" xfId="0" applyFont="1" applyFill="1" applyBorder="1" applyAlignment="1">
      <alignment horizontal="left" vertical="top" wrapText="1"/>
    </xf>
    <xf numFmtId="0" fontId="3" fillId="11" borderId="29" xfId="0" applyFont="1" applyFill="1" applyBorder="1" applyAlignment="1">
      <alignment horizontal="center" vertical="center" textRotation="90" wrapText="1"/>
    </xf>
    <xf numFmtId="49" fontId="5" fillId="11" borderId="29" xfId="0" applyNumberFormat="1" applyFont="1" applyFill="1" applyBorder="1" applyAlignment="1">
      <alignment horizontal="center" vertical="top"/>
    </xf>
    <xf numFmtId="0" fontId="3" fillId="0" borderId="79" xfId="0" applyFont="1" applyFill="1" applyBorder="1" applyAlignment="1">
      <alignment horizontal="center" vertical="top" wrapText="1"/>
    </xf>
    <xf numFmtId="0" fontId="3" fillId="0" borderId="80" xfId="0" applyFont="1" applyFill="1" applyBorder="1" applyAlignment="1">
      <alignment horizontal="left" vertical="top" wrapText="1"/>
    </xf>
    <xf numFmtId="3" fontId="3" fillId="0" borderId="81" xfId="0" applyNumberFormat="1" applyFont="1" applyFill="1" applyBorder="1" applyAlignment="1">
      <alignment horizontal="center" vertical="top" wrapText="1"/>
    </xf>
    <xf numFmtId="3" fontId="3" fillId="0" borderId="87" xfId="0" applyNumberFormat="1" applyFont="1" applyFill="1" applyBorder="1" applyAlignment="1">
      <alignment horizontal="center" vertical="top" wrapText="1"/>
    </xf>
    <xf numFmtId="0" fontId="3" fillId="0" borderId="80" xfId="0" applyFont="1" applyFill="1" applyBorder="1" applyAlignment="1">
      <alignment vertical="top" wrapText="1"/>
    </xf>
    <xf numFmtId="3" fontId="3" fillId="0" borderId="81" xfId="0" applyNumberFormat="1" applyFont="1" applyFill="1" applyBorder="1" applyAlignment="1">
      <alignment horizontal="center" vertical="top"/>
    </xf>
    <xf numFmtId="0" fontId="7" fillId="10" borderId="64" xfId="0" applyNumberFormat="1" applyFont="1" applyFill="1" applyBorder="1" applyAlignment="1">
      <alignment horizontal="center" vertical="top" wrapText="1"/>
    </xf>
    <xf numFmtId="3" fontId="9" fillId="0" borderId="81" xfId="0" applyNumberFormat="1" applyFont="1" applyBorder="1" applyAlignment="1">
      <alignment horizontal="center" vertical="top"/>
    </xf>
    <xf numFmtId="0" fontId="3" fillId="7" borderId="80" xfId="0" applyFont="1" applyFill="1" applyBorder="1" applyAlignment="1">
      <alignment horizontal="left" vertical="top" wrapText="1"/>
    </xf>
    <xf numFmtId="49" fontId="5" fillId="7" borderId="26" xfId="0" applyNumberFormat="1" applyFont="1" applyFill="1" applyBorder="1" applyAlignment="1">
      <alignment horizontal="center" vertical="top"/>
    </xf>
    <xf numFmtId="49" fontId="3" fillId="7" borderId="17" xfId="0" applyNumberFormat="1" applyFont="1" applyFill="1" applyBorder="1" applyAlignment="1">
      <alignment horizontal="center" vertical="top" wrapText="1"/>
    </xf>
    <xf numFmtId="3" fontId="3" fillId="0" borderId="82" xfId="0" applyNumberFormat="1" applyFont="1" applyFill="1" applyBorder="1" applyAlignment="1">
      <alignment horizontal="center" vertical="top" wrapText="1"/>
    </xf>
    <xf numFmtId="3" fontId="3" fillId="0" borderId="1" xfId="0" applyNumberFormat="1" applyFont="1" applyFill="1" applyBorder="1" applyAlignment="1">
      <alignment horizontal="center" vertical="top" wrapText="1"/>
    </xf>
    <xf numFmtId="3" fontId="3" fillId="7" borderId="81" xfId="0" applyNumberFormat="1" applyFont="1" applyFill="1" applyBorder="1" applyAlignment="1">
      <alignment horizontal="center" vertical="top" wrapText="1"/>
    </xf>
    <xf numFmtId="0" fontId="3" fillId="0" borderId="85" xfId="0" applyFont="1" applyBorder="1" applyAlignment="1">
      <alignment vertical="top"/>
    </xf>
    <xf numFmtId="49" fontId="5" fillId="7" borderId="59" xfId="0" applyNumberFormat="1" applyFont="1" applyFill="1" applyBorder="1" applyAlignment="1">
      <alignment horizontal="center" vertical="top"/>
    </xf>
    <xf numFmtId="0" fontId="3" fillId="2" borderId="9" xfId="0" applyFont="1" applyFill="1" applyBorder="1" applyAlignment="1">
      <alignment horizontal="center" vertical="top"/>
    </xf>
    <xf numFmtId="0" fontId="3" fillId="2" borderId="23" xfId="0" applyFont="1" applyFill="1" applyBorder="1" applyAlignment="1">
      <alignment horizontal="center" vertical="top"/>
    </xf>
    <xf numFmtId="0" fontId="3" fillId="2" borderId="6" xfId="0" applyFont="1" applyFill="1" applyBorder="1" applyAlignment="1">
      <alignment horizontal="center" vertical="top"/>
    </xf>
    <xf numFmtId="3" fontId="3" fillId="7" borderId="21" xfId="0" applyNumberFormat="1" applyFont="1" applyFill="1" applyBorder="1" applyAlignment="1">
      <alignment horizontal="center" vertical="top" wrapText="1"/>
    </xf>
    <xf numFmtId="0" fontId="5" fillId="9" borderId="34" xfId="0" applyFont="1" applyFill="1" applyBorder="1" applyAlignment="1">
      <alignment horizontal="center" vertical="top"/>
    </xf>
    <xf numFmtId="0" fontId="3" fillId="0" borderId="9" xfId="0" applyFont="1" applyBorder="1" applyAlignment="1">
      <alignment horizontal="center" vertical="top"/>
    </xf>
    <xf numFmtId="3" fontId="3" fillId="7" borderId="2" xfId="0" applyNumberFormat="1" applyFont="1" applyFill="1" applyBorder="1" applyAlignment="1">
      <alignment horizontal="center" vertical="top" wrapText="1"/>
    </xf>
    <xf numFmtId="0" fontId="3" fillId="0" borderId="23" xfId="0" applyFont="1" applyBorder="1" applyAlignment="1">
      <alignment horizontal="center" vertical="top"/>
    </xf>
    <xf numFmtId="3" fontId="3" fillId="7" borderId="100" xfId="0" applyNumberFormat="1" applyFont="1" applyFill="1" applyBorder="1" applyAlignment="1">
      <alignment horizontal="center" vertical="top" wrapText="1"/>
    </xf>
    <xf numFmtId="0" fontId="3" fillId="7" borderId="38" xfId="1" applyFont="1" applyFill="1" applyBorder="1" applyAlignment="1">
      <alignment vertical="top" wrapText="1"/>
    </xf>
    <xf numFmtId="0" fontId="3" fillId="7" borderId="82" xfId="0" applyFont="1" applyFill="1" applyBorder="1" applyAlignment="1">
      <alignment horizontal="center" vertical="top"/>
    </xf>
    <xf numFmtId="0" fontId="3" fillId="7" borderId="49" xfId="0" applyFont="1" applyFill="1" applyBorder="1" applyAlignment="1">
      <alignment horizontal="center" vertical="top"/>
    </xf>
    <xf numFmtId="0" fontId="3" fillId="0" borderId="95" xfId="0" applyFont="1" applyFill="1" applyBorder="1" applyAlignment="1">
      <alignment vertical="top" wrapText="1"/>
    </xf>
    <xf numFmtId="3" fontId="3" fillId="0" borderId="100" xfId="0" applyNumberFormat="1" applyFont="1" applyFill="1" applyBorder="1" applyAlignment="1">
      <alignment horizontal="center" vertical="top" wrapText="1"/>
    </xf>
    <xf numFmtId="3" fontId="3" fillId="0" borderId="91" xfId="0" applyNumberFormat="1" applyFont="1" applyFill="1" applyBorder="1" applyAlignment="1">
      <alignment horizontal="center" vertical="top" wrapText="1"/>
    </xf>
    <xf numFmtId="49" fontId="3" fillId="7" borderId="81" xfId="0" applyNumberFormat="1" applyFont="1" applyFill="1" applyBorder="1" applyAlignment="1">
      <alignment horizontal="center" vertical="top" wrapText="1"/>
    </xf>
    <xf numFmtId="49" fontId="5" fillId="12" borderId="16" xfId="0" applyNumberFormat="1" applyFont="1" applyFill="1" applyBorder="1" applyAlignment="1">
      <alignment horizontal="center" vertical="top"/>
    </xf>
    <xf numFmtId="49" fontId="5" fillId="3" borderId="2" xfId="0" applyNumberFormat="1" applyFont="1" applyFill="1" applyBorder="1" applyAlignment="1">
      <alignment horizontal="center" vertical="top"/>
    </xf>
    <xf numFmtId="3" fontId="3" fillId="7" borderId="19" xfId="0" applyNumberFormat="1" applyFont="1" applyFill="1" applyBorder="1" applyAlignment="1">
      <alignment horizontal="center" vertical="top" wrapText="1"/>
    </xf>
    <xf numFmtId="3" fontId="3" fillId="7" borderId="18" xfId="0" applyNumberFormat="1" applyFont="1" applyFill="1" applyBorder="1" applyAlignment="1">
      <alignment horizontal="center" vertical="top" wrapText="1"/>
    </xf>
    <xf numFmtId="3" fontId="3" fillId="7" borderId="25" xfId="0" applyNumberFormat="1" applyFont="1" applyFill="1" applyBorder="1" applyAlignment="1">
      <alignment horizontal="center" vertical="top" wrapText="1"/>
    </xf>
    <xf numFmtId="3" fontId="3" fillId="7" borderId="26" xfId="0" applyNumberFormat="1" applyFont="1" applyFill="1" applyBorder="1" applyAlignment="1">
      <alignment horizontal="center" vertical="top" wrapText="1"/>
    </xf>
    <xf numFmtId="3" fontId="3" fillId="7" borderId="27" xfId="0" applyNumberFormat="1" applyFont="1" applyFill="1" applyBorder="1" applyAlignment="1">
      <alignment horizontal="center" vertical="top" wrapText="1"/>
    </xf>
    <xf numFmtId="3" fontId="3" fillId="0" borderId="0" xfId="0" applyNumberFormat="1" applyFont="1" applyAlignment="1">
      <alignment horizontal="center" vertical="top"/>
    </xf>
    <xf numFmtId="0" fontId="3" fillId="0" borderId="96" xfId="0" applyFont="1" applyFill="1" applyBorder="1" applyAlignment="1">
      <alignment horizontal="left" vertical="top" wrapText="1"/>
    </xf>
    <xf numFmtId="0" fontId="3" fillId="7" borderId="80" xfId="0" applyFont="1" applyFill="1" applyBorder="1" applyAlignment="1">
      <alignment vertical="top" wrapText="1"/>
    </xf>
    <xf numFmtId="0" fontId="3" fillId="0" borderId="96" xfId="0" applyFont="1" applyFill="1" applyBorder="1" applyAlignment="1">
      <alignment vertical="top" wrapText="1"/>
    </xf>
    <xf numFmtId="165" fontId="3" fillId="0" borderId="78" xfId="0" applyNumberFormat="1" applyFont="1" applyFill="1" applyBorder="1" applyAlignment="1">
      <alignment horizontal="center" vertical="top" wrapText="1"/>
    </xf>
    <xf numFmtId="3" fontId="3" fillId="7" borderId="87" xfId="0" applyNumberFormat="1" applyFont="1" applyFill="1" applyBorder="1" applyAlignment="1">
      <alignment horizontal="center" vertical="top" wrapText="1"/>
    </xf>
    <xf numFmtId="49" fontId="5" fillId="0" borderId="49" xfId="0" applyNumberFormat="1" applyFont="1" applyFill="1" applyBorder="1" applyAlignment="1">
      <alignment horizontal="center" vertical="top" wrapText="1"/>
    </xf>
    <xf numFmtId="49" fontId="5" fillId="0" borderId="59" xfId="0" applyNumberFormat="1" applyFont="1" applyFill="1" applyBorder="1" applyAlignment="1">
      <alignment horizontal="center" vertical="top" wrapText="1"/>
    </xf>
    <xf numFmtId="3" fontId="3" fillId="0" borderId="0" xfId="0" applyNumberFormat="1" applyFont="1" applyAlignment="1">
      <alignment vertical="top"/>
    </xf>
    <xf numFmtId="0" fontId="3" fillId="2" borderId="85" xfId="0" applyFont="1" applyFill="1" applyBorder="1" applyAlignment="1">
      <alignment horizontal="left" vertical="top" wrapText="1"/>
    </xf>
    <xf numFmtId="0" fontId="3" fillId="7" borderId="23" xfId="0" applyFont="1" applyFill="1" applyBorder="1" applyAlignment="1">
      <alignment horizontal="center" vertical="top" wrapText="1"/>
    </xf>
    <xf numFmtId="0" fontId="5" fillId="14" borderId="29" xfId="0" applyFont="1" applyFill="1" applyBorder="1" applyAlignment="1">
      <alignment vertical="center"/>
    </xf>
    <xf numFmtId="0" fontId="3" fillId="14" borderId="29" xfId="0" applyFont="1" applyFill="1" applyBorder="1" applyAlignment="1">
      <alignment horizontal="center" vertical="center" textRotation="90" wrapText="1"/>
    </xf>
    <xf numFmtId="0" fontId="5" fillId="10" borderId="25" xfId="0" applyFont="1" applyFill="1" applyBorder="1" applyAlignment="1">
      <alignment horizontal="center" vertical="center"/>
    </xf>
    <xf numFmtId="0" fontId="3" fillId="0" borderId="7" xfId="0" applyFont="1" applyBorder="1" applyAlignment="1">
      <alignment horizontal="center" vertical="center"/>
    </xf>
    <xf numFmtId="49" fontId="5" fillId="11" borderId="27" xfId="0" applyNumberFormat="1" applyFont="1" applyFill="1" applyBorder="1" applyAlignment="1">
      <alignment horizontal="center" vertical="top" wrapText="1"/>
    </xf>
    <xf numFmtId="49" fontId="5" fillId="2" borderId="49" xfId="0" applyNumberFormat="1" applyFont="1" applyFill="1" applyBorder="1" applyAlignment="1">
      <alignment horizontal="center" vertical="top" wrapText="1"/>
    </xf>
    <xf numFmtId="165" fontId="3" fillId="7" borderId="19" xfId="0" applyNumberFormat="1" applyFont="1" applyFill="1" applyBorder="1" applyAlignment="1">
      <alignment horizontal="center" vertical="top"/>
    </xf>
    <xf numFmtId="3" fontId="3" fillId="0" borderId="0" xfId="0" applyNumberFormat="1" applyFont="1" applyBorder="1" applyAlignment="1">
      <alignment vertical="top"/>
    </xf>
    <xf numFmtId="3" fontId="16" fillId="9" borderId="34" xfId="0" applyNumberFormat="1" applyFont="1" applyFill="1" applyBorder="1" applyAlignment="1">
      <alignment horizontal="right" vertical="top"/>
    </xf>
    <xf numFmtId="0" fontId="20" fillId="11" borderId="34" xfId="0" applyNumberFormat="1" applyFont="1" applyFill="1" applyBorder="1" applyAlignment="1">
      <alignment horizontal="left" vertical="top" wrapText="1"/>
    </xf>
    <xf numFmtId="49" fontId="3" fillId="2" borderId="33" xfId="0" applyNumberFormat="1" applyFont="1" applyFill="1" applyBorder="1" applyAlignment="1">
      <alignment horizontal="center" vertical="top" wrapText="1"/>
    </xf>
    <xf numFmtId="0" fontId="3" fillId="0" borderId="79" xfId="0" applyFont="1" applyBorder="1" applyAlignment="1">
      <alignment horizontal="center" vertical="top" wrapText="1"/>
    </xf>
    <xf numFmtId="49" fontId="3" fillId="2" borderId="17" xfId="0" applyNumberFormat="1" applyFont="1" applyFill="1" applyBorder="1" applyAlignment="1">
      <alignment horizontal="center" vertical="top"/>
    </xf>
    <xf numFmtId="0" fontId="5" fillId="11" borderId="29" xfId="0" applyFont="1" applyFill="1" applyBorder="1" applyAlignment="1">
      <alignment horizontal="center" vertical="center"/>
    </xf>
    <xf numFmtId="0" fontId="5" fillId="11" borderId="35" xfId="0" applyFont="1" applyFill="1" applyBorder="1" applyAlignment="1">
      <alignment horizontal="center" vertical="top" wrapText="1"/>
    </xf>
    <xf numFmtId="0" fontId="5" fillId="0" borderId="28" xfId="0" applyFont="1" applyBorder="1" applyAlignment="1">
      <alignment horizontal="center" vertical="center"/>
    </xf>
    <xf numFmtId="0" fontId="5" fillId="7" borderId="19" xfId="0" applyFont="1" applyFill="1" applyBorder="1" applyAlignment="1">
      <alignment horizontal="center" vertical="center"/>
    </xf>
    <xf numFmtId="49" fontId="5" fillId="11" borderId="59" xfId="0" applyNumberFormat="1" applyFont="1" applyFill="1" applyBorder="1" applyAlignment="1">
      <alignment horizontal="center" vertical="top"/>
    </xf>
    <xf numFmtId="0" fontId="3" fillId="7" borderId="6" xfId="0" applyFont="1" applyFill="1" applyBorder="1" applyAlignment="1">
      <alignment horizontal="center" vertical="center"/>
    </xf>
    <xf numFmtId="0" fontId="3" fillId="7" borderId="9" xfId="0" applyFont="1" applyFill="1" applyBorder="1" applyAlignment="1">
      <alignment horizontal="center" vertical="center"/>
    </xf>
    <xf numFmtId="0" fontId="3" fillId="7" borderId="23" xfId="0" applyFont="1" applyFill="1" applyBorder="1" applyAlignment="1">
      <alignment horizontal="center" vertical="center"/>
    </xf>
    <xf numFmtId="49" fontId="5" fillId="7" borderId="49" xfId="0" applyNumberFormat="1" applyFont="1" applyFill="1" applyBorder="1" applyAlignment="1">
      <alignment horizontal="center" vertical="center"/>
    </xf>
    <xf numFmtId="49" fontId="5" fillId="11" borderId="0" xfId="0" applyNumberFormat="1" applyFont="1" applyFill="1" applyBorder="1" applyAlignment="1">
      <alignment horizontal="center" vertical="top"/>
    </xf>
    <xf numFmtId="0" fontId="3" fillId="7" borderId="50" xfId="0" applyFont="1" applyFill="1" applyBorder="1" applyAlignment="1">
      <alignment horizontal="left" vertical="top" wrapText="1"/>
    </xf>
    <xf numFmtId="0" fontId="3" fillId="0" borderId="38" xfId="0" applyFont="1" applyFill="1" applyBorder="1" applyAlignment="1">
      <alignment vertical="top" wrapText="1"/>
    </xf>
    <xf numFmtId="0" fontId="3" fillId="0" borderId="44" xfId="0" applyFont="1" applyFill="1" applyBorder="1" applyAlignment="1">
      <alignment vertical="top" wrapText="1"/>
    </xf>
    <xf numFmtId="0" fontId="3" fillId="3" borderId="34" xfId="0" applyFont="1" applyFill="1" applyBorder="1" applyAlignment="1">
      <alignment horizontal="center" vertical="top" wrapText="1"/>
    </xf>
    <xf numFmtId="0" fontId="3" fillId="3" borderId="35" xfId="0" applyFont="1" applyFill="1" applyBorder="1" applyAlignment="1">
      <alignment horizontal="center" vertical="top" wrapText="1"/>
    </xf>
    <xf numFmtId="49" fontId="5" fillId="0" borderId="98" xfId="0" applyNumberFormat="1" applyFont="1" applyBorder="1" applyAlignment="1">
      <alignment horizontal="center" vertical="top"/>
    </xf>
    <xf numFmtId="0" fontId="3" fillId="7" borderId="6" xfId="0" applyFont="1" applyFill="1" applyBorder="1" applyAlignment="1">
      <alignment horizontal="center" vertical="top"/>
    </xf>
    <xf numFmtId="0" fontId="3" fillId="7" borderId="23" xfId="0" applyFont="1" applyFill="1" applyBorder="1" applyAlignment="1">
      <alignment horizontal="center" vertical="top"/>
    </xf>
    <xf numFmtId="0" fontId="3" fillId="14" borderId="29" xfId="0" applyFont="1" applyFill="1" applyBorder="1" applyAlignment="1">
      <alignment vertical="center" wrapText="1"/>
    </xf>
    <xf numFmtId="0" fontId="5" fillId="14" borderId="29" xfId="0" applyFont="1" applyFill="1" applyBorder="1" applyAlignment="1">
      <alignment horizontal="center" vertical="center"/>
    </xf>
    <xf numFmtId="0" fontId="5" fillId="13" borderId="34" xfId="0" applyFont="1" applyFill="1" applyBorder="1" applyAlignment="1">
      <alignment horizontal="center" vertical="center"/>
    </xf>
    <xf numFmtId="0" fontId="3" fillId="7" borderId="7" xfId="0" applyFont="1" applyFill="1" applyBorder="1" applyAlignment="1">
      <alignment horizontal="center" vertical="top" wrapText="1"/>
    </xf>
    <xf numFmtId="49" fontId="5" fillId="7" borderId="59" xfId="0" applyNumberFormat="1" applyFont="1" applyFill="1" applyBorder="1" applyAlignment="1">
      <alignment horizontal="center" vertical="top" wrapText="1"/>
    </xf>
    <xf numFmtId="49" fontId="3" fillId="7" borderId="34" xfId="0" applyNumberFormat="1" applyFont="1" applyFill="1" applyBorder="1" applyAlignment="1">
      <alignment horizontal="center" vertical="top" wrapText="1"/>
    </xf>
    <xf numFmtId="49" fontId="5" fillId="10" borderId="25" xfId="0" applyNumberFormat="1" applyFont="1" applyFill="1" applyBorder="1" applyAlignment="1">
      <alignment horizontal="center" vertical="top"/>
    </xf>
    <xf numFmtId="0" fontId="3" fillId="7" borderId="103" xfId="0" applyFont="1" applyFill="1" applyBorder="1" applyAlignment="1">
      <alignment horizontal="center" vertical="center"/>
    </xf>
    <xf numFmtId="0" fontId="7" fillId="7" borderId="32" xfId="0" applyFont="1" applyFill="1" applyBorder="1" applyAlignment="1">
      <alignment horizontal="center" vertical="center" wrapText="1"/>
    </xf>
    <xf numFmtId="0" fontId="3" fillId="7" borderId="48" xfId="0" applyFont="1" applyFill="1" applyBorder="1" applyAlignment="1">
      <alignment horizontal="center" vertical="center" wrapText="1"/>
    </xf>
    <xf numFmtId="3" fontId="7" fillId="0" borderId="0" xfId="0" applyNumberFormat="1" applyFont="1" applyFill="1" applyAlignment="1">
      <alignment horizontal="left" vertical="top"/>
    </xf>
    <xf numFmtId="3" fontId="16" fillId="9" borderId="62" xfId="0" applyNumberFormat="1" applyFont="1" applyFill="1" applyBorder="1" applyAlignment="1">
      <alignment horizontal="right" vertical="top"/>
    </xf>
    <xf numFmtId="0" fontId="3" fillId="7" borderId="103" xfId="0" applyFont="1" applyFill="1" applyBorder="1" applyAlignment="1">
      <alignment horizontal="center" vertical="center" wrapText="1"/>
    </xf>
    <xf numFmtId="0" fontId="3" fillId="7" borderId="103" xfId="0" applyFont="1" applyFill="1" applyBorder="1" applyAlignment="1">
      <alignment horizontal="center" vertical="top"/>
    </xf>
    <xf numFmtId="0" fontId="3" fillId="7" borderId="79" xfId="0" applyFont="1" applyFill="1" applyBorder="1" applyAlignment="1">
      <alignment horizontal="center" vertical="center" wrapText="1"/>
    </xf>
    <xf numFmtId="0" fontId="3" fillId="7" borderId="79" xfId="0" applyFont="1" applyFill="1" applyBorder="1" applyAlignment="1">
      <alignment horizontal="center" vertical="top"/>
    </xf>
    <xf numFmtId="0" fontId="3" fillId="7" borderId="23" xfId="0" applyFont="1" applyFill="1" applyBorder="1" applyAlignment="1">
      <alignment horizontal="center" vertical="center" wrapText="1"/>
    </xf>
    <xf numFmtId="3" fontId="3" fillId="0" borderId="32" xfId="0" applyNumberFormat="1" applyFont="1" applyFill="1" applyBorder="1" applyAlignment="1">
      <alignment horizontal="center" vertical="top"/>
    </xf>
    <xf numFmtId="49" fontId="3" fillId="7" borderId="45" xfId="0" applyNumberFormat="1" applyFont="1" applyFill="1" applyBorder="1" applyAlignment="1">
      <alignment horizontal="center" vertical="top"/>
    </xf>
    <xf numFmtId="49" fontId="3" fillId="7" borderId="9" xfId="0" applyNumberFormat="1" applyFont="1" applyFill="1" applyBorder="1" applyAlignment="1">
      <alignment horizontal="center" vertical="top"/>
    </xf>
    <xf numFmtId="49" fontId="5" fillId="7" borderId="40" xfId="0" applyNumberFormat="1" applyFont="1" applyFill="1" applyBorder="1" applyAlignment="1">
      <alignment horizontal="center" vertical="top"/>
    </xf>
    <xf numFmtId="49" fontId="5" fillId="7" borderId="0" xfId="0" applyNumberFormat="1" applyFont="1" applyFill="1" applyBorder="1" applyAlignment="1">
      <alignment horizontal="center" vertical="top"/>
    </xf>
    <xf numFmtId="49" fontId="5" fillId="11" borderId="46" xfId="0" applyNumberFormat="1" applyFont="1" applyFill="1" applyBorder="1" applyAlignment="1">
      <alignment horizontal="center" vertical="top"/>
    </xf>
    <xf numFmtId="49" fontId="5" fillId="11" borderId="49" xfId="0" applyNumberFormat="1" applyFont="1" applyFill="1" applyBorder="1" applyAlignment="1">
      <alignment horizontal="center" vertical="top"/>
    </xf>
    <xf numFmtId="49" fontId="3" fillId="7" borderId="17" xfId="0" applyNumberFormat="1" applyFont="1" applyFill="1" applyBorder="1" applyAlignment="1">
      <alignment horizontal="center" vertical="top"/>
    </xf>
    <xf numFmtId="0" fontId="7" fillId="7" borderId="39" xfId="0" applyFont="1" applyFill="1" applyBorder="1" applyAlignment="1">
      <alignment horizontal="center" vertical="top"/>
    </xf>
    <xf numFmtId="49" fontId="5" fillId="3" borderId="75" xfId="0" applyNumberFormat="1" applyFont="1" applyFill="1" applyBorder="1" applyAlignment="1">
      <alignment horizontal="center" vertical="top"/>
    </xf>
    <xf numFmtId="49" fontId="5" fillId="0" borderId="13" xfId="0" applyNumberFormat="1" applyFont="1" applyFill="1" applyBorder="1" applyAlignment="1">
      <alignment horizontal="center" vertical="top"/>
    </xf>
    <xf numFmtId="49" fontId="3" fillId="7" borderId="13" xfId="0" applyNumberFormat="1" applyFont="1" applyFill="1" applyBorder="1" applyAlignment="1">
      <alignment horizontal="center" vertical="top"/>
    </xf>
    <xf numFmtId="49" fontId="3" fillId="7" borderId="7" xfId="0" applyNumberFormat="1" applyFont="1" applyFill="1" applyBorder="1" applyAlignment="1">
      <alignment horizontal="center" vertical="top" wrapText="1"/>
    </xf>
    <xf numFmtId="0" fontId="3" fillId="0" borderId="12" xfId="0" applyFont="1" applyFill="1" applyBorder="1" applyAlignment="1">
      <alignment vertical="top" wrapText="1"/>
    </xf>
    <xf numFmtId="3" fontId="3" fillId="7" borderId="33" xfId="0" applyNumberFormat="1" applyFont="1" applyFill="1" applyBorder="1" applyAlignment="1">
      <alignment horizontal="center" vertical="top" wrapText="1"/>
    </xf>
    <xf numFmtId="3" fontId="3" fillId="0" borderId="0" xfId="0" applyNumberFormat="1" applyFont="1" applyFill="1" applyAlignment="1">
      <alignment vertical="top"/>
    </xf>
    <xf numFmtId="49" fontId="5" fillId="10" borderId="17" xfId="0" applyNumberFormat="1" applyFont="1" applyFill="1" applyBorder="1" applyAlignment="1">
      <alignment horizontal="center" vertical="top"/>
    </xf>
    <xf numFmtId="49" fontId="5" fillId="14" borderId="0" xfId="0" applyNumberFormat="1" applyFont="1" applyFill="1" applyBorder="1" applyAlignment="1">
      <alignment horizontal="center" vertical="top"/>
    </xf>
    <xf numFmtId="0" fontId="3" fillId="0" borderId="9" xfId="0" applyFont="1" applyBorder="1" applyAlignment="1">
      <alignment horizontal="center" vertical="top" wrapText="1"/>
    </xf>
    <xf numFmtId="0" fontId="3" fillId="7" borderId="10" xfId="0" applyFont="1" applyFill="1" applyBorder="1" applyAlignment="1">
      <alignment horizontal="left" wrapText="1"/>
    </xf>
    <xf numFmtId="0" fontId="7" fillId="11" borderId="34" xfId="0" applyFont="1" applyFill="1" applyBorder="1" applyAlignment="1">
      <alignment vertical="top" wrapText="1"/>
    </xf>
    <xf numFmtId="3" fontId="3" fillId="7" borderId="67" xfId="0" applyNumberFormat="1" applyFont="1" applyFill="1" applyBorder="1" applyAlignment="1">
      <alignment horizontal="right" vertical="center"/>
    </xf>
    <xf numFmtId="0" fontId="7" fillId="0" borderId="30" xfId="0" applyFont="1" applyBorder="1" applyAlignment="1">
      <alignment vertical="top" wrapText="1"/>
    </xf>
    <xf numFmtId="0" fontId="7" fillId="11" borderId="35" xfId="0" applyFont="1" applyFill="1" applyBorder="1" applyAlignment="1">
      <alignment horizontal="center" vertical="center" wrapText="1"/>
    </xf>
    <xf numFmtId="0" fontId="7" fillId="7" borderId="19" xfId="0" applyFont="1" applyFill="1" applyBorder="1" applyAlignment="1">
      <alignment horizontal="center" vertical="center" wrapText="1"/>
    </xf>
    <xf numFmtId="3" fontId="3" fillId="0" borderId="19" xfId="0" applyNumberFormat="1" applyFont="1" applyFill="1" applyBorder="1" applyAlignment="1">
      <alignment horizontal="center" vertical="top"/>
    </xf>
    <xf numFmtId="3" fontId="3" fillId="0" borderId="21" xfId="0" applyNumberFormat="1" applyFont="1" applyFill="1" applyBorder="1" applyAlignment="1">
      <alignment horizontal="center" vertical="top" wrapText="1"/>
    </xf>
    <xf numFmtId="3" fontId="3" fillId="7" borderId="17" xfId="0" applyNumberFormat="1" applyFont="1" applyFill="1" applyBorder="1" applyAlignment="1">
      <alignment horizontal="center" vertical="top" wrapText="1"/>
    </xf>
    <xf numFmtId="49" fontId="5" fillId="13" borderId="73" xfId="0" applyNumberFormat="1" applyFont="1" applyFill="1" applyBorder="1" applyAlignment="1">
      <alignment horizontal="center" vertical="top"/>
    </xf>
    <xf numFmtId="49" fontId="5" fillId="13" borderId="39" xfId="0" applyNumberFormat="1" applyFont="1" applyFill="1" applyBorder="1" applyAlignment="1">
      <alignment horizontal="center" vertical="top"/>
    </xf>
    <xf numFmtId="0" fontId="3" fillId="7" borderId="30" xfId="0" applyFont="1" applyFill="1" applyBorder="1" applyAlignment="1">
      <alignment horizontal="left" vertical="top" wrapText="1"/>
    </xf>
    <xf numFmtId="165" fontId="3" fillId="7" borderId="66" xfId="0" applyNumberFormat="1" applyFont="1" applyFill="1" applyBorder="1" applyAlignment="1">
      <alignment horizontal="center" vertical="top"/>
    </xf>
    <xf numFmtId="165" fontId="3" fillId="2" borderId="39" xfId="0" applyNumberFormat="1" applyFont="1" applyFill="1" applyBorder="1" applyAlignment="1">
      <alignment horizontal="right" vertical="top"/>
    </xf>
    <xf numFmtId="0" fontId="3" fillId="7" borderId="0" xfId="0" applyFont="1" applyFill="1" applyBorder="1" applyAlignment="1">
      <alignment horizontal="center" vertical="center" textRotation="90" wrapText="1"/>
    </xf>
    <xf numFmtId="0" fontId="3" fillId="7" borderId="67" xfId="0" applyFont="1" applyFill="1" applyBorder="1" applyAlignment="1">
      <alignment horizontal="center" vertical="center" textRotation="90" wrapText="1"/>
    </xf>
    <xf numFmtId="0" fontId="7" fillId="7" borderId="0" xfId="0" applyFont="1" applyFill="1" applyBorder="1" applyAlignment="1">
      <alignment horizontal="center" vertical="center" textRotation="90" wrapText="1"/>
    </xf>
    <xf numFmtId="0" fontId="7" fillId="7" borderId="48" xfId="0" applyFont="1" applyFill="1" applyBorder="1" applyAlignment="1">
      <alignment horizontal="center" vertical="center" textRotation="90" wrapText="1"/>
    </xf>
    <xf numFmtId="0" fontId="3" fillId="7" borderId="40" xfId="0" applyFont="1" applyFill="1" applyBorder="1" applyAlignment="1">
      <alignment horizontal="center" vertical="center" textRotation="90" wrapText="1"/>
    </xf>
    <xf numFmtId="0" fontId="5" fillId="2" borderId="0" xfId="0" applyFont="1" applyFill="1" applyBorder="1" applyAlignment="1">
      <alignment horizontal="center" vertical="top" wrapText="1"/>
    </xf>
    <xf numFmtId="3" fontId="3" fillId="11" borderId="35" xfId="1" applyNumberFormat="1" applyFont="1" applyFill="1" applyBorder="1" applyAlignment="1">
      <alignment vertical="top"/>
    </xf>
    <xf numFmtId="0" fontId="5" fillId="0" borderId="13" xfId="0" applyFont="1" applyFill="1" applyBorder="1" applyAlignment="1">
      <alignment horizontal="left" vertical="top" wrapText="1"/>
    </xf>
    <xf numFmtId="0" fontId="3" fillId="7" borderId="13" xfId="0" applyFont="1" applyFill="1" applyBorder="1" applyAlignment="1">
      <alignment horizontal="center" vertical="center" textRotation="90" wrapText="1"/>
    </xf>
    <xf numFmtId="0" fontId="3" fillId="7" borderId="33" xfId="0" applyFont="1" applyFill="1" applyBorder="1" applyAlignment="1">
      <alignment horizontal="center" vertical="center" textRotation="90" wrapText="1"/>
    </xf>
    <xf numFmtId="0" fontId="3" fillId="7" borderId="19" xfId="0" applyFont="1" applyFill="1" applyBorder="1" applyAlignment="1">
      <alignment horizontal="center" vertical="center"/>
    </xf>
    <xf numFmtId="0" fontId="3" fillId="7" borderId="32" xfId="0" applyFont="1" applyFill="1" applyBorder="1" applyAlignment="1">
      <alignment horizontal="center" vertical="center"/>
    </xf>
    <xf numFmtId="0" fontId="22" fillId="7" borderId="40" xfId="0" applyFont="1" applyFill="1" applyBorder="1" applyAlignment="1">
      <alignment horizontal="center" vertical="center" textRotation="90" wrapText="1"/>
    </xf>
    <xf numFmtId="0" fontId="3" fillId="7" borderId="56" xfId="0" applyFont="1" applyFill="1" applyBorder="1" applyAlignment="1">
      <alignment horizontal="center" vertical="top" wrapText="1"/>
    </xf>
    <xf numFmtId="0" fontId="3" fillId="7" borderId="66" xfId="0" applyFont="1" applyFill="1" applyBorder="1" applyAlignment="1">
      <alignment horizontal="center" vertical="top" wrapText="1"/>
    </xf>
    <xf numFmtId="0" fontId="3" fillId="7" borderId="97" xfId="0" applyFont="1" applyFill="1" applyBorder="1" applyAlignment="1">
      <alignment horizontal="center" vertical="top" wrapText="1"/>
    </xf>
    <xf numFmtId="0" fontId="3" fillId="7" borderId="72" xfId="0" applyFont="1" applyFill="1" applyBorder="1" applyAlignment="1">
      <alignment horizontal="center" vertical="top" wrapText="1"/>
    </xf>
    <xf numFmtId="0" fontId="3" fillId="7" borderId="73" xfId="0" applyFont="1" applyFill="1" applyBorder="1" applyAlignment="1">
      <alignment horizontal="center" vertical="top" wrapText="1"/>
    </xf>
    <xf numFmtId="0" fontId="7" fillId="7" borderId="38" xfId="0" applyFont="1" applyFill="1" applyBorder="1" applyAlignment="1">
      <alignment horizontal="center" vertical="center" textRotation="90" wrapText="1"/>
    </xf>
    <xf numFmtId="0" fontId="7" fillId="7" borderId="20" xfId="0" applyFont="1" applyFill="1" applyBorder="1" applyAlignment="1">
      <alignment horizontal="center" vertical="center" textRotation="90" wrapText="1"/>
    </xf>
    <xf numFmtId="0" fontId="14" fillId="0" borderId="13" xfId="0" applyFont="1" applyFill="1" applyBorder="1" applyAlignment="1">
      <alignment horizontal="left" vertical="top" wrapText="1"/>
    </xf>
    <xf numFmtId="0" fontId="3" fillId="7" borderId="20" xfId="0" applyFont="1" applyFill="1" applyBorder="1" applyAlignment="1">
      <alignment horizontal="center" vertical="top" wrapText="1"/>
    </xf>
    <xf numFmtId="0" fontId="3" fillId="7" borderId="17" xfId="0" applyFont="1" applyFill="1" applyBorder="1" applyAlignment="1">
      <alignment vertical="center" wrapText="1"/>
    </xf>
    <xf numFmtId="0" fontId="3" fillId="7" borderId="33" xfId="0" applyFont="1" applyFill="1" applyBorder="1" applyAlignment="1">
      <alignment vertical="center" wrapText="1"/>
    </xf>
    <xf numFmtId="0" fontId="3" fillId="0" borderId="73" xfId="0" applyFont="1" applyBorder="1" applyAlignment="1">
      <alignment vertical="center" wrapText="1"/>
    </xf>
    <xf numFmtId="0" fontId="3" fillId="0" borderId="28" xfId="0" applyFont="1" applyBorder="1" applyAlignment="1">
      <alignment horizontal="center" vertical="center"/>
    </xf>
    <xf numFmtId="0" fontId="3" fillId="7" borderId="56" xfId="0" applyFont="1" applyFill="1" applyBorder="1" applyAlignment="1">
      <alignment vertical="center" wrapText="1"/>
    </xf>
    <xf numFmtId="0" fontId="3" fillId="7" borderId="1" xfId="0" applyFont="1" applyFill="1" applyBorder="1" applyAlignment="1">
      <alignment horizontal="center" vertical="center"/>
    </xf>
    <xf numFmtId="0" fontId="3" fillId="7" borderId="39" xfId="0" applyFont="1" applyFill="1" applyBorder="1" applyAlignment="1">
      <alignment vertical="center" wrapText="1"/>
    </xf>
    <xf numFmtId="0" fontId="3" fillId="7" borderId="66" xfId="0" applyFont="1" applyFill="1" applyBorder="1" applyAlignment="1">
      <alignment vertical="center" wrapText="1"/>
    </xf>
    <xf numFmtId="0" fontId="3" fillId="7" borderId="78" xfId="0" applyFont="1" applyFill="1" applyBorder="1" applyAlignment="1">
      <alignment horizontal="center" vertical="center"/>
    </xf>
    <xf numFmtId="0" fontId="3" fillId="7" borderId="88" xfId="0" applyFont="1" applyFill="1" applyBorder="1" applyAlignment="1">
      <alignment vertical="center" wrapText="1"/>
    </xf>
    <xf numFmtId="0" fontId="3" fillId="14" borderId="34" xfId="0" applyFont="1" applyFill="1" applyBorder="1" applyAlignment="1">
      <alignment vertical="center" wrapText="1"/>
    </xf>
    <xf numFmtId="49" fontId="5" fillId="2" borderId="13" xfId="0" applyNumberFormat="1" applyFont="1" applyFill="1" applyBorder="1" applyAlignment="1">
      <alignment horizontal="center" vertical="top" wrapText="1"/>
    </xf>
    <xf numFmtId="0" fontId="3" fillId="0" borderId="7" xfId="0" applyFont="1" applyBorder="1" applyAlignment="1">
      <alignment horizontal="center" vertical="top" wrapText="1"/>
    </xf>
    <xf numFmtId="3" fontId="3" fillId="2" borderId="12" xfId="0" applyNumberFormat="1" applyFont="1" applyFill="1" applyBorder="1" applyAlignment="1">
      <alignment horizontal="right" vertical="top"/>
    </xf>
    <xf numFmtId="0" fontId="3" fillId="7" borderId="12" xfId="0" applyFont="1" applyFill="1" applyBorder="1" applyAlignment="1">
      <alignment vertical="top" wrapText="1"/>
    </xf>
    <xf numFmtId="0" fontId="7" fillId="10" borderId="64" xfId="0" applyFont="1" applyFill="1" applyBorder="1" applyAlignment="1">
      <alignment vertical="top" wrapText="1"/>
    </xf>
    <xf numFmtId="0" fontId="7" fillId="10" borderId="65" xfId="0" applyNumberFormat="1" applyFont="1" applyFill="1" applyBorder="1" applyAlignment="1">
      <alignment horizontal="center" vertical="top" wrapText="1"/>
    </xf>
    <xf numFmtId="0" fontId="7" fillId="10" borderId="35" xfId="0" applyNumberFormat="1" applyFont="1" applyFill="1" applyBorder="1" applyAlignment="1">
      <alignment horizontal="center" vertical="top" wrapText="1"/>
    </xf>
    <xf numFmtId="0" fontId="3" fillId="0" borderId="12" xfId="0" applyFont="1" applyFill="1" applyBorder="1" applyAlignment="1">
      <alignment horizontal="left" vertical="top" wrapText="1"/>
    </xf>
    <xf numFmtId="165" fontId="5" fillId="4" borderId="7" xfId="0" applyNumberFormat="1" applyFont="1" applyFill="1" applyBorder="1" applyAlignment="1">
      <alignment horizontal="center" vertical="top" wrapText="1"/>
    </xf>
    <xf numFmtId="165" fontId="5" fillId="9" borderId="22" xfId="0" applyNumberFormat="1" applyFont="1" applyFill="1" applyBorder="1" applyAlignment="1">
      <alignment horizontal="center" vertical="top" wrapText="1"/>
    </xf>
    <xf numFmtId="165" fontId="3" fillId="7" borderId="22" xfId="0" applyNumberFormat="1" applyFont="1" applyFill="1" applyBorder="1" applyAlignment="1">
      <alignment horizontal="center" vertical="top" wrapText="1"/>
    </xf>
    <xf numFmtId="165" fontId="3" fillId="0" borderId="22" xfId="0" applyNumberFormat="1" applyFont="1" applyBorder="1" applyAlignment="1">
      <alignment horizontal="center" vertical="top" wrapText="1"/>
    </xf>
    <xf numFmtId="165" fontId="3" fillId="9" borderId="22" xfId="0" applyNumberFormat="1" applyFont="1" applyFill="1" applyBorder="1" applyAlignment="1">
      <alignment horizontal="center" vertical="top" wrapText="1"/>
    </xf>
    <xf numFmtId="165" fontId="5" fillId="4" borderId="22" xfId="0" applyNumberFormat="1" applyFont="1" applyFill="1" applyBorder="1" applyAlignment="1">
      <alignment horizontal="center" vertical="top" wrapText="1"/>
    </xf>
    <xf numFmtId="165" fontId="5" fillId="5" borderId="62" xfId="0" applyNumberFormat="1" applyFont="1" applyFill="1" applyBorder="1" applyAlignment="1">
      <alignment horizontal="center" vertical="top" wrapText="1"/>
    </xf>
    <xf numFmtId="0" fontId="7" fillId="7" borderId="17" xfId="0" applyFont="1" applyFill="1" applyBorder="1" applyAlignment="1">
      <alignment horizontal="center" vertical="center" textRotation="90" wrapText="1"/>
    </xf>
    <xf numFmtId="165" fontId="3" fillId="7" borderId="20" xfId="0" applyNumberFormat="1" applyFont="1" applyFill="1" applyBorder="1" applyAlignment="1">
      <alignment horizontal="center" vertical="top"/>
    </xf>
    <xf numFmtId="165" fontId="3" fillId="7" borderId="50" xfId="0" applyNumberFormat="1" applyFont="1" applyFill="1" applyBorder="1" applyAlignment="1">
      <alignment horizontal="center" vertical="top"/>
    </xf>
    <xf numFmtId="165" fontId="3" fillId="7" borderId="38" xfId="0" applyNumberFormat="1" applyFont="1" applyFill="1" applyBorder="1" applyAlignment="1">
      <alignment horizontal="center" vertical="top"/>
    </xf>
    <xf numFmtId="165" fontId="3" fillId="7" borderId="105" xfId="0" applyNumberFormat="1" applyFont="1" applyFill="1" applyBorder="1" applyAlignment="1">
      <alignment horizontal="center" vertical="top"/>
    </xf>
    <xf numFmtId="165" fontId="5" fillId="11" borderId="34" xfId="0" applyNumberFormat="1" applyFont="1" applyFill="1" applyBorder="1" applyAlignment="1">
      <alignment horizontal="center" vertical="top"/>
    </xf>
    <xf numFmtId="165" fontId="3" fillId="7" borderId="74" xfId="0" applyNumberFormat="1" applyFont="1" applyFill="1" applyBorder="1" applyAlignment="1">
      <alignment horizontal="center" vertical="top"/>
    </xf>
    <xf numFmtId="165" fontId="3" fillId="7" borderId="30" xfId="0" applyNumberFormat="1" applyFont="1" applyFill="1" applyBorder="1" applyAlignment="1">
      <alignment horizontal="center" vertical="top"/>
    </xf>
    <xf numFmtId="165" fontId="3" fillId="7" borderId="67" xfId="0" applyNumberFormat="1" applyFont="1" applyFill="1" applyBorder="1" applyAlignment="1">
      <alignment horizontal="center" vertical="top"/>
    </xf>
    <xf numFmtId="165" fontId="3" fillId="0" borderId="0" xfId="0" applyNumberFormat="1" applyFont="1" applyBorder="1" applyAlignment="1">
      <alignment horizontal="center" vertical="top"/>
    </xf>
    <xf numFmtId="165" fontId="3" fillId="7" borderId="48" xfId="0" applyNumberFormat="1" applyFont="1" applyFill="1" applyBorder="1" applyAlignment="1">
      <alignment horizontal="center" vertical="top"/>
    </xf>
    <xf numFmtId="165" fontId="3" fillId="7" borderId="0" xfId="0" applyNumberFormat="1" applyFont="1" applyFill="1" applyAlignment="1">
      <alignment horizontal="center" vertical="center"/>
    </xf>
    <xf numFmtId="165" fontId="3" fillId="7" borderId="0" xfId="0" applyNumberFormat="1" applyFont="1" applyFill="1" applyBorder="1" applyAlignment="1">
      <alignment horizontal="center" vertical="top"/>
    </xf>
    <xf numFmtId="165" fontId="3" fillId="7" borderId="6" xfId="0" applyNumberFormat="1" applyFont="1" applyFill="1" applyBorder="1" applyAlignment="1">
      <alignment horizontal="center" vertical="top"/>
    </xf>
    <xf numFmtId="165" fontId="3" fillId="7" borderId="23" xfId="0" applyNumberFormat="1" applyFont="1" applyFill="1" applyBorder="1" applyAlignment="1">
      <alignment horizontal="center" vertical="top"/>
    </xf>
    <xf numFmtId="165" fontId="3" fillId="7" borderId="103" xfId="0" applyNumberFormat="1" applyFont="1" applyFill="1" applyBorder="1" applyAlignment="1">
      <alignment horizontal="center" vertical="top"/>
    </xf>
    <xf numFmtId="165" fontId="3" fillId="7" borderId="22" xfId="0" applyNumberFormat="1" applyFont="1" applyFill="1" applyBorder="1" applyAlignment="1">
      <alignment horizontal="center" vertical="top"/>
    </xf>
    <xf numFmtId="165" fontId="5" fillId="11" borderId="62" xfId="0" applyNumberFormat="1" applyFont="1" applyFill="1" applyBorder="1" applyAlignment="1">
      <alignment horizontal="center" vertical="top"/>
    </xf>
    <xf numFmtId="165" fontId="5" fillId="3" borderId="64" xfId="0" applyNumberFormat="1" applyFont="1" applyFill="1" applyBorder="1" applyAlignment="1">
      <alignment horizontal="center" vertical="top"/>
    </xf>
    <xf numFmtId="165" fontId="3" fillId="7" borderId="41" xfId="0" applyNumberFormat="1" applyFont="1" applyFill="1" applyBorder="1" applyAlignment="1">
      <alignment horizontal="center" vertical="center"/>
    </xf>
    <xf numFmtId="165" fontId="3" fillId="7" borderId="0" xfId="0" applyNumberFormat="1" applyFont="1" applyFill="1" applyBorder="1" applyAlignment="1">
      <alignment horizontal="center" vertical="center"/>
    </xf>
    <xf numFmtId="165" fontId="3" fillId="7" borderId="48" xfId="0" applyNumberFormat="1" applyFont="1" applyFill="1" applyBorder="1" applyAlignment="1">
      <alignment horizontal="center" vertical="center"/>
    </xf>
    <xf numFmtId="165" fontId="3" fillId="7" borderId="108" xfId="0" applyNumberFormat="1" applyFont="1" applyFill="1" applyBorder="1" applyAlignment="1">
      <alignment horizontal="center" vertical="center"/>
    </xf>
    <xf numFmtId="165" fontId="5" fillId="14" borderId="29" xfId="0" applyNumberFormat="1" applyFont="1" applyFill="1" applyBorder="1" applyAlignment="1">
      <alignment horizontal="center" vertical="center"/>
    </xf>
    <xf numFmtId="165" fontId="5" fillId="3" borderId="24" xfId="0" applyNumberFormat="1" applyFont="1" applyFill="1" applyBorder="1" applyAlignment="1">
      <alignment horizontal="center" vertical="top"/>
    </xf>
    <xf numFmtId="165" fontId="3" fillId="2" borderId="10" xfId="0" applyNumberFormat="1" applyFont="1" applyFill="1" applyBorder="1" applyAlignment="1">
      <alignment horizontal="center" vertical="top"/>
    </xf>
    <xf numFmtId="165" fontId="3" fillId="7" borderId="56" xfId="0" applyNumberFormat="1" applyFont="1" applyFill="1" applyBorder="1" applyAlignment="1">
      <alignment horizontal="center" vertical="top"/>
    </xf>
    <xf numFmtId="165" fontId="5" fillId="14" borderId="34" xfId="0" applyNumberFormat="1" applyFont="1" applyFill="1" applyBorder="1" applyAlignment="1">
      <alignment horizontal="center" vertical="center"/>
    </xf>
    <xf numFmtId="165" fontId="3" fillId="9" borderId="69" xfId="0" applyNumberFormat="1" applyFont="1" applyFill="1" applyBorder="1" applyAlignment="1">
      <alignment horizontal="center" vertical="top"/>
    </xf>
    <xf numFmtId="165" fontId="11" fillId="7" borderId="39" xfId="0" applyNumberFormat="1" applyFont="1" applyFill="1" applyBorder="1" applyAlignment="1">
      <alignment horizontal="center" vertical="top"/>
    </xf>
    <xf numFmtId="165" fontId="3" fillId="0" borderId="39" xfId="0" applyNumberFormat="1" applyFont="1" applyBorder="1" applyAlignment="1">
      <alignment horizontal="center" vertical="top"/>
    </xf>
    <xf numFmtId="165" fontId="5" fillId="3" borderId="29" xfId="0" applyNumberFormat="1" applyFont="1" applyFill="1" applyBorder="1" applyAlignment="1">
      <alignment horizontal="center" vertical="top"/>
    </xf>
    <xf numFmtId="165" fontId="3" fillId="7" borderId="88" xfId="0" applyNumberFormat="1" applyFont="1" applyFill="1" applyBorder="1" applyAlignment="1">
      <alignment horizontal="center" vertical="top"/>
    </xf>
    <xf numFmtId="165" fontId="3" fillId="2" borderId="56" xfId="0" applyNumberFormat="1" applyFont="1" applyFill="1" applyBorder="1" applyAlignment="1">
      <alignment horizontal="center" vertical="top"/>
    </xf>
    <xf numFmtId="165" fontId="3" fillId="0" borderId="66" xfId="0" applyNumberFormat="1" applyFont="1" applyBorder="1" applyAlignment="1">
      <alignment horizontal="center" vertical="top"/>
    </xf>
    <xf numFmtId="165" fontId="5" fillId="11" borderId="34" xfId="0" applyNumberFormat="1" applyFont="1" applyFill="1" applyBorder="1" applyAlignment="1">
      <alignment horizontal="center" vertical="center"/>
    </xf>
    <xf numFmtId="165" fontId="5" fillId="3" borderId="34" xfId="0" applyNumberFormat="1" applyFont="1" applyFill="1" applyBorder="1" applyAlignment="1">
      <alignment horizontal="center" vertical="top"/>
    </xf>
    <xf numFmtId="165" fontId="5" fillId="12" borderId="60" xfId="0" applyNumberFormat="1" applyFont="1" applyFill="1" applyBorder="1" applyAlignment="1">
      <alignment horizontal="center" vertical="top"/>
    </xf>
    <xf numFmtId="165" fontId="5" fillId="4" borderId="60" xfId="0" applyNumberFormat="1" applyFont="1" applyFill="1" applyBorder="1" applyAlignment="1">
      <alignment horizontal="center" vertical="top"/>
    </xf>
    <xf numFmtId="49" fontId="5" fillId="10" borderId="46" xfId="0" applyNumberFormat="1" applyFont="1" applyFill="1" applyBorder="1" applyAlignment="1">
      <alignment horizontal="center" vertical="top"/>
    </xf>
    <xf numFmtId="49" fontId="5" fillId="14" borderId="46" xfId="0" applyNumberFormat="1" applyFont="1" applyFill="1" applyBorder="1" applyAlignment="1">
      <alignment horizontal="center" vertical="top"/>
    </xf>
    <xf numFmtId="49" fontId="5" fillId="14" borderId="49" xfId="0" applyNumberFormat="1" applyFont="1" applyFill="1" applyBorder="1" applyAlignment="1">
      <alignment horizontal="center" vertical="top"/>
    </xf>
    <xf numFmtId="0" fontId="3" fillId="7" borderId="19" xfId="0" applyFont="1" applyFill="1" applyBorder="1" applyAlignment="1">
      <alignment horizontal="center" vertical="top"/>
    </xf>
    <xf numFmtId="0" fontId="3" fillId="2" borderId="33" xfId="0" applyFont="1" applyFill="1" applyBorder="1" applyAlignment="1">
      <alignment horizontal="left" vertical="top" wrapText="1"/>
    </xf>
    <xf numFmtId="3" fontId="3" fillId="0" borderId="37" xfId="0" applyNumberFormat="1" applyFont="1" applyFill="1" applyBorder="1" applyAlignment="1">
      <alignment horizontal="center" vertical="center" textRotation="90" wrapText="1"/>
    </xf>
    <xf numFmtId="49" fontId="9" fillId="7" borderId="33" xfId="0" applyNumberFormat="1" applyFont="1" applyFill="1" applyBorder="1" applyAlignment="1">
      <alignment horizontal="center" vertical="center" textRotation="90" wrapText="1"/>
    </xf>
    <xf numFmtId="0" fontId="7" fillId="7" borderId="33" xfId="0" applyFont="1" applyFill="1" applyBorder="1" applyAlignment="1">
      <alignment horizontal="center" vertical="center" textRotation="90" wrapText="1"/>
    </xf>
    <xf numFmtId="0" fontId="3" fillId="7" borderId="103" xfId="0" applyFont="1" applyFill="1" applyBorder="1" applyAlignment="1">
      <alignment horizontal="center" vertical="top" wrapText="1"/>
    </xf>
    <xf numFmtId="165" fontId="3" fillId="7" borderId="108" xfId="0" applyNumberFormat="1" applyFont="1" applyFill="1" applyBorder="1" applyAlignment="1">
      <alignment horizontal="center" vertical="top"/>
    </xf>
    <xf numFmtId="0" fontId="9" fillId="7" borderId="0" xfId="0" applyFont="1" applyFill="1" applyBorder="1" applyAlignment="1">
      <alignment horizontal="center" vertical="center" textRotation="90" wrapText="1"/>
    </xf>
    <xf numFmtId="0" fontId="9" fillId="7" borderId="20" xfId="0" applyFont="1" applyFill="1" applyBorder="1" applyAlignment="1">
      <alignment horizontal="center" vertical="center" textRotation="90" wrapText="1"/>
    </xf>
    <xf numFmtId="3" fontId="2" fillId="0" borderId="2" xfId="0" applyNumberFormat="1" applyFont="1" applyBorder="1" applyAlignment="1">
      <alignment horizontal="center" vertical="top" textRotation="90" wrapText="1"/>
    </xf>
    <xf numFmtId="0" fontId="3" fillId="0" borderId="57" xfId="0" applyFont="1" applyBorder="1" applyAlignment="1">
      <alignment horizontal="center" vertical="center" textRotation="90" wrapText="1"/>
    </xf>
    <xf numFmtId="0" fontId="5" fillId="2" borderId="57" xfId="0" applyFont="1" applyFill="1" applyBorder="1" applyAlignment="1">
      <alignment horizontal="center" vertical="top" wrapText="1"/>
    </xf>
    <xf numFmtId="0" fontId="5" fillId="2" borderId="13" xfId="0" applyFont="1" applyFill="1" applyBorder="1" applyAlignment="1">
      <alignment horizontal="left" vertical="top" wrapText="1"/>
    </xf>
    <xf numFmtId="0" fontId="3" fillId="0" borderId="98" xfId="0" applyFont="1" applyBorder="1" applyAlignment="1">
      <alignment horizontal="left" vertical="top" wrapText="1"/>
    </xf>
    <xf numFmtId="0" fontId="5" fillId="7" borderId="68" xfId="0" applyFont="1" applyFill="1" applyBorder="1" applyAlignment="1">
      <alignment horizontal="center" vertical="top" wrapText="1"/>
    </xf>
    <xf numFmtId="0" fontId="5" fillId="7" borderId="71" xfId="0" applyFont="1" applyFill="1" applyBorder="1" applyAlignment="1">
      <alignment horizontal="center" vertical="top" wrapText="1"/>
    </xf>
    <xf numFmtId="0" fontId="3" fillId="2" borderId="25" xfId="0" applyFont="1" applyFill="1" applyBorder="1" applyAlignment="1">
      <alignment vertical="top" wrapText="1"/>
    </xf>
    <xf numFmtId="0" fontId="5" fillId="7" borderId="38" xfId="0" applyFont="1" applyFill="1" applyBorder="1" applyAlignment="1">
      <alignment horizontal="center" vertical="top" wrapText="1"/>
    </xf>
    <xf numFmtId="0" fontId="3" fillId="2" borderId="25" xfId="0" applyFont="1" applyFill="1" applyBorder="1" applyAlignment="1">
      <alignment horizontal="left" vertical="top" wrapText="1"/>
    </xf>
    <xf numFmtId="49" fontId="5" fillId="7" borderId="52" xfId="0" applyNumberFormat="1" applyFont="1" applyFill="1" applyBorder="1" applyAlignment="1">
      <alignment horizontal="center" vertical="top" wrapText="1"/>
    </xf>
    <xf numFmtId="3" fontId="9" fillId="0" borderId="33" xfId="0" applyNumberFormat="1" applyFont="1" applyBorder="1" applyAlignment="1">
      <alignment horizontal="center" vertical="top"/>
    </xf>
    <xf numFmtId="3" fontId="9" fillId="2" borderId="17" xfId="0" applyNumberFormat="1" applyFont="1" applyFill="1" applyBorder="1" applyAlignment="1">
      <alignment horizontal="center" vertical="top" wrapText="1"/>
    </xf>
    <xf numFmtId="0" fontId="5" fillId="2" borderId="13" xfId="0" applyFont="1" applyFill="1" applyBorder="1" applyAlignment="1">
      <alignment horizontal="center" vertical="top" wrapText="1"/>
    </xf>
    <xf numFmtId="3" fontId="9" fillId="0" borderId="81" xfId="0" applyNumberFormat="1" applyFont="1" applyBorder="1" applyAlignment="1">
      <alignment horizontal="center" vertical="center"/>
    </xf>
    <xf numFmtId="0" fontId="2" fillId="7" borderId="13" xfId="0" applyFont="1" applyFill="1" applyBorder="1" applyAlignment="1">
      <alignment horizontal="center" vertical="center" textRotation="90"/>
    </xf>
    <xf numFmtId="0" fontId="2" fillId="7" borderId="57" xfId="0" applyFont="1" applyFill="1" applyBorder="1" applyAlignment="1">
      <alignment horizontal="center" vertical="center" textRotation="90" wrapText="1"/>
    </xf>
    <xf numFmtId="0" fontId="5" fillId="2" borderId="67" xfId="0" applyFont="1" applyFill="1" applyBorder="1" applyAlignment="1">
      <alignment horizontal="center" vertical="top" wrapText="1"/>
    </xf>
    <xf numFmtId="0" fontId="5" fillId="2" borderId="48" xfId="0" applyFont="1" applyFill="1" applyBorder="1" applyAlignment="1">
      <alignment horizontal="center" vertical="top" wrapText="1"/>
    </xf>
    <xf numFmtId="0" fontId="5" fillId="0" borderId="13" xfId="0" applyFont="1" applyBorder="1" applyAlignment="1">
      <alignment vertical="top" wrapText="1"/>
    </xf>
    <xf numFmtId="0" fontId="15" fillId="2" borderId="17" xfId="0" applyFont="1" applyFill="1" applyBorder="1" applyAlignment="1">
      <alignment horizontal="left" vertical="top" wrapText="1"/>
    </xf>
    <xf numFmtId="0" fontId="3" fillId="2" borderId="81" xfId="0" applyFont="1" applyFill="1" applyBorder="1" applyAlignment="1">
      <alignment horizontal="left" vertical="top" wrapText="1"/>
    </xf>
    <xf numFmtId="0" fontId="3" fillId="0" borderId="33" xfId="0" applyFont="1" applyFill="1" applyBorder="1" applyAlignment="1">
      <alignment horizontal="center" vertical="center" textRotation="90" wrapText="1"/>
    </xf>
    <xf numFmtId="49" fontId="2" fillId="0" borderId="2" xfId="0" applyNumberFormat="1" applyFont="1" applyFill="1" applyBorder="1" applyAlignment="1">
      <alignment horizontal="center" vertical="center" textRotation="90" wrapText="1"/>
    </xf>
    <xf numFmtId="3" fontId="3" fillId="7" borderId="19" xfId="0" applyNumberFormat="1" applyFont="1" applyFill="1" applyBorder="1" applyAlignment="1">
      <alignment vertical="top" wrapText="1"/>
    </xf>
    <xf numFmtId="0" fontId="2" fillId="7" borderId="0" xfId="0" applyFont="1" applyFill="1" applyBorder="1" applyAlignment="1">
      <alignment horizontal="center" vertical="center" textRotation="90" wrapText="1"/>
    </xf>
    <xf numFmtId="49" fontId="5" fillId="14" borderId="17" xfId="0" applyNumberFormat="1" applyFont="1" applyFill="1" applyBorder="1" applyAlignment="1">
      <alignment horizontal="center" vertical="top"/>
    </xf>
    <xf numFmtId="49" fontId="5" fillId="7" borderId="47" xfId="0" applyNumberFormat="1" applyFont="1" applyFill="1" applyBorder="1" applyAlignment="1">
      <alignment horizontal="center" vertical="top"/>
    </xf>
    <xf numFmtId="49" fontId="5" fillId="7" borderId="31" xfId="0" applyNumberFormat="1" applyFont="1" applyFill="1" applyBorder="1" applyAlignment="1">
      <alignment horizontal="center" vertical="center"/>
    </xf>
    <xf numFmtId="0" fontId="3" fillId="7" borderId="97" xfId="0" applyFont="1" applyFill="1" applyBorder="1" applyAlignment="1">
      <alignment vertical="center" wrapText="1"/>
    </xf>
    <xf numFmtId="3" fontId="5" fillId="7" borderId="27" xfId="0" applyNumberFormat="1" applyFont="1" applyFill="1" applyBorder="1" applyAlignment="1">
      <alignment horizontal="center" vertical="top" wrapText="1"/>
    </xf>
    <xf numFmtId="3" fontId="5" fillId="7" borderId="17" xfId="0" applyNumberFormat="1" applyFont="1" applyFill="1" applyBorder="1" applyAlignment="1">
      <alignment horizontal="center" vertical="top" wrapText="1"/>
    </xf>
    <xf numFmtId="165" fontId="3" fillId="7" borderId="45" xfId="0" applyNumberFormat="1" applyFont="1" applyFill="1" applyBorder="1" applyAlignment="1">
      <alignment horizontal="center" vertical="top"/>
    </xf>
    <xf numFmtId="0" fontId="3" fillId="7" borderId="2" xfId="0" applyFont="1" applyFill="1" applyBorder="1" applyAlignment="1">
      <alignment horizontal="center" vertical="center" textRotation="90" wrapText="1"/>
    </xf>
    <xf numFmtId="49" fontId="2" fillId="0" borderId="2" xfId="0" applyNumberFormat="1" applyFont="1" applyBorder="1" applyAlignment="1">
      <alignment horizontal="center" vertical="top" textRotation="90" wrapText="1"/>
    </xf>
    <xf numFmtId="0" fontId="3" fillId="0" borderId="72" xfId="0" applyFont="1" applyFill="1" applyBorder="1" applyAlignment="1">
      <alignment horizontal="center" vertical="top" wrapText="1"/>
    </xf>
    <xf numFmtId="165" fontId="3" fillId="2" borderId="22" xfId="0" applyNumberFormat="1" applyFont="1" applyFill="1" applyBorder="1" applyAlignment="1">
      <alignment horizontal="center" vertical="top"/>
    </xf>
    <xf numFmtId="0" fontId="3" fillId="7" borderId="20" xfId="0" applyFont="1" applyFill="1" applyBorder="1" applyAlignment="1">
      <alignment vertical="top" wrapText="1"/>
    </xf>
    <xf numFmtId="165" fontId="3" fillId="7" borderId="10" xfId="0" applyNumberFormat="1" applyFont="1" applyFill="1" applyBorder="1" applyAlignment="1">
      <alignment horizontal="center" vertical="top"/>
    </xf>
    <xf numFmtId="0" fontId="3" fillId="7" borderId="10" xfId="0" applyFont="1" applyFill="1" applyBorder="1" applyAlignment="1">
      <alignment horizontal="left" vertical="top" wrapText="1"/>
    </xf>
    <xf numFmtId="165" fontId="3" fillId="7" borderId="44" xfId="0" applyNumberFormat="1" applyFont="1" applyFill="1" applyBorder="1" applyAlignment="1">
      <alignment horizontal="center" vertical="top"/>
    </xf>
    <xf numFmtId="165" fontId="3" fillId="7" borderId="41" xfId="0" applyNumberFormat="1" applyFont="1" applyFill="1" applyBorder="1" applyAlignment="1">
      <alignment horizontal="center" vertical="top"/>
    </xf>
    <xf numFmtId="165" fontId="3" fillId="7" borderId="42" xfId="0" applyNumberFormat="1" applyFont="1" applyFill="1" applyBorder="1" applyAlignment="1">
      <alignment horizontal="center" vertical="top"/>
    </xf>
    <xf numFmtId="165" fontId="3" fillId="2" borderId="48" xfId="0" applyNumberFormat="1" applyFont="1" applyFill="1" applyBorder="1" applyAlignment="1">
      <alignment horizontal="center" vertical="top"/>
    </xf>
    <xf numFmtId="165" fontId="5" fillId="11" borderId="29" xfId="0" applyNumberFormat="1" applyFont="1" applyFill="1" applyBorder="1" applyAlignment="1">
      <alignment horizontal="center" vertical="top"/>
    </xf>
    <xf numFmtId="165" fontId="3" fillId="7" borderId="40" xfId="0" applyNumberFormat="1" applyFont="1" applyFill="1" applyBorder="1" applyAlignment="1">
      <alignment horizontal="center" vertical="top"/>
    </xf>
    <xf numFmtId="3" fontId="3" fillId="7" borderId="40" xfId="0" applyNumberFormat="1" applyFont="1" applyFill="1" applyBorder="1" applyAlignment="1">
      <alignment horizontal="right" vertical="center"/>
    </xf>
    <xf numFmtId="165" fontId="3" fillId="7" borderId="73" xfId="0" applyNumberFormat="1" applyFont="1" applyFill="1" applyBorder="1" applyAlignment="1">
      <alignment horizontal="center" vertical="top"/>
    </xf>
    <xf numFmtId="165" fontId="3" fillId="9" borderId="34" xfId="0" applyNumberFormat="1" applyFont="1" applyFill="1" applyBorder="1" applyAlignment="1">
      <alignment horizontal="center" vertical="top"/>
    </xf>
    <xf numFmtId="0" fontId="3" fillId="7" borderId="0" xfId="0" applyFont="1" applyFill="1" applyBorder="1" applyAlignment="1">
      <alignment vertical="top" wrapText="1"/>
    </xf>
    <xf numFmtId="0" fontId="28" fillId="0" borderId="0" xfId="0" applyFont="1"/>
    <xf numFmtId="0" fontId="13" fillId="0" borderId="74" xfId="0" applyFont="1" applyBorder="1" applyAlignment="1">
      <alignment horizontal="center" vertical="center" wrapText="1"/>
    </xf>
    <xf numFmtId="0" fontId="3" fillId="0" borderId="70" xfId="0" applyFont="1" applyBorder="1" applyAlignment="1">
      <alignment horizontal="center" vertical="center" textRotation="90"/>
    </xf>
    <xf numFmtId="165" fontId="3" fillId="0" borderId="9" xfId="0" applyNumberFormat="1" applyFont="1" applyBorder="1" applyAlignment="1">
      <alignment horizontal="center" vertical="top"/>
    </xf>
    <xf numFmtId="165" fontId="3" fillId="0" borderId="48" xfId="0" applyNumberFormat="1" applyFont="1" applyBorder="1" applyAlignment="1">
      <alignment horizontal="center" vertical="top"/>
    </xf>
    <xf numFmtId="165" fontId="3" fillId="0" borderId="23" xfId="0" applyNumberFormat="1" applyFont="1" applyBorder="1" applyAlignment="1">
      <alignment horizontal="center" vertical="top"/>
    </xf>
    <xf numFmtId="165" fontId="3" fillId="2" borderId="84" xfId="0" applyNumberFormat="1" applyFont="1" applyFill="1" applyBorder="1" applyAlignment="1">
      <alignment horizontal="center" vertical="top"/>
    </xf>
    <xf numFmtId="0" fontId="3" fillId="2" borderId="49" xfId="0" applyNumberFormat="1" applyFont="1" applyFill="1" applyBorder="1" applyAlignment="1">
      <alignment horizontal="center" vertical="top"/>
    </xf>
    <xf numFmtId="3" fontId="3" fillId="0" borderId="47" xfId="0" applyNumberFormat="1" applyFont="1" applyFill="1" applyBorder="1" applyAlignment="1">
      <alignment horizontal="center" vertical="top" wrapText="1"/>
    </xf>
    <xf numFmtId="49" fontId="3" fillId="7" borderId="82" xfId="0" applyNumberFormat="1" applyFont="1" applyFill="1" applyBorder="1" applyAlignment="1">
      <alignment horizontal="center" vertical="top" wrapText="1"/>
    </xf>
    <xf numFmtId="3" fontId="3" fillId="7" borderId="31" xfId="1" applyNumberFormat="1" applyFont="1" applyFill="1" applyBorder="1" applyAlignment="1">
      <alignment horizontal="center" vertical="top"/>
    </xf>
    <xf numFmtId="3" fontId="3" fillId="7" borderId="49" xfId="0" applyNumberFormat="1" applyFont="1" applyFill="1" applyBorder="1" applyAlignment="1">
      <alignment horizontal="center" vertical="top" wrapText="1"/>
    </xf>
    <xf numFmtId="3" fontId="3" fillId="2" borderId="47" xfId="0" applyNumberFormat="1" applyFont="1" applyFill="1" applyBorder="1" applyAlignment="1">
      <alignment horizontal="center" vertical="top"/>
    </xf>
    <xf numFmtId="3" fontId="3" fillId="0" borderId="31" xfId="0" applyNumberFormat="1" applyFont="1" applyFill="1" applyBorder="1" applyAlignment="1">
      <alignment horizontal="center" vertical="top"/>
    </xf>
    <xf numFmtId="3" fontId="3" fillId="11" borderId="29" xfId="1" applyNumberFormat="1" applyFont="1" applyFill="1" applyBorder="1" applyAlignment="1">
      <alignment vertical="top"/>
    </xf>
    <xf numFmtId="165" fontId="3" fillId="0" borderId="14" xfId="0" applyNumberFormat="1" applyFont="1" applyFill="1" applyBorder="1" applyAlignment="1">
      <alignment horizontal="center" vertical="top" wrapText="1"/>
    </xf>
    <xf numFmtId="165" fontId="3" fillId="7" borderId="49" xfId="0" applyNumberFormat="1" applyFont="1" applyFill="1" applyBorder="1" applyAlignment="1">
      <alignment horizontal="center" vertical="top" wrapText="1"/>
    </xf>
    <xf numFmtId="3" fontId="3" fillId="7" borderId="47" xfId="0" applyNumberFormat="1" applyFont="1" applyFill="1" applyBorder="1" applyAlignment="1">
      <alignment horizontal="center" vertical="top" wrapText="1"/>
    </xf>
    <xf numFmtId="3" fontId="3" fillId="7" borderId="36" xfId="0" applyNumberFormat="1" applyFont="1" applyFill="1" applyBorder="1" applyAlignment="1">
      <alignment horizontal="center" vertical="top" wrapText="1"/>
    </xf>
    <xf numFmtId="1" fontId="3" fillId="7" borderId="49" xfId="0" applyNumberFormat="1" applyFont="1" applyFill="1" applyBorder="1" applyAlignment="1">
      <alignment horizontal="center" vertical="top" wrapText="1"/>
    </xf>
    <xf numFmtId="3" fontId="3" fillId="7" borderId="31" xfId="0" applyNumberFormat="1" applyFont="1" applyFill="1" applyBorder="1" applyAlignment="1">
      <alignment horizontal="center" vertical="top" wrapText="1"/>
    </xf>
    <xf numFmtId="3" fontId="3" fillId="7" borderId="49" xfId="0" applyNumberFormat="1" applyFont="1" applyFill="1" applyBorder="1" applyAlignment="1">
      <alignment horizontal="center" wrapText="1"/>
    </xf>
    <xf numFmtId="164" fontId="2" fillId="7" borderId="47" xfId="0" applyNumberFormat="1" applyFont="1" applyFill="1" applyBorder="1" applyAlignment="1">
      <alignment horizontal="center" vertical="center" wrapText="1"/>
    </xf>
    <xf numFmtId="165" fontId="3" fillId="0" borderId="31" xfId="0" applyNumberFormat="1" applyFont="1" applyFill="1" applyBorder="1" applyAlignment="1">
      <alignment horizontal="center" vertical="top" wrapText="1"/>
    </xf>
    <xf numFmtId="165" fontId="3" fillId="0" borderId="102" xfId="0" applyNumberFormat="1" applyFont="1" applyFill="1" applyBorder="1" applyAlignment="1">
      <alignment horizontal="center" vertical="top" wrapText="1"/>
    </xf>
    <xf numFmtId="1" fontId="3" fillId="0" borderId="49" xfId="0" applyNumberFormat="1" applyFont="1" applyFill="1" applyBorder="1" applyAlignment="1">
      <alignment horizontal="center" vertical="top" wrapText="1"/>
    </xf>
    <xf numFmtId="3" fontId="3" fillId="0" borderId="36" xfId="0" applyNumberFormat="1" applyFont="1" applyFill="1" applyBorder="1" applyAlignment="1">
      <alignment horizontal="center" vertical="top" wrapText="1"/>
    </xf>
    <xf numFmtId="165" fontId="3" fillId="2" borderId="110" xfId="0" applyNumberFormat="1" applyFont="1" applyFill="1" applyBorder="1" applyAlignment="1">
      <alignment horizontal="center" vertical="top"/>
    </xf>
    <xf numFmtId="3" fontId="3" fillId="0" borderId="51" xfId="0" applyNumberFormat="1" applyFont="1" applyFill="1" applyBorder="1" applyAlignment="1">
      <alignment horizontal="center" vertical="top" wrapText="1"/>
    </xf>
    <xf numFmtId="3" fontId="3" fillId="0" borderId="86" xfId="0" applyNumberFormat="1" applyFont="1" applyFill="1" applyBorder="1" applyAlignment="1">
      <alignment horizontal="center" vertical="top" wrapText="1"/>
    </xf>
    <xf numFmtId="49" fontId="3" fillId="7" borderId="86" xfId="0" applyNumberFormat="1" applyFont="1" applyFill="1" applyBorder="1" applyAlignment="1">
      <alignment horizontal="center" vertical="top" wrapText="1"/>
    </xf>
    <xf numFmtId="3" fontId="3" fillId="7" borderId="52" xfId="0" applyNumberFormat="1" applyFont="1" applyFill="1" applyBorder="1" applyAlignment="1">
      <alignment horizontal="center" vertical="top" wrapText="1"/>
    </xf>
    <xf numFmtId="3" fontId="3" fillId="2" borderId="51" xfId="0" applyNumberFormat="1" applyFont="1" applyFill="1" applyBorder="1" applyAlignment="1">
      <alignment horizontal="center" vertical="top"/>
    </xf>
    <xf numFmtId="3" fontId="3" fillId="0" borderId="54" xfId="0" applyNumberFormat="1" applyFont="1" applyFill="1" applyBorder="1" applyAlignment="1">
      <alignment horizontal="center" vertical="top"/>
    </xf>
    <xf numFmtId="165" fontId="3" fillId="0" borderId="61" xfId="0" applyNumberFormat="1" applyFont="1" applyFill="1" applyBorder="1" applyAlignment="1">
      <alignment horizontal="center" vertical="top" wrapText="1"/>
    </xf>
    <xf numFmtId="165" fontId="3" fillId="7" borderId="52" xfId="0" applyNumberFormat="1" applyFont="1" applyFill="1" applyBorder="1" applyAlignment="1">
      <alignment horizontal="center" vertical="top" wrapText="1"/>
    </xf>
    <xf numFmtId="3" fontId="3" fillId="7" borderId="51" xfId="0" applyNumberFormat="1" applyFont="1" applyFill="1" applyBorder="1" applyAlignment="1">
      <alignment horizontal="center" vertical="top" wrapText="1"/>
    </xf>
    <xf numFmtId="1" fontId="3" fillId="7" borderId="52" xfId="0" applyNumberFormat="1" applyFont="1" applyFill="1" applyBorder="1" applyAlignment="1">
      <alignment horizontal="center" vertical="top" wrapText="1"/>
    </xf>
    <xf numFmtId="3" fontId="3" fillId="7" borderId="54" xfId="0" applyNumberFormat="1" applyFont="1" applyFill="1" applyBorder="1" applyAlignment="1">
      <alignment horizontal="center" vertical="top" wrapText="1"/>
    </xf>
    <xf numFmtId="3" fontId="3" fillId="7" borderId="52" xfId="0" applyNumberFormat="1" applyFont="1" applyFill="1" applyBorder="1" applyAlignment="1">
      <alignment horizontal="center" wrapText="1"/>
    </xf>
    <xf numFmtId="164" fontId="2" fillId="7" borderId="51" xfId="0" applyNumberFormat="1" applyFont="1" applyFill="1" applyBorder="1" applyAlignment="1">
      <alignment horizontal="center" vertical="center" wrapText="1"/>
    </xf>
    <xf numFmtId="165" fontId="3" fillId="2" borderId="83" xfId="0" applyNumberFormat="1" applyFont="1" applyFill="1" applyBorder="1" applyAlignment="1">
      <alignment horizontal="center" vertical="top"/>
    </xf>
    <xf numFmtId="3" fontId="3" fillId="7" borderId="17" xfId="1" applyNumberFormat="1" applyFont="1" applyFill="1" applyBorder="1" applyAlignment="1">
      <alignment horizontal="center" vertical="top"/>
    </xf>
    <xf numFmtId="3" fontId="3" fillId="7" borderId="33" xfId="1" applyNumberFormat="1" applyFont="1" applyFill="1" applyBorder="1" applyAlignment="1">
      <alignment horizontal="center" vertical="top"/>
    </xf>
    <xf numFmtId="3" fontId="3" fillId="2" borderId="21" xfId="0" applyNumberFormat="1" applyFont="1" applyFill="1" applyBorder="1" applyAlignment="1">
      <alignment horizontal="center" vertical="top"/>
    </xf>
    <xf numFmtId="165" fontId="3" fillId="0" borderId="13" xfId="0" applyNumberFormat="1" applyFont="1" applyFill="1" applyBorder="1" applyAlignment="1">
      <alignment horizontal="center" vertical="top" wrapText="1"/>
    </xf>
    <xf numFmtId="165" fontId="3" fillId="7" borderId="17" xfId="0" applyNumberFormat="1" applyFont="1" applyFill="1" applyBorder="1" applyAlignment="1">
      <alignment horizontal="center" vertical="top" wrapText="1"/>
    </xf>
    <xf numFmtId="1" fontId="3" fillId="7" borderId="17" xfId="0" applyNumberFormat="1" applyFont="1" applyFill="1" applyBorder="1" applyAlignment="1">
      <alignment horizontal="center" vertical="top" wrapText="1"/>
    </xf>
    <xf numFmtId="3" fontId="3" fillId="7" borderId="17" xfId="0" applyNumberFormat="1" applyFont="1" applyFill="1" applyBorder="1" applyAlignment="1">
      <alignment horizontal="center" wrapText="1"/>
    </xf>
    <xf numFmtId="164" fontId="2" fillId="7" borderId="21" xfId="0" applyNumberFormat="1" applyFont="1" applyFill="1" applyBorder="1" applyAlignment="1">
      <alignment horizontal="center" vertical="center" wrapText="1"/>
    </xf>
    <xf numFmtId="165" fontId="3" fillId="7" borderId="21" xfId="0" applyNumberFormat="1" applyFont="1" applyFill="1" applyBorder="1" applyAlignment="1">
      <alignment horizontal="center" vertical="top"/>
    </xf>
    <xf numFmtId="165" fontId="3" fillId="7" borderId="17" xfId="0" applyNumberFormat="1" applyFont="1" applyFill="1" applyBorder="1" applyAlignment="1">
      <alignment horizontal="center" vertical="top"/>
    </xf>
    <xf numFmtId="165" fontId="3" fillId="7" borderId="33" xfId="0" applyNumberFormat="1" applyFont="1" applyFill="1" applyBorder="1" applyAlignment="1">
      <alignment horizontal="center" vertical="top"/>
    </xf>
    <xf numFmtId="165" fontId="3" fillId="7" borderId="49" xfId="0" applyNumberFormat="1" applyFont="1" applyFill="1" applyBorder="1" applyAlignment="1">
      <alignment horizontal="center" vertical="top"/>
    </xf>
    <xf numFmtId="165" fontId="3" fillId="7" borderId="31" xfId="0" applyNumberFormat="1" applyFont="1" applyFill="1" applyBorder="1" applyAlignment="1">
      <alignment horizontal="center" vertical="top"/>
    </xf>
    <xf numFmtId="165" fontId="3" fillId="7" borderId="47" xfId="0" applyNumberFormat="1" applyFont="1" applyFill="1" applyBorder="1" applyAlignment="1">
      <alignment horizontal="center" vertical="top"/>
    </xf>
    <xf numFmtId="165" fontId="3" fillId="7" borderId="1" xfId="0" applyNumberFormat="1" applyFont="1" applyFill="1" applyBorder="1" applyAlignment="1">
      <alignment horizontal="center" vertical="top"/>
    </xf>
    <xf numFmtId="165" fontId="3" fillId="7" borderId="32" xfId="0" applyNumberFormat="1" applyFont="1" applyFill="1" applyBorder="1" applyAlignment="1">
      <alignment horizontal="center" vertical="top"/>
    </xf>
    <xf numFmtId="3" fontId="3" fillId="7" borderId="17" xfId="1" applyNumberFormat="1" applyFont="1" applyFill="1" applyBorder="1" applyAlignment="1">
      <alignment horizontal="right" vertical="top"/>
    </xf>
    <xf numFmtId="3" fontId="3" fillId="7" borderId="33" xfId="1" applyNumberFormat="1" applyFont="1" applyFill="1" applyBorder="1" applyAlignment="1">
      <alignment horizontal="right" vertical="top"/>
    </xf>
    <xf numFmtId="49" fontId="3" fillId="7" borderId="91" xfId="0" applyNumberFormat="1" applyFont="1" applyFill="1" applyBorder="1" applyAlignment="1">
      <alignment horizontal="center" vertical="top" wrapText="1"/>
    </xf>
    <xf numFmtId="0" fontId="3" fillId="7" borderId="66" xfId="1" applyFont="1" applyFill="1" applyBorder="1" applyAlignment="1">
      <alignment vertical="top" wrapText="1"/>
    </xf>
    <xf numFmtId="165" fontId="3" fillId="7" borderId="97" xfId="0" applyNumberFormat="1" applyFont="1" applyFill="1" applyBorder="1" applyAlignment="1">
      <alignment horizontal="center" vertical="top"/>
    </xf>
    <xf numFmtId="165" fontId="3" fillId="7" borderId="2" xfId="0" applyNumberFormat="1" applyFont="1" applyFill="1" applyBorder="1" applyAlignment="1">
      <alignment horizontal="center" vertical="top"/>
    </xf>
    <xf numFmtId="165" fontId="3" fillId="7" borderId="39" xfId="0" applyNumberFormat="1" applyFont="1" applyFill="1" applyBorder="1" applyAlignment="1">
      <alignment horizontal="center" vertical="top" wrapText="1"/>
    </xf>
    <xf numFmtId="165" fontId="3" fillId="7" borderId="6" xfId="0" applyNumberFormat="1" applyFont="1" applyFill="1" applyBorder="1" applyAlignment="1">
      <alignment horizontal="center" vertical="top" wrapText="1"/>
    </xf>
    <xf numFmtId="0" fontId="3" fillId="7" borderId="21" xfId="0" applyFont="1" applyFill="1" applyBorder="1" applyAlignment="1">
      <alignment horizontal="center" vertical="center" textRotation="90" wrapText="1"/>
    </xf>
    <xf numFmtId="165" fontId="3" fillId="7" borderId="13" xfId="0" applyNumberFormat="1" applyFont="1" applyFill="1" applyBorder="1" applyAlignment="1">
      <alignment horizontal="center" vertical="top"/>
    </xf>
    <xf numFmtId="165" fontId="3" fillId="7" borderId="98" xfId="0" applyNumberFormat="1" applyFont="1" applyFill="1" applyBorder="1" applyAlignment="1">
      <alignment horizontal="center" vertical="top"/>
    </xf>
    <xf numFmtId="0" fontId="3" fillId="0" borderId="10" xfId="0" applyFont="1" applyFill="1" applyBorder="1" applyAlignment="1">
      <alignment vertical="top" wrapText="1"/>
    </xf>
    <xf numFmtId="49" fontId="5" fillId="0" borderId="2" xfId="0" applyNumberFormat="1" applyFont="1" applyBorder="1" applyAlignment="1">
      <alignment horizontal="center" vertical="top"/>
    </xf>
    <xf numFmtId="4" fontId="3" fillId="2" borderId="49" xfId="0" applyNumberFormat="1" applyFont="1" applyFill="1" applyBorder="1" applyAlignment="1">
      <alignment horizontal="center" vertical="top"/>
    </xf>
    <xf numFmtId="4" fontId="3" fillId="2" borderId="52" xfId="0" applyNumberFormat="1" applyFont="1" applyFill="1" applyBorder="1" applyAlignment="1">
      <alignment horizontal="center" vertical="top"/>
    </xf>
    <xf numFmtId="0" fontId="3" fillId="0" borderId="90" xfId="0" applyFont="1" applyFill="1" applyBorder="1" applyAlignment="1">
      <alignment vertical="top" wrapText="1"/>
    </xf>
    <xf numFmtId="49" fontId="3" fillId="7" borderId="94" xfId="0" applyNumberFormat="1" applyFont="1" applyFill="1" applyBorder="1" applyAlignment="1">
      <alignment horizontal="center" vertical="top" wrapText="1"/>
    </xf>
    <xf numFmtId="49" fontId="3" fillId="7" borderId="111" xfId="0" applyNumberFormat="1" applyFont="1" applyFill="1" applyBorder="1" applyAlignment="1">
      <alignment horizontal="center" vertical="top" wrapText="1"/>
    </xf>
    <xf numFmtId="49" fontId="3" fillId="7" borderId="32" xfId="0" applyNumberFormat="1" applyFont="1" applyFill="1" applyBorder="1" applyAlignment="1">
      <alignment horizontal="center" vertical="top" wrapText="1"/>
    </xf>
    <xf numFmtId="0" fontId="9" fillId="0" borderId="57" xfId="0" applyFont="1" applyFill="1" applyBorder="1" applyAlignment="1">
      <alignment vertical="top" wrapText="1"/>
    </xf>
    <xf numFmtId="0" fontId="3" fillId="0" borderId="37" xfId="0" applyFont="1" applyFill="1" applyBorder="1" applyAlignment="1">
      <alignment vertical="top" wrapText="1"/>
    </xf>
    <xf numFmtId="0" fontId="7" fillId="11" borderId="29" xfId="0" applyFont="1" applyFill="1" applyBorder="1" applyAlignment="1">
      <alignment vertical="top" wrapText="1"/>
    </xf>
    <xf numFmtId="165" fontId="3" fillId="7" borderId="7" xfId="0" applyNumberFormat="1" applyFont="1" applyFill="1" applyBorder="1" applyAlignment="1">
      <alignment horizontal="center" vertical="top"/>
    </xf>
    <xf numFmtId="165" fontId="3" fillId="7" borderId="113" xfId="0" applyNumberFormat="1" applyFont="1" applyFill="1" applyBorder="1" applyAlignment="1">
      <alignment horizontal="center" vertical="top"/>
    </xf>
    <xf numFmtId="165" fontId="3" fillId="7" borderId="61" xfId="0" applyNumberFormat="1" applyFont="1" applyFill="1" applyBorder="1" applyAlignment="1">
      <alignment horizontal="center" vertical="top"/>
    </xf>
    <xf numFmtId="165" fontId="3" fillId="7" borderId="52" xfId="0" applyNumberFormat="1" applyFont="1" applyFill="1" applyBorder="1" applyAlignment="1">
      <alignment horizontal="center" vertical="top"/>
    </xf>
    <xf numFmtId="165" fontId="3" fillId="7" borderId="54" xfId="0" applyNumberFormat="1" applyFont="1" applyFill="1" applyBorder="1" applyAlignment="1">
      <alignment horizontal="center" vertical="top"/>
    </xf>
    <xf numFmtId="165" fontId="3" fillId="7" borderId="51" xfId="0" applyNumberFormat="1" applyFont="1" applyFill="1" applyBorder="1" applyAlignment="1">
      <alignment horizontal="center" vertical="top"/>
    </xf>
    <xf numFmtId="165" fontId="3" fillId="7" borderId="39" xfId="0" applyNumberFormat="1" applyFont="1" applyFill="1" applyBorder="1" applyAlignment="1">
      <alignment horizontal="center" vertical="center"/>
    </xf>
    <xf numFmtId="165" fontId="3" fillId="7" borderId="52" xfId="0" applyNumberFormat="1" applyFont="1" applyFill="1" applyBorder="1" applyAlignment="1">
      <alignment horizontal="center" vertical="center"/>
    </xf>
    <xf numFmtId="165" fontId="3" fillId="7" borderId="112" xfId="0" applyNumberFormat="1" applyFont="1" applyFill="1" applyBorder="1" applyAlignment="1">
      <alignment horizontal="center" vertical="top"/>
    </xf>
    <xf numFmtId="165" fontId="3" fillId="7" borderId="9" xfId="0" applyNumberFormat="1" applyFont="1" applyFill="1" applyBorder="1" applyAlignment="1">
      <alignment horizontal="center" vertical="center"/>
    </xf>
    <xf numFmtId="165" fontId="3" fillId="0" borderId="17" xfId="0" applyNumberFormat="1" applyFont="1" applyBorder="1" applyAlignment="1">
      <alignment horizontal="center" vertical="top"/>
    </xf>
    <xf numFmtId="165" fontId="3" fillId="7" borderId="17" xfId="0" applyNumberFormat="1" applyFont="1" applyFill="1" applyBorder="1" applyAlignment="1">
      <alignment horizontal="center" vertical="center"/>
    </xf>
    <xf numFmtId="165" fontId="3" fillId="7" borderId="79" xfId="0" applyNumberFormat="1" applyFont="1" applyFill="1" applyBorder="1" applyAlignment="1">
      <alignment horizontal="center" vertical="top"/>
    </xf>
    <xf numFmtId="165" fontId="3" fillId="7" borderId="81" xfId="0" applyNumberFormat="1" applyFont="1" applyFill="1" applyBorder="1" applyAlignment="1">
      <alignment horizontal="center" vertical="top"/>
    </xf>
    <xf numFmtId="165" fontId="3" fillId="7" borderId="86" xfId="0" applyNumberFormat="1" applyFont="1" applyFill="1" applyBorder="1" applyAlignment="1">
      <alignment horizontal="center" vertical="top"/>
    </xf>
    <xf numFmtId="165" fontId="3" fillId="7" borderId="52" xfId="0" applyNumberFormat="1" applyFont="1" applyFill="1" applyBorder="1" applyAlignment="1">
      <alignment horizontal="right" vertical="top"/>
    </xf>
    <xf numFmtId="165" fontId="3" fillId="7" borderId="112" xfId="0" applyNumberFormat="1" applyFont="1" applyFill="1" applyBorder="1" applyAlignment="1">
      <alignment horizontal="right" vertical="top"/>
    </xf>
    <xf numFmtId="0" fontId="3" fillId="7" borderId="101" xfId="0" applyFont="1" applyFill="1" applyBorder="1" applyAlignment="1">
      <alignment horizontal="center" vertical="top" wrapText="1"/>
    </xf>
    <xf numFmtId="165" fontId="3" fillId="7" borderId="114" xfId="0" applyNumberFormat="1" applyFont="1" applyFill="1" applyBorder="1" applyAlignment="1">
      <alignment horizontal="center" vertical="top"/>
    </xf>
    <xf numFmtId="165" fontId="3" fillId="7" borderId="101" xfId="0" applyNumberFormat="1" applyFont="1" applyFill="1" applyBorder="1" applyAlignment="1">
      <alignment horizontal="center" vertical="top"/>
    </xf>
    <xf numFmtId="165" fontId="3" fillId="7" borderId="107" xfId="0" applyNumberFormat="1" applyFont="1" applyFill="1" applyBorder="1" applyAlignment="1">
      <alignment horizontal="center" vertical="top"/>
    </xf>
    <xf numFmtId="165" fontId="3" fillId="7" borderId="99" xfId="0" applyNumberFormat="1" applyFont="1" applyFill="1" applyBorder="1" applyAlignment="1">
      <alignment horizontal="center" vertical="top"/>
    </xf>
    <xf numFmtId="165" fontId="3" fillId="7" borderId="115" xfId="0" applyNumberFormat="1" applyFont="1" applyFill="1" applyBorder="1" applyAlignment="1">
      <alignment horizontal="center" vertical="top"/>
    </xf>
    <xf numFmtId="165" fontId="3" fillId="7" borderId="99" xfId="0" applyNumberFormat="1" applyFont="1" applyFill="1" applyBorder="1" applyAlignment="1">
      <alignment horizontal="center" vertical="top" wrapText="1"/>
    </xf>
    <xf numFmtId="165" fontId="3" fillId="7" borderId="115" xfId="0" applyNumberFormat="1" applyFont="1" applyFill="1" applyBorder="1" applyAlignment="1">
      <alignment horizontal="center" vertical="top" wrapText="1"/>
    </xf>
    <xf numFmtId="165" fontId="3" fillId="7" borderId="116" xfId="0" applyNumberFormat="1" applyFont="1" applyFill="1" applyBorder="1" applyAlignment="1">
      <alignment horizontal="center" vertical="top" wrapText="1"/>
    </xf>
    <xf numFmtId="0" fontId="24" fillId="7" borderId="33" xfId="0" applyFont="1" applyFill="1" applyBorder="1" applyAlignment="1">
      <alignment horizontal="left" vertical="top" wrapText="1"/>
    </xf>
    <xf numFmtId="49" fontId="3" fillId="7" borderId="0" xfId="0" applyNumberFormat="1" applyFont="1" applyFill="1" applyBorder="1" applyAlignment="1">
      <alignment horizontal="center" vertical="top" wrapText="1"/>
    </xf>
    <xf numFmtId="165" fontId="5" fillId="11" borderId="3" xfId="0" applyNumberFormat="1" applyFont="1" applyFill="1" applyBorder="1" applyAlignment="1">
      <alignment horizontal="center" vertical="top"/>
    </xf>
    <xf numFmtId="165" fontId="3" fillId="2" borderId="33" xfId="0" applyNumberFormat="1" applyFont="1" applyFill="1" applyBorder="1" applyAlignment="1">
      <alignment horizontal="center" vertical="top"/>
    </xf>
    <xf numFmtId="165" fontId="3" fillId="7" borderId="27" xfId="0" applyNumberFormat="1" applyFont="1" applyFill="1" applyBorder="1" applyAlignment="1">
      <alignment horizontal="center" vertical="top"/>
    </xf>
    <xf numFmtId="165" fontId="3" fillId="0" borderId="33" xfId="0" applyNumberFormat="1" applyFont="1" applyBorder="1" applyAlignment="1">
      <alignment horizontal="center" vertical="top"/>
    </xf>
    <xf numFmtId="165" fontId="5" fillId="11" borderId="70" xfId="0" applyNumberFormat="1" applyFont="1" applyFill="1" applyBorder="1" applyAlignment="1">
      <alignment horizontal="center" vertical="top"/>
    </xf>
    <xf numFmtId="165" fontId="3" fillId="7" borderId="102" xfId="0" applyNumberFormat="1" applyFont="1" applyFill="1" applyBorder="1" applyAlignment="1">
      <alignment horizontal="center" vertical="top"/>
    </xf>
    <xf numFmtId="165" fontId="3" fillId="7" borderId="36" xfId="0" applyNumberFormat="1" applyFont="1" applyFill="1" applyBorder="1" applyAlignment="1">
      <alignment horizontal="center" vertical="top"/>
    </xf>
    <xf numFmtId="165" fontId="3" fillId="2" borderId="31" xfId="0" applyNumberFormat="1" applyFont="1" applyFill="1" applyBorder="1" applyAlignment="1">
      <alignment horizontal="center" vertical="top"/>
    </xf>
    <xf numFmtId="165" fontId="3" fillId="2" borderId="23" xfId="0" applyNumberFormat="1" applyFont="1" applyFill="1" applyBorder="1" applyAlignment="1">
      <alignment horizontal="center" vertical="top"/>
    </xf>
    <xf numFmtId="165" fontId="5" fillId="9" borderId="62" xfId="0" applyNumberFormat="1" applyFont="1" applyFill="1" applyBorder="1" applyAlignment="1">
      <alignment horizontal="center" vertical="top"/>
    </xf>
    <xf numFmtId="0" fontId="3" fillId="7" borderId="50" xfId="1" applyFont="1" applyFill="1" applyBorder="1" applyAlignment="1">
      <alignment vertical="top" wrapText="1"/>
    </xf>
    <xf numFmtId="0" fontId="3" fillId="7" borderId="20" xfId="0" applyFont="1" applyFill="1" applyBorder="1" applyAlignment="1">
      <alignment horizontal="left" vertical="top" wrapText="1"/>
    </xf>
    <xf numFmtId="0" fontId="3" fillId="7" borderId="20" xfId="1" applyFont="1" applyFill="1" applyBorder="1" applyAlignment="1">
      <alignment vertical="top" wrapText="1"/>
    </xf>
    <xf numFmtId="1" fontId="3" fillId="0" borderId="19" xfId="0" applyNumberFormat="1" applyFont="1" applyFill="1" applyBorder="1" applyAlignment="1">
      <alignment horizontal="center" vertical="top" wrapText="1"/>
    </xf>
    <xf numFmtId="165" fontId="3" fillId="2" borderId="17" xfId="0" applyNumberFormat="1" applyFont="1" applyFill="1" applyBorder="1" applyAlignment="1">
      <alignment horizontal="center" vertical="top"/>
    </xf>
    <xf numFmtId="0" fontId="3" fillId="7" borderId="17" xfId="0" applyFont="1" applyFill="1" applyBorder="1" applyAlignment="1">
      <alignment horizontal="center" vertical="center" textRotation="90" wrapText="1"/>
    </xf>
    <xf numFmtId="165" fontId="3" fillId="7" borderId="72" xfId="0" applyNumberFormat="1" applyFont="1" applyFill="1" applyBorder="1" applyAlignment="1">
      <alignment horizontal="center" vertical="top"/>
    </xf>
    <xf numFmtId="165" fontId="3" fillId="2" borderId="72" xfId="0" applyNumberFormat="1" applyFont="1" applyFill="1" applyBorder="1" applyAlignment="1">
      <alignment horizontal="center" vertical="top"/>
    </xf>
    <xf numFmtId="165" fontId="3" fillId="2" borderId="66" xfId="0" applyNumberFormat="1" applyFont="1" applyFill="1" applyBorder="1" applyAlignment="1">
      <alignment horizontal="center" vertical="top"/>
    </xf>
    <xf numFmtId="3" fontId="3" fillId="11" borderId="63" xfId="1" applyNumberFormat="1" applyFont="1" applyFill="1" applyBorder="1" applyAlignment="1">
      <alignment vertical="top"/>
    </xf>
    <xf numFmtId="3" fontId="3" fillId="7" borderId="59" xfId="0" applyNumberFormat="1" applyFont="1" applyFill="1" applyBorder="1" applyAlignment="1">
      <alignment horizontal="center" vertical="top" wrapText="1"/>
    </xf>
    <xf numFmtId="3" fontId="3" fillId="7" borderId="35" xfId="0" applyNumberFormat="1" applyFont="1" applyFill="1" applyBorder="1" applyAlignment="1">
      <alignment horizontal="center" vertical="top" wrapText="1"/>
    </xf>
    <xf numFmtId="0" fontId="3" fillId="7" borderId="74" xfId="0" applyFont="1" applyFill="1" applyBorder="1" applyAlignment="1">
      <alignment horizontal="center" vertical="top" wrapText="1"/>
    </xf>
    <xf numFmtId="165" fontId="3" fillId="7" borderId="14" xfId="0" applyNumberFormat="1" applyFont="1" applyFill="1" applyBorder="1" applyAlignment="1">
      <alignment horizontal="center" vertical="top"/>
    </xf>
    <xf numFmtId="165" fontId="9" fillId="7" borderId="9" xfId="0" applyNumberFormat="1" applyFont="1" applyFill="1" applyBorder="1" applyAlignment="1">
      <alignment horizontal="center" vertical="top" wrapText="1"/>
    </xf>
    <xf numFmtId="165" fontId="9" fillId="7" borderId="23" xfId="0" applyNumberFormat="1" applyFont="1" applyFill="1" applyBorder="1" applyAlignment="1">
      <alignment horizontal="center" vertical="top"/>
    </xf>
    <xf numFmtId="165" fontId="3" fillId="7" borderId="9" xfId="0" applyNumberFormat="1" applyFont="1" applyFill="1" applyBorder="1" applyAlignment="1">
      <alignment horizontal="center" vertical="top" wrapText="1"/>
    </xf>
    <xf numFmtId="165" fontId="3" fillId="0" borderId="23" xfId="0" applyNumberFormat="1" applyFont="1" applyFill="1" applyBorder="1" applyAlignment="1">
      <alignment horizontal="center" vertical="top" wrapText="1"/>
    </xf>
    <xf numFmtId="165" fontId="5" fillId="7" borderId="23" xfId="0" applyNumberFormat="1" applyFont="1" applyFill="1" applyBorder="1" applyAlignment="1">
      <alignment horizontal="center" vertical="top"/>
    </xf>
    <xf numFmtId="165" fontId="3" fillId="7" borderId="23" xfId="0" applyNumberFormat="1" applyFont="1" applyFill="1" applyBorder="1" applyAlignment="1">
      <alignment horizontal="center" vertical="top" wrapText="1"/>
    </xf>
    <xf numFmtId="3" fontId="3" fillId="0" borderId="49" xfId="0" applyNumberFormat="1" applyFont="1" applyFill="1" applyBorder="1" applyAlignment="1">
      <alignment horizontal="center" vertical="top"/>
    </xf>
    <xf numFmtId="165" fontId="9" fillId="7" borderId="9" xfId="0" applyNumberFormat="1" applyFont="1" applyFill="1" applyBorder="1" applyAlignment="1">
      <alignment horizontal="center" vertical="top"/>
    </xf>
    <xf numFmtId="165" fontId="3" fillId="7" borderId="28" xfId="0" applyNumberFormat="1" applyFont="1" applyFill="1" applyBorder="1" applyAlignment="1">
      <alignment horizontal="center" vertical="top"/>
    </xf>
    <xf numFmtId="165" fontId="3" fillId="0" borderId="32" xfId="0" applyNumberFormat="1" applyFont="1" applyBorder="1" applyAlignment="1">
      <alignment horizontal="center" vertical="top"/>
    </xf>
    <xf numFmtId="165" fontId="3" fillId="0" borderId="19" xfId="0" applyNumberFormat="1" applyFont="1" applyBorder="1" applyAlignment="1">
      <alignment horizontal="center" vertical="top"/>
    </xf>
    <xf numFmtId="0" fontId="3" fillId="0" borderId="46" xfId="0" applyFont="1" applyBorder="1" applyAlignment="1">
      <alignment horizontal="center" vertical="center"/>
    </xf>
    <xf numFmtId="0" fontId="3" fillId="7" borderId="47" xfId="0" applyFont="1" applyFill="1" applyBorder="1" applyAlignment="1">
      <alignment horizontal="center" vertical="center"/>
    </xf>
    <xf numFmtId="0" fontId="3" fillId="7" borderId="49" xfId="0" applyFont="1" applyFill="1" applyBorder="1" applyAlignment="1">
      <alignment horizontal="center" vertical="center"/>
    </xf>
    <xf numFmtId="0" fontId="3" fillId="7" borderId="31" xfId="0" applyFont="1" applyFill="1" applyBorder="1" applyAlignment="1">
      <alignment horizontal="center" vertical="center"/>
    </xf>
    <xf numFmtId="0" fontId="3" fillId="7" borderId="102" xfId="0" applyFont="1" applyFill="1" applyBorder="1" applyAlignment="1">
      <alignment horizontal="center" vertical="center"/>
    </xf>
    <xf numFmtId="0" fontId="3" fillId="7" borderId="82" xfId="0" applyFont="1" applyFill="1" applyBorder="1" applyAlignment="1">
      <alignment horizontal="center" vertical="center"/>
    </xf>
    <xf numFmtId="0" fontId="3" fillId="14" borderId="59" xfId="0" applyFont="1" applyFill="1" applyBorder="1" applyAlignment="1">
      <alignment horizontal="center" vertical="center"/>
    </xf>
    <xf numFmtId="165" fontId="3" fillId="7" borderId="14" xfId="0" applyNumberFormat="1" applyFont="1" applyFill="1" applyBorder="1" applyAlignment="1">
      <alignment vertical="top"/>
    </xf>
    <xf numFmtId="3" fontId="3" fillId="7" borderId="49" xfId="0" applyNumberFormat="1" applyFont="1" applyFill="1" applyBorder="1" applyAlignment="1">
      <alignment horizontal="center" vertical="top"/>
    </xf>
    <xf numFmtId="1" fontId="3" fillId="7" borderId="31" xfId="0" applyNumberFormat="1" applyFont="1" applyFill="1" applyBorder="1" applyAlignment="1">
      <alignment horizontal="center" vertical="top"/>
    </xf>
    <xf numFmtId="3" fontId="3" fillId="7" borderId="47" xfId="0" applyNumberFormat="1" applyFont="1" applyFill="1" applyBorder="1" applyAlignment="1">
      <alignment horizontal="center" vertical="top"/>
    </xf>
    <xf numFmtId="3" fontId="3" fillId="7" borderId="31" xfId="0" applyNumberFormat="1" applyFont="1" applyFill="1" applyBorder="1" applyAlignment="1">
      <alignment horizontal="center" vertical="top"/>
    </xf>
    <xf numFmtId="3" fontId="3" fillId="0" borderId="46" xfId="0" applyNumberFormat="1" applyFont="1" applyFill="1" applyBorder="1" applyAlignment="1">
      <alignment horizontal="center" vertical="top"/>
    </xf>
    <xf numFmtId="3" fontId="3" fillId="0" borderId="59" xfId="0" applyNumberFormat="1" applyFont="1" applyFill="1" applyBorder="1" applyAlignment="1">
      <alignment horizontal="center" vertical="top"/>
    </xf>
    <xf numFmtId="3" fontId="3" fillId="7" borderId="49" xfId="0" applyNumberFormat="1" applyFont="1" applyFill="1" applyBorder="1" applyAlignment="1">
      <alignment vertical="top" wrapText="1"/>
    </xf>
    <xf numFmtId="0" fontId="7" fillId="10" borderId="29" xfId="0" applyNumberFormat="1" applyFont="1" applyFill="1" applyBorder="1" applyAlignment="1">
      <alignment horizontal="center" vertical="top" wrapText="1"/>
    </xf>
    <xf numFmtId="3" fontId="3" fillId="0" borderId="14" xfId="0" applyNumberFormat="1" applyFont="1" applyFill="1" applyBorder="1" applyAlignment="1">
      <alignment horizontal="center" vertical="top"/>
    </xf>
    <xf numFmtId="3" fontId="3" fillId="0" borderId="82" xfId="0" applyNumberFormat="1" applyFont="1" applyFill="1" applyBorder="1" applyAlignment="1">
      <alignment horizontal="center" vertical="top"/>
    </xf>
    <xf numFmtId="0" fontId="3" fillId="0" borderId="82" xfId="0" applyNumberFormat="1" applyFont="1" applyFill="1" applyBorder="1" applyAlignment="1">
      <alignment horizontal="center" vertical="top"/>
    </xf>
    <xf numFmtId="0" fontId="3" fillId="11" borderId="59" xfId="0" applyFont="1" applyFill="1" applyBorder="1" applyAlignment="1">
      <alignment horizontal="center" vertical="center"/>
    </xf>
    <xf numFmtId="0" fontId="3" fillId="7" borderId="52" xfId="0" applyFont="1" applyFill="1" applyBorder="1" applyAlignment="1">
      <alignment horizontal="center" vertical="center"/>
    </xf>
    <xf numFmtId="0" fontId="3" fillId="7" borderId="112" xfId="0" applyFont="1" applyFill="1" applyBorder="1" applyAlignment="1">
      <alignment horizontal="center" vertical="center"/>
    </xf>
    <xf numFmtId="0" fontId="3" fillId="7" borderId="86" xfId="0" applyFont="1" applyFill="1" applyBorder="1" applyAlignment="1">
      <alignment horizontal="center" vertical="center"/>
    </xf>
    <xf numFmtId="0" fontId="3" fillId="14" borderId="35" xfId="0" applyFont="1" applyFill="1" applyBorder="1" applyAlignment="1">
      <alignment horizontal="center" vertical="center"/>
    </xf>
    <xf numFmtId="165" fontId="3" fillId="7" borderId="61" xfId="0" applyNumberFormat="1" applyFont="1" applyFill="1" applyBorder="1" applyAlignment="1">
      <alignment vertical="top"/>
    </xf>
    <xf numFmtId="3" fontId="3" fillId="7" borderId="52" xfId="0" applyNumberFormat="1" applyFont="1" applyFill="1" applyBorder="1" applyAlignment="1">
      <alignment horizontal="center" vertical="top"/>
    </xf>
    <xf numFmtId="1" fontId="3" fillId="7" borderId="54" xfId="0" applyNumberFormat="1" applyFont="1" applyFill="1" applyBorder="1" applyAlignment="1">
      <alignment horizontal="center" vertical="top"/>
    </xf>
    <xf numFmtId="3" fontId="3" fillId="7" borderId="51" xfId="0" applyNumberFormat="1" applyFont="1" applyFill="1" applyBorder="1" applyAlignment="1">
      <alignment horizontal="center" vertical="top"/>
    </xf>
    <xf numFmtId="3" fontId="3" fillId="7" borderId="54" xfId="0" applyNumberFormat="1" applyFont="1" applyFill="1" applyBorder="1" applyAlignment="1">
      <alignment horizontal="center" vertical="top"/>
    </xf>
    <xf numFmtId="3" fontId="3" fillId="0" borderId="53" xfId="0" applyNumberFormat="1" applyFont="1" applyFill="1" applyBorder="1" applyAlignment="1">
      <alignment horizontal="center" vertical="top"/>
    </xf>
    <xf numFmtId="3" fontId="3" fillId="0" borderId="35" xfId="0" applyNumberFormat="1" applyFont="1" applyFill="1" applyBorder="1" applyAlignment="1">
      <alignment horizontal="center" vertical="top"/>
    </xf>
    <xf numFmtId="3" fontId="3" fillId="0" borderId="52" xfId="0" applyNumberFormat="1" applyFont="1" applyFill="1" applyBorder="1" applyAlignment="1">
      <alignment horizontal="center" vertical="top"/>
    </xf>
    <xf numFmtId="3" fontId="3" fillId="0" borderId="61" xfId="0" applyNumberFormat="1" applyFont="1" applyFill="1" applyBorder="1" applyAlignment="1">
      <alignment horizontal="center" vertical="top"/>
    </xf>
    <xf numFmtId="3" fontId="3" fillId="0" borderId="86" xfId="0" applyNumberFormat="1" applyFont="1" applyFill="1" applyBorder="1" applyAlignment="1">
      <alignment horizontal="center" vertical="top"/>
    </xf>
    <xf numFmtId="0" fontId="3" fillId="0" borderId="86" xfId="0" applyNumberFormat="1" applyFont="1" applyFill="1" applyBorder="1" applyAlignment="1">
      <alignment horizontal="center" vertical="top"/>
    </xf>
    <xf numFmtId="0" fontId="3" fillId="11" borderId="35" xfId="0" applyFont="1" applyFill="1" applyBorder="1" applyAlignment="1">
      <alignment horizontal="center" vertical="center"/>
    </xf>
    <xf numFmtId="0" fontId="3" fillId="0" borderId="27" xfId="0" applyFont="1" applyBorder="1" applyAlignment="1">
      <alignment horizontal="center" vertical="center"/>
    </xf>
    <xf numFmtId="0" fontId="3" fillId="7" borderId="21" xfId="0" applyFont="1" applyFill="1" applyBorder="1" applyAlignment="1">
      <alignment horizontal="center" vertical="center"/>
    </xf>
    <xf numFmtId="0" fontId="3" fillId="7" borderId="17" xfId="0" applyFont="1" applyFill="1" applyBorder="1" applyAlignment="1">
      <alignment horizontal="center" vertical="center"/>
    </xf>
    <xf numFmtId="0" fontId="3" fillId="7" borderId="33" xfId="0" applyFont="1" applyFill="1" applyBorder="1" applyAlignment="1">
      <alignment horizontal="center" vertical="center"/>
    </xf>
    <xf numFmtId="0" fontId="3" fillId="7" borderId="17" xfId="0" applyFont="1" applyFill="1" applyBorder="1" applyAlignment="1">
      <alignment horizontal="center" vertical="top"/>
    </xf>
    <xf numFmtId="0" fontId="3" fillId="7" borderId="98" xfId="0" applyFont="1" applyFill="1" applyBorder="1" applyAlignment="1">
      <alignment horizontal="center" vertical="center"/>
    </xf>
    <xf numFmtId="0" fontId="3" fillId="7" borderId="81" xfId="0" applyFont="1" applyFill="1" applyBorder="1" applyAlignment="1">
      <alignment horizontal="center" vertical="center"/>
    </xf>
    <xf numFmtId="0" fontId="3" fillId="14" borderId="25" xfId="0" applyFont="1" applyFill="1" applyBorder="1" applyAlignment="1">
      <alignment horizontal="center" vertical="center"/>
    </xf>
    <xf numFmtId="0" fontId="5" fillId="3" borderId="5" xfId="0" applyFont="1" applyFill="1" applyBorder="1" applyAlignment="1">
      <alignment horizontal="left" vertical="top" wrapText="1"/>
    </xf>
    <xf numFmtId="165" fontId="3" fillId="7" borderId="13" xfId="0" applyNumberFormat="1" applyFont="1" applyFill="1" applyBorder="1" applyAlignment="1">
      <alignment vertical="top"/>
    </xf>
    <xf numFmtId="3" fontId="3" fillId="7" borderId="17" xfId="0" applyNumberFormat="1" applyFont="1" applyFill="1" applyBorder="1" applyAlignment="1">
      <alignment horizontal="center" vertical="top"/>
    </xf>
    <xf numFmtId="1" fontId="3" fillId="7" borderId="33" xfId="0" applyNumberFormat="1" applyFont="1" applyFill="1" applyBorder="1" applyAlignment="1">
      <alignment horizontal="center" vertical="top"/>
    </xf>
    <xf numFmtId="3" fontId="3" fillId="7" borderId="21" xfId="0" applyNumberFormat="1" applyFont="1" applyFill="1" applyBorder="1" applyAlignment="1">
      <alignment horizontal="center" vertical="top"/>
    </xf>
    <xf numFmtId="3" fontId="3" fillId="7" borderId="33" xfId="0" applyNumberFormat="1" applyFont="1" applyFill="1" applyBorder="1" applyAlignment="1">
      <alignment horizontal="center" vertical="top"/>
    </xf>
    <xf numFmtId="0" fontId="7" fillId="10" borderId="5" xfId="0" applyNumberFormat="1" applyFont="1" applyFill="1" applyBorder="1" applyAlignment="1">
      <alignment horizontal="center" vertical="top" wrapText="1"/>
    </xf>
    <xf numFmtId="3" fontId="3" fillId="7" borderId="17" xfId="0" applyNumberFormat="1" applyFont="1" applyFill="1" applyBorder="1" applyAlignment="1">
      <alignment vertical="top" wrapText="1"/>
    </xf>
    <xf numFmtId="0" fontId="7" fillId="10" borderId="25" xfId="0" applyNumberFormat="1" applyFont="1" applyFill="1" applyBorder="1" applyAlignment="1">
      <alignment horizontal="center" vertical="top" wrapText="1"/>
    </xf>
    <xf numFmtId="3" fontId="3" fillId="0" borderId="13" xfId="0" applyNumberFormat="1" applyFont="1" applyFill="1" applyBorder="1" applyAlignment="1">
      <alignment horizontal="center" vertical="top"/>
    </xf>
    <xf numFmtId="0" fontId="3" fillId="0" borderId="81" xfId="0" applyNumberFormat="1" applyFont="1" applyFill="1" applyBorder="1" applyAlignment="1">
      <alignment horizontal="center" vertical="top"/>
    </xf>
    <xf numFmtId="0" fontId="3" fillId="11" borderId="25" xfId="0" applyFont="1" applyFill="1" applyBorder="1" applyAlignment="1">
      <alignment horizontal="center" vertical="center"/>
    </xf>
    <xf numFmtId="0" fontId="3" fillId="3" borderId="25" xfId="0" applyFont="1" applyFill="1" applyBorder="1" applyAlignment="1">
      <alignment horizontal="center" vertical="top" wrapText="1"/>
    </xf>
    <xf numFmtId="0" fontId="3" fillId="12" borderId="5" xfId="0" applyFont="1" applyFill="1" applyBorder="1" applyAlignment="1">
      <alignment horizontal="center" vertical="top"/>
    </xf>
    <xf numFmtId="165" fontId="5" fillId="9" borderId="34" xfId="0" applyNumberFormat="1" applyFont="1" applyFill="1" applyBorder="1" applyAlignment="1">
      <alignment horizontal="center" vertical="top"/>
    </xf>
    <xf numFmtId="165" fontId="5" fillId="3" borderId="60" xfId="0" applyNumberFormat="1" applyFont="1" applyFill="1" applyBorder="1" applyAlignment="1">
      <alignment horizontal="center" vertical="top"/>
    </xf>
    <xf numFmtId="3" fontId="3" fillId="7" borderId="7" xfId="0" applyNumberFormat="1" applyFont="1" applyFill="1" applyBorder="1" applyAlignment="1">
      <alignment horizontal="right" vertical="center"/>
    </xf>
    <xf numFmtId="165" fontId="3" fillId="7" borderId="6" xfId="0" applyNumberFormat="1" applyFont="1" applyFill="1" applyBorder="1" applyAlignment="1">
      <alignment horizontal="center" vertical="center"/>
    </xf>
    <xf numFmtId="165" fontId="3" fillId="7" borderId="23" xfId="0" applyNumberFormat="1" applyFont="1" applyFill="1" applyBorder="1" applyAlignment="1">
      <alignment horizontal="center" vertical="center"/>
    </xf>
    <xf numFmtId="165" fontId="3" fillId="7" borderId="103" xfId="0" applyNumberFormat="1" applyFont="1" applyFill="1" applyBorder="1" applyAlignment="1">
      <alignment horizontal="center" vertical="center"/>
    </xf>
    <xf numFmtId="3" fontId="3" fillId="7" borderId="45" xfId="0" applyNumberFormat="1" applyFont="1" applyFill="1" applyBorder="1" applyAlignment="1">
      <alignment horizontal="right" vertical="center"/>
    </xf>
    <xf numFmtId="3" fontId="3" fillId="7" borderId="27" xfId="0" applyNumberFormat="1" applyFont="1" applyFill="1" applyBorder="1" applyAlignment="1">
      <alignment horizontal="right" vertical="center"/>
    </xf>
    <xf numFmtId="3" fontId="3" fillId="7" borderId="46" xfId="0" applyNumberFormat="1" applyFont="1" applyFill="1" applyBorder="1" applyAlignment="1">
      <alignment horizontal="right" vertical="center"/>
    </xf>
    <xf numFmtId="165" fontId="3" fillId="7" borderId="21" xfId="0" applyNumberFormat="1" applyFont="1" applyFill="1" applyBorder="1" applyAlignment="1">
      <alignment horizontal="center" vertical="center"/>
    </xf>
    <xf numFmtId="165" fontId="3" fillId="7" borderId="47" xfId="0" applyNumberFormat="1" applyFont="1" applyFill="1" applyBorder="1" applyAlignment="1">
      <alignment horizontal="center" vertical="center"/>
    </xf>
    <xf numFmtId="165" fontId="3" fillId="7" borderId="49" xfId="0" applyNumberFormat="1" applyFont="1" applyFill="1" applyBorder="1" applyAlignment="1">
      <alignment horizontal="center" vertical="center"/>
    </xf>
    <xf numFmtId="165" fontId="3" fillId="7" borderId="33" xfId="0" applyNumberFormat="1" applyFont="1" applyFill="1" applyBorder="1" applyAlignment="1">
      <alignment horizontal="center" vertical="center"/>
    </xf>
    <xf numFmtId="165" fontId="3" fillId="7" borderId="31" xfId="0" applyNumberFormat="1" applyFont="1" applyFill="1" applyBorder="1" applyAlignment="1">
      <alignment horizontal="center" vertical="center"/>
    </xf>
    <xf numFmtId="165" fontId="3" fillId="7" borderId="98" xfId="0" applyNumberFormat="1" applyFont="1" applyFill="1" applyBorder="1" applyAlignment="1">
      <alignment horizontal="center" vertical="center"/>
    </xf>
    <xf numFmtId="165" fontId="3" fillId="7" borderId="102" xfId="0" applyNumberFormat="1" applyFont="1" applyFill="1" applyBorder="1" applyAlignment="1">
      <alignment horizontal="center" vertical="center"/>
    </xf>
    <xf numFmtId="0" fontId="3" fillId="7" borderId="41" xfId="0" applyFont="1" applyFill="1" applyBorder="1" applyAlignment="1">
      <alignment horizontal="center" vertical="center"/>
    </xf>
    <xf numFmtId="0" fontId="3" fillId="7" borderId="0" xfId="0" applyFont="1" applyFill="1" applyBorder="1" applyAlignment="1">
      <alignment horizontal="center" vertical="center"/>
    </xf>
    <xf numFmtId="0" fontId="3" fillId="7" borderId="48" xfId="0" applyFont="1" applyFill="1" applyBorder="1" applyAlignment="1">
      <alignment horizontal="center" vertical="center"/>
    </xf>
    <xf numFmtId="165" fontId="3" fillId="7" borderId="66" xfId="0" applyNumberFormat="1" applyFont="1" applyFill="1" applyBorder="1" applyAlignment="1">
      <alignment horizontal="center" vertical="center"/>
    </xf>
    <xf numFmtId="0" fontId="3" fillId="14" borderId="63" xfId="0" applyFont="1" applyFill="1" applyBorder="1" applyAlignment="1">
      <alignment horizontal="center" vertical="center"/>
    </xf>
    <xf numFmtId="0" fontId="5" fillId="10" borderId="64" xfId="0" applyFont="1" applyFill="1" applyBorder="1" applyAlignment="1">
      <alignment horizontal="left" vertical="top" wrapText="1"/>
    </xf>
    <xf numFmtId="3" fontId="3" fillId="2" borderId="74" xfId="0" applyNumberFormat="1" applyFont="1" applyFill="1" applyBorder="1" applyAlignment="1">
      <alignment horizontal="right" vertical="top"/>
    </xf>
    <xf numFmtId="165" fontId="3" fillId="2" borderId="39" xfId="0" applyNumberFormat="1" applyFont="1" applyFill="1" applyBorder="1" applyAlignment="1">
      <alignment horizontal="center" vertical="top"/>
    </xf>
    <xf numFmtId="3" fontId="3" fillId="2" borderId="57" xfId="0" applyNumberFormat="1" applyFont="1" applyFill="1" applyBorder="1" applyAlignment="1">
      <alignment horizontal="right" vertical="top"/>
    </xf>
    <xf numFmtId="165" fontId="3" fillId="2" borderId="38" xfId="0" applyNumberFormat="1" applyFont="1" applyFill="1" applyBorder="1" applyAlignment="1">
      <alignment horizontal="center" vertical="top"/>
    </xf>
    <xf numFmtId="165" fontId="3" fillId="9" borderId="29" xfId="0" applyNumberFormat="1" applyFont="1" applyFill="1" applyBorder="1" applyAlignment="1">
      <alignment horizontal="center" vertical="top"/>
    </xf>
    <xf numFmtId="3" fontId="3" fillId="2" borderId="13" xfId="0" applyNumberFormat="1" applyFont="1" applyFill="1" applyBorder="1" applyAlignment="1">
      <alignment horizontal="right" vertical="top"/>
    </xf>
    <xf numFmtId="165" fontId="3" fillId="9" borderId="25" xfId="0" applyNumberFormat="1" applyFont="1" applyFill="1" applyBorder="1" applyAlignment="1">
      <alignment horizontal="center" vertical="top"/>
    </xf>
    <xf numFmtId="165" fontId="11" fillId="7" borderId="23" xfId="0" applyNumberFormat="1" applyFont="1" applyFill="1" applyBorder="1" applyAlignment="1">
      <alignment horizontal="center" vertical="top"/>
    </xf>
    <xf numFmtId="0" fontId="3" fillId="0" borderId="0" xfId="0" applyFont="1" applyFill="1" applyBorder="1" applyAlignment="1">
      <alignment vertical="top" wrapText="1"/>
    </xf>
    <xf numFmtId="49" fontId="3" fillId="0" borderId="49" xfId="0" applyNumberFormat="1" applyFont="1" applyFill="1" applyBorder="1" applyAlignment="1">
      <alignment horizontal="center" vertical="top" wrapText="1"/>
    </xf>
    <xf numFmtId="3" fontId="11" fillId="0" borderId="59" xfId="0" applyNumberFormat="1" applyFont="1" applyFill="1" applyBorder="1" applyAlignment="1">
      <alignment horizontal="center" vertical="top"/>
    </xf>
    <xf numFmtId="165" fontId="11" fillId="7" borderId="0" xfId="0" applyNumberFormat="1" applyFont="1" applyFill="1" applyBorder="1" applyAlignment="1">
      <alignment horizontal="center" vertical="top"/>
    </xf>
    <xf numFmtId="165" fontId="11" fillId="7" borderId="48" xfId="0" applyNumberFormat="1" applyFont="1" applyFill="1" applyBorder="1" applyAlignment="1">
      <alignment horizontal="center" vertical="top"/>
    </xf>
    <xf numFmtId="165" fontId="11" fillId="7" borderId="17" xfId="0" applyNumberFormat="1" applyFont="1" applyFill="1" applyBorder="1" applyAlignment="1">
      <alignment horizontal="center" vertical="top"/>
    </xf>
    <xf numFmtId="165" fontId="11" fillId="7" borderId="33" xfId="0" applyNumberFormat="1" applyFont="1" applyFill="1" applyBorder="1" applyAlignment="1">
      <alignment horizontal="center" vertical="top"/>
    </xf>
    <xf numFmtId="165" fontId="3" fillId="9" borderId="62" xfId="0" applyNumberFormat="1" applyFont="1" applyFill="1" applyBorder="1" applyAlignment="1">
      <alignment horizontal="center" vertical="top"/>
    </xf>
    <xf numFmtId="165" fontId="11" fillId="7" borderId="9" xfId="0" applyNumberFormat="1" applyFont="1" applyFill="1" applyBorder="1" applyAlignment="1">
      <alignment horizontal="center" vertical="top"/>
    </xf>
    <xf numFmtId="165" fontId="25" fillId="9" borderId="62" xfId="0" applyNumberFormat="1" applyFont="1" applyFill="1" applyBorder="1" applyAlignment="1">
      <alignment horizontal="center" vertical="top"/>
    </xf>
    <xf numFmtId="0" fontId="7" fillId="10" borderId="29" xfId="0" applyFont="1" applyFill="1" applyBorder="1" applyAlignment="1">
      <alignment vertical="top" wrapText="1"/>
    </xf>
    <xf numFmtId="0" fontId="3" fillId="7" borderId="45" xfId="0" applyFont="1" applyFill="1" applyBorder="1" applyAlignment="1">
      <alignment horizontal="center" vertical="top" wrapText="1"/>
    </xf>
    <xf numFmtId="165" fontId="3" fillId="2" borderId="9" xfId="0" applyNumberFormat="1" applyFont="1" applyFill="1" applyBorder="1" applyAlignment="1">
      <alignment horizontal="center" vertical="top"/>
    </xf>
    <xf numFmtId="3" fontId="3" fillId="7" borderId="81" xfId="0" applyNumberFormat="1" applyFont="1" applyFill="1" applyBorder="1" applyAlignment="1">
      <alignment horizontal="center" vertical="top"/>
    </xf>
    <xf numFmtId="3" fontId="3" fillId="7" borderId="86" xfId="0" applyNumberFormat="1" applyFont="1" applyFill="1" applyBorder="1" applyAlignment="1">
      <alignment horizontal="center" vertical="top"/>
    </xf>
    <xf numFmtId="3" fontId="3" fillId="7" borderId="102" xfId="0" applyNumberFormat="1" applyFont="1" applyFill="1" applyBorder="1" applyAlignment="1">
      <alignment horizontal="center" vertical="top"/>
    </xf>
    <xf numFmtId="3" fontId="3" fillId="7" borderId="98" xfId="0" applyNumberFormat="1" applyFont="1" applyFill="1" applyBorder="1" applyAlignment="1">
      <alignment horizontal="center" vertical="top"/>
    </xf>
    <xf numFmtId="3" fontId="3" fillId="7" borderId="112" xfId="0" applyNumberFormat="1" applyFont="1" applyFill="1" applyBorder="1" applyAlignment="1">
      <alignment horizontal="center" vertical="top"/>
    </xf>
    <xf numFmtId="0" fontId="3" fillId="7" borderId="95" xfId="0" applyFont="1" applyFill="1" applyBorder="1" applyAlignment="1">
      <alignment vertical="top" wrapText="1"/>
    </xf>
    <xf numFmtId="165" fontId="3" fillId="0" borderId="49" xfId="0" applyNumberFormat="1" applyFont="1" applyBorder="1" applyAlignment="1">
      <alignment horizontal="center" vertical="top"/>
    </xf>
    <xf numFmtId="0" fontId="9" fillId="7" borderId="46" xfId="0" applyFont="1" applyFill="1" applyBorder="1" applyAlignment="1">
      <alignment horizontal="center" vertical="top" wrapText="1"/>
    </xf>
    <xf numFmtId="0" fontId="9" fillId="7" borderId="27" xfId="0" applyFont="1" applyFill="1" applyBorder="1" applyAlignment="1">
      <alignment horizontal="center" vertical="top" wrapText="1"/>
    </xf>
    <xf numFmtId="0" fontId="9" fillId="7" borderId="28" xfId="0" applyFont="1" applyFill="1" applyBorder="1" applyAlignment="1">
      <alignment horizontal="center" vertical="top" wrapText="1"/>
    </xf>
    <xf numFmtId="0" fontId="3" fillId="7" borderId="38" xfId="0" applyFont="1" applyFill="1" applyBorder="1" applyAlignment="1">
      <alignment horizontal="left" vertical="top" wrapText="1"/>
    </xf>
    <xf numFmtId="0" fontId="9" fillId="7" borderId="49" xfId="0" applyFont="1" applyFill="1" applyBorder="1" applyAlignment="1">
      <alignment horizontal="center" vertical="top" wrapText="1"/>
    </xf>
    <xf numFmtId="0" fontId="9" fillId="7" borderId="17" xfId="0" applyFont="1" applyFill="1" applyBorder="1" applyAlignment="1">
      <alignment horizontal="center" vertical="top" wrapText="1"/>
    </xf>
    <xf numFmtId="0" fontId="9" fillId="7" borderId="19" xfId="0" applyFont="1" applyFill="1" applyBorder="1" applyAlignment="1">
      <alignment horizontal="center" vertical="top" wrapText="1"/>
    </xf>
    <xf numFmtId="0" fontId="7" fillId="7" borderId="71" xfId="0" applyFont="1" applyFill="1" applyBorder="1" applyAlignment="1">
      <alignment horizontal="left" vertical="top" wrapText="1"/>
    </xf>
    <xf numFmtId="3" fontId="3" fillId="7" borderId="59" xfId="0" applyNumberFormat="1" applyFont="1" applyFill="1" applyBorder="1" applyAlignment="1">
      <alignment horizontal="center" vertical="top"/>
    </xf>
    <xf numFmtId="3" fontId="3" fillId="7" borderId="25" xfId="0" applyNumberFormat="1" applyFont="1" applyFill="1" applyBorder="1" applyAlignment="1">
      <alignment horizontal="center" vertical="top"/>
    </xf>
    <xf numFmtId="3" fontId="3" fillId="7" borderId="26" xfId="0" applyNumberFormat="1" applyFont="1" applyFill="1" applyBorder="1" applyAlignment="1">
      <alignment horizontal="center" vertical="top"/>
    </xf>
    <xf numFmtId="49" fontId="3" fillId="0" borderId="52" xfId="0" applyNumberFormat="1" applyFont="1" applyBorder="1" applyAlignment="1">
      <alignment horizontal="center" vertical="center" wrapText="1"/>
    </xf>
    <xf numFmtId="165" fontId="25" fillId="9" borderId="34" xfId="0" applyNumberFormat="1" applyFont="1" applyFill="1" applyBorder="1" applyAlignment="1">
      <alignment horizontal="center" vertical="top"/>
    </xf>
    <xf numFmtId="3" fontId="11" fillId="7" borderId="66" xfId="0" applyNumberFormat="1" applyFont="1" applyFill="1" applyBorder="1" applyAlignment="1">
      <alignment horizontal="center" vertical="top"/>
    </xf>
    <xf numFmtId="165" fontId="11" fillId="7" borderId="66" xfId="0" applyNumberFormat="1" applyFont="1" applyFill="1" applyBorder="1" applyAlignment="1">
      <alignment horizontal="center" vertical="top"/>
    </xf>
    <xf numFmtId="3" fontId="11" fillId="7" borderId="9" xfId="0" applyNumberFormat="1" applyFont="1" applyFill="1" applyBorder="1" applyAlignment="1">
      <alignment horizontal="center" vertical="top"/>
    </xf>
    <xf numFmtId="165" fontId="25" fillId="9" borderId="35" xfId="0" applyNumberFormat="1" applyFont="1" applyFill="1" applyBorder="1" applyAlignment="1">
      <alignment horizontal="center" vertical="top"/>
    </xf>
    <xf numFmtId="165" fontId="25" fillId="9" borderId="25" xfId="0" applyNumberFormat="1" applyFont="1" applyFill="1" applyBorder="1" applyAlignment="1">
      <alignment horizontal="center" vertical="top"/>
    </xf>
    <xf numFmtId="0" fontId="3" fillId="2" borderId="98" xfId="0" applyFont="1" applyFill="1" applyBorder="1" applyAlignment="1">
      <alignment vertical="top" wrapText="1"/>
    </xf>
    <xf numFmtId="165" fontId="5" fillId="4" borderId="7" xfId="0" applyNumberFormat="1" applyFont="1" applyFill="1" applyBorder="1" applyAlignment="1">
      <alignment horizontal="right" vertical="top"/>
    </xf>
    <xf numFmtId="165" fontId="5" fillId="9" borderId="23" xfId="0" applyNumberFormat="1" applyFont="1" applyFill="1" applyBorder="1" applyAlignment="1">
      <alignment horizontal="right" vertical="top"/>
    </xf>
    <xf numFmtId="165" fontId="3" fillId="7" borderId="23" xfId="0" applyNumberFormat="1" applyFont="1" applyFill="1" applyBorder="1" applyAlignment="1">
      <alignment horizontal="right" vertical="top"/>
    </xf>
    <xf numFmtId="165" fontId="3" fillId="0" borderId="23" xfId="0" applyNumberFormat="1" applyFont="1" applyBorder="1" applyAlignment="1">
      <alignment horizontal="right" vertical="top"/>
    </xf>
    <xf numFmtId="165" fontId="3" fillId="9" borderId="72" xfId="0" applyNumberFormat="1" applyFont="1" applyFill="1" applyBorder="1" applyAlignment="1">
      <alignment horizontal="right" vertical="top" wrapText="1"/>
    </xf>
    <xf numFmtId="165" fontId="3" fillId="9" borderId="22" xfId="0" applyNumberFormat="1" applyFont="1" applyFill="1" applyBorder="1" applyAlignment="1">
      <alignment horizontal="right" vertical="top" wrapText="1"/>
    </xf>
    <xf numFmtId="165" fontId="3" fillId="9" borderId="23" xfId="0" applyNumberFormat="1" applyFont="1" applyFill="1" applyBorder="1" applyAlignment="1">
      <alignment horizontal="right" vertical="top"/>
    </xf>
    <xf numFmtId="165" fontId="5" fillId="4" borderId="23" xfId="0" applyNumberFormat="1" applyFont="1" applyFill="1" applyBorder="1" applyAlignment="1">
      <alignment horizontal="right" vertical="top"/>
    </xf>
    <xf numFmtId="165" fontId="5" fillId="5" borderId="62" xfId="0" applyNumberFormat="1" applyFont="1" applyFill="1" applyBorder="1" applyAlignment="1">
      <alignment horizontal="right" vertical="top"/>
    </xf>
    <xf numFmtId="165" fontId="3" fillId="7" borderId="74" xfId="0" applyNumberFormat="1" applyFont="1" applyFill="1" applyBorder="1" applyAlignment="1">
      <alignment horizontal="right" vertical="top"/>
    </xf>
    <xf numFmtId="0" fontId="3" fillId="7" borderId="66" xfId="0" applyFont="1" applyFill="1" applyBorder="1" applyAlignment="1">
      <alignment vertical="top" wrapText="1"/>
    </xf>
    <xf numFmtId="0" fontId="3" fillId="7" borderId="31" xfId="0" applyFont="1" applyFill="1" applyBorder="1" applyAlignment="1">
      <alignment horizontal="center" vertical="center" textRotation="90" wrapText="1"/>
    </xf>
    <xf numFmtId="0" fontId="3" fillId="0" borderId="39" xfId="0" applyFont="1" applyFill="1" applyBorder="1" applyAlignment="1">
      <alignment vertical="top" wrapText="1"/>
    </xf>
    <xf numFmtId="165" fontId="3" fillId="7" borderId="53" xfId="0" applyNumberFormat="1" applyFont="1" applyFill="1" applyBorder="1" applyAlignment="1">
      <alignment horizontal="center" vertical="top"/>
    </xf>
    <xf numFmtId="165" fontId="3" fillId="7" borderId="37" xfId="0" applyNumberFormat="1" applyFont="1" applyFill="1" applyBorder="1" applyAlignment="1">
      <alignment horizontal="center" vertical="top"/>
    </xf>
    <xf numFmtId="165" fontId="3" fillId="7" borderId="16" xfId="0" applyNumberFormat="1" applyFont="1" applyFill="1" applyBorder="1" applyAlignment="1">
      <alignment horizontal="center" vertical="top"/>
    </xf>
    <xf numFmtId="1" fontId="3" fillId="7" borderId="31" xfId="0" applyNumberFormat="1" applyFont="1" applyFill="1" applyBorder="1" applyAlignment="1">
      <alignment horizontal="center" vertical="top" wrapText="1"/>
    </xf>
    <xf numFmtId="1" fontId="3" fillId="7" borderId="33" xfId="0" applyNumberFormat="1" applyFont="1" applyFill="1" applyBorder="1" applyAlignment="1">
      <alignment horizontal="center" vertical="top" wrapText="1"/>
    </xf>
    <xf numFmtId="1" fontId="3" fillId="7" borderId="54" xfId="0" applyNumberFormat="1" applyFont="1" applyFill="1" applyBorder="1" applyAlignment="1">
      <alignment horizontal="center" vertical="top" wrapText="1"/>
    </xf>
    <xf numFmtId="0" fontId="9" fillId="7" borderId="21" xfId="0" applyFont="1" applyFill="1" applyBorder="1" applyAlignment="1">
      <alignment horizontal="center" vertical="top" wrapText="1"/>
    </xf>
    <xf numFmtId="0" fontId="3" fillId="7" borderId="108" xfId="0" applyFont="1" applyFill="1" applyBorder="1" applyAlignment="1">
      <alignment vertical="top" wrapText="1"/>
    </xf>
    <xf numFmtId="49" fontId="3" fillId="7" borderId="98" xfId="0" applyNumberFormat="1" applyFont="1" applyFill="1" applyBorder="1" applyAlignment="1">
      <alignment horizontal="center" vertical="top" wrapText="1"/>
    </xf>
    <xf numFmtId="49" fontId="3" fillId="7" borderId="108" xfId="0" applyNumberFormat="1" applyFont="1" applyFill="1" applyBorder="1" applyAlignment="1">
      <alignment horizontal="center" vertical="top" wrapText="1"/>
    </xf>
    <xf numFmtId="49" fontId="3" fillId="7" borderId="78" xfId="0" applyNumberFormat="1" applyFont="1" applyFill="1" applyBorder="1" applyAlignment="1">
      <alignment horizontal="center" vertical="top" wrapText="1"/>
    </xf>
    <xf numFmtId="49" fontId="3" fillId="7" borderId="47" xfId="0" applyNumberFormat="1" applyFont="1" applyFill="1" applyBorder="1" applyAlignment="1">
      <alignment horizontal="center" vertical="top" wrapText="1"/>
    </xf>
    <xf numFmtId="49" fontId="3" fillId="7" borderId="21" xfId="0" applyNumberFormat="1" applyFont="1" applyFill="1" applyBorder="1" applyAlignment="1">
      <alignment horizontal="center" vertical="top" wrapText="1"/>
    </xf>
    <xf numFmtId="49" fontId="3" fillId="7" borderId="1" xfId="0" applyNumberFormat="1" applyFont="1" applyFill="1" applyBorder="1" applyAlignment="1">
      <alignment horizontal="center" vertical="top" wrapText="1"/>
    </xf>
    <xf numFmtId="0" fontId="1" fillId="7" borderId="17" xfId="0" applyFont="1" applyFill="1" applyBorder="1" applyAlignment="1">
      <alignment vertical="center" textRotation="90"/>
    </xf>
    <xf numFmtId="0" fontId="3" fillId="7" borderId="17" xfId="0" applyFont="1" applyFill="1" applyBorder="1" applyAlignment="1">
      <alignment horizontal="center" vertical="top" wrapText="1"/>
    </xf>
    <xf numFmtId="0" fontId="3" fillId="7" borderId="49" xfId="0" applyFont="1" applyFill="1" applyBorder="1" applyAlignment="1">
      <alignment horizontal="center" vertical="top" wrapText="1"/>
    </xf>
    <xf numFmtId="0" fontId="3" fillId="7" borderId="33" xfId="0" applyFont="1" applyFill="1" applyBorder="1" applyAlignment="1">
      <alignment horizontal="center" vertical="top" wrapText="1"/>
    </xf>
    <xf numFmtId="0" fontId="3" fillId="7" borderId="31" xfId="0" applyFont="1" applyFill="1" applyBorder="1" applyAlignment="1">
      <alignment horizontal="center" vertical="top" wrapText="1"/>
    </xf>
    <xf numFmtId="165" fontId="3" fillId="0" borderId="6" xfId="0" applyNumberFormat="1" applyFont="1" applyFill="1" applyBorder="1" applyAlignment="1">
      <alignment horizontal="center" vertical="top"/>
    </xf>
    <xf numFmtId="165" fontId="3" fillId="2" borderId="52" xfId="0" applyNumberFormat="1" applyFont="1" applyFill="1" applyBorder="1" applyAlignment="1">
      <alignment horizontal="center" vertical="top" wrapText="1"/>
    </xf>
    <xf numFmtId="165" fontId="3" fillId="0" borderId="9" xfId="0" applyNumberFormat="1" applyFont="1" applyFill="1" applyBorder="1" applyAlignment="1">
      <alignment horizontal="center" vertical="top"/>
    </xf>
    <xf numFmtId="49" fontId="3" fillId="7" borderId="47" xfId="0" applyNumberFormat="1" applyFont="1" applyFill="1" applyBorder="1" applyAlignment="1">
      <alignment horizontal="center" vertical="top"/>
    </xf>
    <xf numFmtId="3" fontId="5" fillId="7" borderId="28" xfId="0" applyNumberFormat="1" applyFont="1" applyFill="1" applyBorder="1" applyAlignment="1">
      <alignment horizontal="center" vertical="top" wrapText="1"/>
    </xf>
    <xf numFmtId="3" fontId="5" fillId="7" borderId="19" xfId="0" applyNumberFormat="1" applyFont="1" applyFill="1" applyBorder="1" applyAlignment="1">
      <alignment horizontal="center" vertical="top" wrapText="1"/>
    </xf>
    <xf numFmtId="3" fontId="3" fillId="7" borderId="32" xfId="0" applyNumberFormat="1" applyFont="1" applyFill="1" applyBorder="1" applyAlignment="1">
      <alignment horizontal="center" vertical="top" wrapText="1"/>
    </xf>
    <xf numFmtId="3" fontId="3" fillId="7" borderId="1" xfId="0" applyNumberFormat="1" applyFont="1" applyFill="1" applyBorder="1" applyAlignment="1">
      <alignment horizontal="center" vertical="top" wrapText="1"/>
    </xf>
    <xf numFmtId="165" fontId="5" fillId="11" borderId="58" xfId="0" applyNumberFormat="1" applyFont="1" applyFill="1" applyBorder="1" applyAlignment="1">
      <alignment horizontal="center" vertical="top"/>
    </xf>
    <xf numFmtId="3" fontId="3" fillId="7" borderId="49" xfId="1" applyNumberFormat="1" applyFont="1" applyFill="1" applyBorder="1" applyAlignment="1">
      <alignment horizontal="center" vertical="top"/>
    </xf>
    <xf numFmtId="3" fontId="3" fillId="0" borderId="31" xfId="0" applyNumberFormat="1" applyFont="1" applyFill="1" applyBorder="1" applyAlignment="1">
      <alignment horizontal="center" vertical="top" wrapText="1"/>
    </xf>
    <xf numFmtId="3" fontId="3" fillId="0" borderId="54" xfId="0" applyNumberFormat="1" applyFont="1" applyFill="1" applyBorder="1" applyAlignment="1">
      <alignment horizontal="center" vertical="top" wrapText="1"/>
    </xf>
    <xf numFmtId="1" fontId="3" fillId="7" borderId="81" xfId="0" applyNumberFormat="1" applyFont="1" applyFill="1" applyBorder="1" applyAlignment="1">
      <alignment horizontal="center" vertical="top" wrapText="1"/>
    </xf>
    <xf numFmtId="1" fontId="3" fillId="7" borderId="86" xfId="0" applyNumberFormat="1" applyFont="1" applyFill="1" applyBorder="1" applyAlignment="1">
      <alignment horizontal="center" vertical="top" wrapText="1"/>
    </xf>
    <xf numFmtId="49" fontId="3" fillId="7" borderId="106" xfId="0" applyNumberFormat="1" applyFont="1" applyFill="1" applyBorder="1" applyAlignment="1">
      <alignment horizontal="center" vertical="top" wrapText="1"/>
    </xf>
    <xf numFmtId="1" fontId="3" fillId="7" borderId="99" xfId="0" applyNumberFormat="1" applyFont="1" applyFill="1" applyBorder="1" applyAlignment="1">
      <alignment horizontal="center" vertical="top" wrapText="1"/>
    </xf>
    <xf numFmtId="1" fontId="3" fillId="7" borderId="115" xfId="0" applyNumberFormat="1" applyFont="1" applyFill="1" applyBorder="1" applyAlignment="1">
      <alignment horizontal="center" vertical="top" wrapText="1"/>
    </xf>
    <xf numFmtId="49" fontId="3" fillId="7" borderId="102" xfId="0" applyNumberFormat="1" applyFont="1" applyFill="1" applyBorder="1" applyAlignment="1">
      <alignment horizontal="center" vertical="top" wrapText="1"/>
    </xf>
    <xf numFmtId="1" fontId="3" fillId="7" borderId="98" xfId="0" applyNumberFormat="1" applyFont="1" applyFill="1" applyBorder="1" applyAlignment="1">
      <alignment horizontal="center" vertical="top" wrapText="1"/>
    </xf>
    <xf numFmtId="1" fontId="3" fillId="7" borderId="112" xfId="0" applyNumberFormat="1" applyFont="1" applyFill="1" applyBorder="1" applyAlignment="1">
      <alignment horizontal="center" vertical="top" wrapText="1"/>
    </xf>
    <xf numFmtId="0" fontId="3" fillId="7" borderId="0" xfId="0" applyFont="1" applyFill="1" applyBorder="1" applyAlignment="1">
      <alignment horizontal="left" vertical="top" wrapText="1"/>
    </xf>
    <xf numFmtId="3" fontId="3" fillId="2" borderId="0" xfId="0" applyNumberFormat="1" applyFont="1" applyFill="1" applyBorder="1" applyAlignment="1">
      <alignment horizontal="center" vertical="top"/>
    </xf>
    <xf numFmtId="0" fontId="3" fillId="7" borderId="17" xfId="0" applyFont="1" applyFill="1" applyBorder="1" applyAlignment="1">
      <alignment vertical="top"/>
    </xf>
    <xf numFmtId="0" fontId="3" fillId="7" borderId="52" xfId="0" applyFont="1" applyFill="1" applyBorder="1" applyAlignment="1">
      <alignment vertical="top"/>
    </xf>
    <xf numFmtId="3" fontId="3" fillId="7" borderId="1" xfId="0" applyNumberFormat="1" applyFont="1" applyFill="1" applyBorder="1" applyAlignment="1">
      <alignment horizontal="center" vertical="top"/>
    </xf>
    <xf numFmtId="165" fontId="3" fillId="7" borderId="80" xfId="0" applyNumberFormat="1" applyFont="1" applyFill="1" applyBorder="1" applyAlignment="1">
      <alignment horizontal="center" vertical="top"/>
    </xf>
    <xf numFmtId="165" fontId="3" fillId="7" borderId="93" xfId="0" applyNumberFormat="1" applyFont="1" applyFill="1" applyBorder="1" applyAlignment="1">
      <alignment horizontal="center" vertical="top"/>
    </xf>
    <xf numFmtId="0" fontId="3" fillId="7" borderId="93" xfId="0" applyFont="1" applyFill="1" applyBorder="1" applyAlignment="1">
      <alignment horizontal="left" vertical="top" wrapText="1"/>
    </xf>
    <xf numFmtId="1" fontId="3" fillId="7" borderId="82" xfId="0" applyNumberFormat="1" applyFont="1" applyFill="1" applyBorder="1" applyAlignment="1">
      <alignment horizontal="center" vertical="top" wrapText="1"/>
    </xf>
    <xf numFmtId="0" fontId="3" fillId="7" borderId="89" xfId="0" applyFont="1" applyFill="1" applyBorder="1" applyAlignment="1">
      <alignment horizontal="center" vertical="center" wrapText="1"/>
    </xf>
    <xf numFmtId="0" fontId="3" fillId="7" borderId="89" xfId="0" applyFont="1" applyFill="1" applyBorder="1" applyAlignment="1">
      <alignment horizontal="center" vertical="top"/>
    </xf>
    <xf numFmtId="165" fontId="3" fillId="7" borderId="104" xfId="0" applyNumberFormat="1" applyFont="1" applyFill="1" applyBorder="1" applyAlignment="1">
      <alignment horizontal="center" vertical="top"/>
    </xf>
    <xf numFmtId="165" fontId="3" fillId="7" borderId="89" xfId="0" applyNumberFormat="1" applyFont="1" applyFill="1" applyBorder="1" applyAlignment="1">
      <alignment horizontal="center" vertical="top"/>
    </xf>
    <xf numFmtId="165" fontId="3" fillId="7" borderId="91" xfId="0" applyNumberFormat="1" applyFont="1" applyFill="1" applyBorder="1" applyAlignment="1">
      <alignment horizontal="center" vertical="top"/>
    </xf>
    <xf numFmtId="165" fontId="3" fillId="7" borderId="111" xfId="0" applyNumberFormat="1" applyFont="1" applyFill="1" applyBorder="1" applyAlignment="1">
      <alignment horizontal="center" vertical="top"/>
    </xf>
    <xf numFmtId="3" fontId="3" fillId="7" borderId="21" xfId="1" applyNumberFormat="1" applyFont="1" applyFill="1" applyBorder="1" applyAlignment="1">
      <alignment horizontal="center" vertical="top"/>
    </xf>
    <xf numFmtId="3" fontId="3" fillId="7" borderId="47" xfId="1" applyNumberFormat="1" applyFont="1" applyFill="1" applyBorder="1" applyAlignment="1">
      <alignment horizontal="center" vertical="top"/>
    </xf>
    <xf numFmtId="0" fontId="3" fillId="7" borderId="96" xfId="1" applyFont="1" applyFill="1" applyBorder="1" applyAlignment="1">
      <alignment vertical="top" wrapText="1"/>
    </xf>
    <xf numFmtId="3" fontId="3" fillId="7" borderId="102" xfId="1" applyNumberFormat="1" applyFont="1" applyFill="1" applyBorder="1" applyAlignment="1">
      <alignment horizontal="center" vertical="top"/>
    </xf>
    <xf numFmtId="3" fontId="3" fillId="7" borderId="98" xfId="1" applyNumberFormat="1" applyFont="1" applyFill="1" applyBorder="1" applyAlignment="1">
      <alignment horizontal="center" vertical="top"/>
    </xf>
    <xf numFmtId="3" fontId="3" fillId="7" borderId="112" xfId="1" applyNumberFormat="1" applyFont="1" applyFill="1" applyBorder="1" applyAlignment="1">
      <alignment horizontal="center" vertical="top"/>
    </xf>
    <xf numFmtId="3" fontId="27" fillId="7" borderId="17" xfId="0" applyNumberFormat="1" applyFont="1" applyFill="1" applyBorder="1" applyAlignment="1">
      <alignment horizontal="center" vertical="top" wrapText="1"/>
    </xf>
    <xf numFmtId="3" fontId="27" fillId="7" borderId="52" xfId="0" applyNumberFormat="1" applyFont="1" applyFill="1" applyBorder="1" applyAlignment="1">
      <alignment horizontal="center" vertical="top" wrapText="1"/>
    </xf>
    <xf numFmtId="3" fontId="27" fillId="7" borderId="98" xfId="0" applyNumberFormat="1" applyFont="1" applyFill="1" applyBorder="1" applyAlignment="1">
      <alignment horizontal="center" vertical="top" wrapText="1"/>
    </xf>
    <xf numFmtId="3" fontId="27" fillId="7" borderId="112" xfId="0" applyNumberFormat="1" applyFont="1" applyFill="1" applyBorder="1" applyAlignment="1">
      <alignment horizontal="center" vertical="top" wrapText="1"/>
    </xf>
    <xf numFmtId="3" fontId="27" fillId="7" borderId="33" xfId="0" applyNumberFormat="1" applyFont="1" applyFill="1" applyBorder="1" applyAlignment="1">
      <alignment horizontal="center" vertical="top" wrapText="1"/>
    </xf>
    <xf numFmtId="3" fontId="27" fillId="7" borderId="54" xfId="0" applyNumberFormat="1" applyFont="1" applyFill="1" applyBorder="1" applyAlignment="1">
      <alignment horizontal="center" vertical="top" wrapText="1"/>
    </xf>
    <xf numFmtId="0" fontId="3" fillId="7" borderId="107" xfId="0" applyFont="1" applyFill="1" applyBorder="1" applyAlignment="1">
      <alignment vertical="top" wrapText="1"/>
    </xf>
    <xf numFmtId="3" fontId="3" fillId="7" borderId="99" xfId="0" applyNumberFormat="1" applyFont="1" applyFill="1" applyBorder="1" applyAlignment="1">
      <alignment horizontal="center" vertical="top" wrapText="1"/>
    </xf>
    <xf numFmtId="0" fontId="3" fillId="7" borderId="88" xfId="0" applyFont="1" applyFill="1" applyBorder="1" applyAlignment="1">
      <alignment vertical="top" wrapText="1"/>
    </xf>
    <xf numFmtId="0" fontId="3" fillId="7" borderId="106" xfId="0" applyFont="1" applyFill="1" applyBorder="1" applyAlignment="1">
      <alignment horizontal="center" vertical="top"/>
    </xf>
    <xf numFmtId="0" fontId="3" fillId="7" borderId="79" xfId="0" applyFont="1" applyFill="1" applyBorder="1" applyAlignment="1">
      <alignment horizontal="center" vertical="top" wrapText="1"/>
    </xf>
    <xf numFmtId="165" fontId="3" fillId="7" borderId="82" xfId="0" applyNumberFormat="1" applyFont="1" applyFill="1" applyBorder="1" applyAlignment="1">
      <alignment horizontal="center" vertical="top"/>
    </xf>
    <xf numFmtId="165" fontId="3" fillId="0" borderId="95" xfId="0" applyNumberFormat="1" applyFont="1" applyBorder="1" applyAlignment="1">
      <alignment horizontal="center" vertical="top"/>
    </xf>
    <xf numFmtId="165" fontId="3" fillId="0" borderId="99" xfId="0" applyNumberFormat="1" applyFont="1" applyBorder="1" applyAlignment="1">
      <alignment horizontal="center" vertical="top"/>
    </xf>
    <xf numFmtId="165" fontId="3" fillId="0" borderId="100" xfId="0" applyNumberFormat="1" applyFont="1" applyBorder="1" applyAlignment="1">
      <alignment horizontal="center" vertical="top"/>
    </xf>
    <xf numFmtId="165" fontId="3" fillId="0" borderId="101" xfId="0" applyNumberFormat="1" applyFont="1" applyBorder="1" applyAlignment="1">
      <alignment horizontal="center" vertical="top"/>
    </xf>
    <xf numFmtId="0" fontId="3" fillId="7" borderId="81" xfId="0" applyNumberFormat="1" applyFont="1" applyFill="1" applyBorder="1" applyAlignment="1">
      <alignment horizontal="center" vertical="top" wrapText="1"/>
    </xf>
    <xf numFmtId="0" fontId="3" fillId="0" borderId="82" xfId="0" applyFont="1" applyFill="1" applyBorder="1" applyAlignment="1">
      <alignment horizontal="center" vertical="top"/>
    </xf>
    <xf numFmtId="0" fontId="3" fillId="7" borderId="89" xfId="0" applyFont="1" applyFill="1" applyBorder="1" applyAlignment="1">
      <alignment horizontal="center" vertical="top" wrapText="1"/>
    </xf>
    <xf numFmtId="165" fontId="3" fillId="7" borderId="117" xfId="0" applyNumberFormat="1" applyFont="1" applyFill="1" applyBorder="1" applyAlignment="1">
      <alignment horizontal="center" vertical="top"/>
    </xf>
    <xf numFmtId="165" fontId="3" fillId="0" borderId="117" xfId="0" applyNumberFormat="1" applyFont="1" applyBorder="1" applyAlignment="1">
      <alignment horizontal="center" vertical="top"/>
    </xf>
    <xf numFmtId="165" fontId="3" fillId="0" borderId="91" xfId="0" applyNumberFormat="1" applyFont="1" applyBorder="1" applyAlignment="1">
      <alignment horizontal="center" vertical="top"/>
    </xf>
    <xf numFmtId="165" fontId="3" fillId="0" borderId="94" xfId="0" applyNumberFormat="1" applyFont="1" applyBorder="1" applyAlignment="1">
      <alignment horizontal="center" vertical="top"/>
    </xf>
    <xf numFmtId="0" fontId="3" fillId="7" borderId="90" xfId="0" applyFont="1" applyFill="1" applyBorder="1" applyAlignment="1">
      <alignment vertical="top" wrapText="1"/>
    </xf>
    <xf numFmtId="0" fontId="3" fillId="7" borderId="94" xfId="0" applyFont="1" applyFill="1" applyBorder="1" applyAlignment="1">
      <alignment horizontal="center" vertical="top"/>
    </xf>
    <xf numFmtId="3" fontId="3" fillId="7" borderId="91" xfId="0" applyNumberFormat="1" applyFont="1" applyFill="1" applyBorder="1" applyAlignment="1">
      <alignment horizontal="center" vertical="top" wrapText="1"/>
    </xf>
    <xf numFmtId="0" fontId="3" fillId="0" borderId="88" xfId="0" applyFont="1" applyFill="1" applyBorder="1" applyAlignment="1">
      <alignment vertical="center" wrapText="1"/>
    </xf>
    <xf numFmtId="0" fontId="3" fillId="0" borderId="82" xfId="0" applyFont="1" applyFill="1" applyBorder="1" applyAlignment="1">
      <alignment horizontal="center" vertical="center"/>
    </xf>
    <xf numFmtId="0" fontId="3" fillId="0" borderId="81" xfId="0" applyFont="1" applyFill="1" applyBorder="1" applyAlignment="1">
      <alignment horizontal="center" vertical="center"/>
    </xf>
    <xf numFmtId="0" fontId="3" fillId="0" borderId="86" xfId="0" applyFont="1" applyFill="1" applyBorder="1" applyAlignment="1">
      <alignment horizontal="center" vertical="center"/>
    </xf>
    <xf numFmtId="0" fontId="27" fillId="7" borderId="81" xfId="0" applyFont="1" applyFill="1" applyBorder="1" applyAlignment="1">
      <alignment horizontal="center" vertical="center"/>
    </xf>
    <xf numFmtId="0" fontId="27" fillId="7" borderId="86" xfId="0" applyFont="1" applyFill="1" applyBorder="1" applyAlignment="1">
      <alignment horizontal="center" vertical="center"/>
    </xf>
    <xf numFmtId="49" fontId="27" fillId="7" borderId="98" xfId="0" applyNumberFormat="1" applyFont="1" applyFill="1" applyBorder="1" applyAlignment="1">
      <alignment horizontal="center" vertical="center"/>
    </xf>
    <xf numFmtId="49" fontId="27" fillId="7" borderId="112" xfId="0" applyNumberFormat="1" applyFont="1" applyFill="1" applyBorder="1" applyAlignment="1">
      <alignment horizontal="center" vertical="center"/>
    </xf>
    <xf numFmtId="0" fontId="27" fillId="7" borderId="91" xfId="0" applyFont="1" applyFill="1" applyBorder="1" applyAlignment="1">
      <alignment horizontal="center" vertical="center"/>
    </xf>
    <xf numFmtId="0" fontId="27" fillId="7" borderId="111" xfId="0" applyFont="1" applyFill="1" applyBorder="1" applyAlignment="1">
      <alignment horizontal="center" vertical="center"/>
    </xf>
    <xf numFmtId="0" fontId="27" fillId="7" borderId="98" xfId="0" applyFont="1" applyFill="1" applyBorder="1" applyAlignment="1">
      <alignment horizontal="center" vertical="center"/>
    </xf>
    <xf numFmtId="0" fontId="27" fillId="7" borderId="112" xfId="0" applyFont="1" applyFill="1" applyBorder="1" applyAlignment="1">
      <alignment horizontal="center" vertical="center"/>
    </xf>
    <xf numFmtId="0" fontId="3" fillId="7" borderId="54" xfId="0" applyFont="1" applyFill="1" applyBorder="1" applyAlignment="1">
      <alignment horizontal="center" vertical="center"/>
    </xf>
    <xf numFmtId="165" fontId="3" fillId="2" borderId="6" xfId="0" applyNumberFormat="1" applyFont="1" applyFill="1" applyBorder="1" applyAlignment="1">
      <alignment horizontal="center" vertical="top"/>
    </xf>
    <xf numFmtId="0" fontId="3" fillId="0" borderId="44" xfId="0" applyFont="1" applyBorder="1" applyAlignment="1">
      <alignment vertical="top"/>
    </xf>
    <xf numFmtId="0" fontId="3" fillId="0" borderId="21" xfId="0" applyFont="1" applyBorder="1" applyAlignment="1">
      <alignment vertical="top"/>
    </xf>
    <xf numFmtId="0" fontId="3" fillId="0" borderId="1" xfId="0" applyFont="1" applyBorder="1" applyAlignment="1">
      <alignment vertical="top"/>
    </xf>
    <xf numFmtId="165" fontId="3" fillId="7" borderId="96" xfId="0" applyNumberFormat="1" applyFont="1" applyFill="1" applyBorder="1" applyAlignment="1">
      <alignment horizontal="center" vertical="top"/>
    </xf>
    <xf numFmtId="3" fontId="3" fillId="2" borderId="7" xfId="0" applyNumberFormat="1" applyFont="1" applyFill="1" applyBorder="1" applyAlignment="1">
      <alignment horizontal="right" vertical="top"/>
    </xf>
    <xf numFmtId="0" fontId="5" fillId="2" borderId="17" xfId="0" applyFont="1" applyFill="1" applyBorder="1" applyAlignment="1">
      <alignment horizontal="center" vertical="top" wrapText="1"/>
    </xf>
    <xf numFmtId="0" fontId="5" fillId="7" borderId="17" xfId="0" applyFont="1" applyFill="1" applyBorder="1" applyAlignment="1">
      <alignment horizontal="center" vertical="top" wrapText="1"/>
    </xf>
    <xf numFmtId="0" fontId="7" fillId="0" borderId="0" xfId="0" applyFont="1" applyAlignment="1">
      <alignment vertical="top" wrapText="1"/>
    </xf>
    <xf numFmtId="49" fontId="5" fillId="7" borderId="53" xfId="0" applyNumberFormat="1" applyFont="1" applyFill="1" applyBorder="1" applyAlignment="1">
      <alignment horizontal="center" vertical="top"/>
    </xf>
    <xf numFmtId="3" fontId="11" fillId="7" borderId="73" xfId="0" applyNumberFormat="1" applyFont="1" applyFill="1" applyBorder="1" applyAlignment="1">
      <alignment horizontal="center" vertical="top"/>
    </xf>
    <xf numFmtId="165" fontId="11" fillId="7" borderId="73" xfId="0" applyNumberFormat="1" applyFont="1" applyFill="1" applyBorder="1" applyAlignment="1">
      <alignment horizontal="center" vertical="top"/>
    </xf>
    <xf numFmtId="165" fontId="11" fillId="7" borderId="45" xfId="0" applyNumberFormat="1" applyFont="1" applyFill="1" applyBorder="1" applyAlignment="1">
      <alignment horizontal="center" vertical="top"/>
    </xf>
    <xf numFmtId="3" fontId="3" fillId="7" borderId="46" xfId="0" applyNumberFormat="1" applyFont="1" applyFill="1" applyBorder="1" applyAlignment="1">
      <alignment vertical="top" wrapText="1"/>
    </xf>
    <xf numFmtId="3" fontId="3" fillId="7" borderId="27" xfId="0" applyNumberFormat="1" applyFont="1" applyFill="1" applyBorder="1" applyAlignment="1">
      <alignment vertical="top" wrapText="1"/>
    </xf>
    <xf numFmtId="3" fontId="3" fillId="7" borderId="28" xfId="0" applyNumberFormat="1" applyFont="1" applyFill="1" applyBorder="1" applyAlignment="1">
      <alignment vertical="top" wrapText="1"/>
    </xf>
    <xf numFmtId="3" fontId="16" fillId="7" borderId="19" xfId="0" applyNumberFormat="1" applyFont="1" applyFill="1" applyBorder="1" applyAlignment="1">
      <alignment horizontal="center" vertical="top"/>
    </xf>
    <xf numFmtId="3" fontId="5" fillId="7" borderId="52" xfId="0" applyNumberFormat="1" applyFont="1" applyFill="1" applyBorder="1" applyAlignment="1">
      <alignment horizontal="center" vertical="top" wrapText="1"/>
    </xf>
    <xf numFmtId="3" fontId="11" fillId="7" borderId="49" xfId="0" applyNumberFormat="1" applyFont="1" applyFill="1" applyBorder="1" applyAlignment="1">
      <alignment horizontal="center" vertical="top"/>
    </xf>
    <xf numFmtId="3" fontId="11" fillId="7" borderId="17" xfId="0" applyNumberFormat="1" applyFont="1" applyFill="1" applyBorder="1" applyAlignment="1">
      <alignment horizontal="center" vertical="top"/>
    </xf>
    <xf numFmtId="3" fontId="11" fillId="7" borderId="19" xfId="0" applyNumberFormat="1" applyFont="1" applyFill="1" applyBorder="1" applyAlignment="1">
      <alignment horizontal="center" vertical="top"/>
    </xf>
    <xf numFmtId="3" fontId="16" fillId="7" borderId="39" xfId="0" applyNumberFormat="1" applyFont="1" applyFill="1" applyBorder="1" applyAlignment="1">
      <alignment horizontal="right" vertical="top"/>
    </xf>
    <xf numFmtId="165" fontId="25" fillId="7" borderId="9" xfId="0" applyNumberFormat="1" applyFont="1" applyFill="1" applyBorder="1" applyAlignment="1">
      <alignment horizontal="center" vertical="top"/>
    </xf>
    <xf numFmtId="165" fontId="25" fillId="7" borderId="39" xfId="0" applyNumberFormat="1" applyFont="1" applyFill="1" applyBorder="1" applyAlignment="1">
      <alignment horizontal="center" vertical="top"/>
    </xf>
    <xf numFmtId="165" fontId="25" fillId="7" borderId="19" xfId="0" applyNumberFormat="1" applyFont="1" applyFill="1" applyBorder="1" applyAlignment="1">
      <alignment horizontal="center" vertical="top"/>
    </xf>
    <xf numFmtId="165" fontId="25" fillId="7" borderId="49" xfId="0" applyNumberFormat="1" applyFont="1" applyFill="1" applyBorder="1" applyAlignment="1">
      <alignment horizontal="center" vertical="top"/>
    </xf>
    <xf numFmtId="3" fontId="3" fillId="7" borderId="8" xfId="0" applyNumberFormat="1" applyFont="1" applyFill="1" applyBorder="1" applyAlignment="1">
      <alignment vertical="top" wrapText="1"/>
    </xf>
    <xf numFmtId="3" fontId="3" fillId="7" borderId="25" xfId="0" applyNumberFormat="1" applyFont="1" applyFill="1" applyBorder="1" applyAlignment="1">
      <alignment vertical="top" wrapText="1"/>
    </xf>
    <xf numFmtId="3" fontId="3" fillId="7" borderId="59" xfId="0" applyNumberFormat="1" applyFont="1" applyFill="1" applyBorder="1" applyAlignment="1">
      <alignment vertical="top" wrapText="1"/>
    </xf>
    <xf numFmtId="3" fontId="3" fillId="7" borderId="26" xfId="0" applyNumberFormat="1" applyFont="1" applyFill="1" applyBorder="1" applyAlignment="1">
      <alignment vertical="top" wrapText="1"/>
    </xf>
    <xf numFmtId="165" fontId="3" fillId="0" borderId="0" xfId="0" applyNumberFormat="1" applyFont="1" applyFill="1" applyAlignment="1">
      <alignment vertical="top"/>
    </xf>
    <xf numFmtId="3" fontId="3" fillId="7" borderId="32" xfId="0" applyNumberFormat="1" applyFont="1" applyFill="1" applyBorder="1" applyAlignment="1">
      <alignment horizontal="center" vertical="top"/>
    </xf>
    <xf numFmtId="49" fontId="5" fillId="7" borderId="46" xfId="0" applyNumberFormat="1" applyFont="1" applyFill="1" applyBorder="1" applyAlignment="1">
      <alignment horizontal="center" vertical="center"/>
    </xf>
    <xf numFmtId="0" fontId="5" fillId="7" borderId="13" xfId="0" applyFont="1" applyFill="1" applyBorder="1" applyAlignment="1">
      <alignment vertical="top" wrapText="1"/>
    </xf>
    <xf numFmtId="0" fontId="5" fillId="7" borderId="49" xfId="0" applyFont="1" applyFill="1" applyBorder="1" applyAlignment="1">
      <alignment horizontal="center" vertical="center"/>
    </xf>
    <xf numFmtId="49" fontId="5" fillId="7" borderId="50" xfId="0" applyNumberFormat="1" applyFont="1" applyFill="1" applyBorder="1" applyAlignment="1">
      <alignment horizontal="center" vertical="top" wrapText="1"/>
    </xf>
    <xf numFmtId="0" fontId="7" fillId="7" borderId="17" xfId="0" applyFont="1" applyFill="1" applyBorder="1" applyAlignment="1">
      <alignment horizontal="center" vertical="top" wrapText="1"/>
    </xf>
    <xf numFmtId="0" fontId="7" fillId="7" borderId="38" xfId="0" applyFont="1" applyFill="1" applyBorder="1" applyAlignment="1">
      <alignment horizontal="center" vertical="top" wrapText="1"/>
    </xf>
    <xf numFmtId="49" fontId="5" fillId="7" borderId="33" xfId="0" applyNumberFormat="1" applyFont="1" applyFill="1" applyBorder="1" applyAlignment="1">
      <alignment vertical="top"/>
    </xf>
    <xf numFmtId="0" fontId="5" fillId="7" borderId="33" xfId="0" applyFont="1" applyFill="1" applyBorder="1" applyAlignment="1">
      <alignment horizontal="left" vertical="top" wrapText="1"/>
    </xf>
    <xf numFmtId="49" fontId="5" fillId="7" borderId="38" xfId="0" applyNumberFormat="1" applyFont="1" applyFill="1" applyBorder="1" applyAlignment="1">
      <alignment horizontal="center" vertical="top"/>
    </xf>
    <xf numFmtId="49" fontId="5" fillId="7" borderId="20" xfId="0" applyNumberFormat="1" applyFont="1" applyFill="1" applyBorder="1" applyAlignment="1">
      <alignment horizontal="center" vertical="top"/>
    </xf>
    <xf numFmtId="49" fontId="5" fillId="7" borderId="29" xfId="0" applyNumberFormat="1" applyFont="1" applyFill="1" applyBorder="1" applyAlignment="1">
      <alignment horizontal="center" vertical="top"/>
    </xf>
    <xf numFmtId="3" fontId="3" fillId="7" borderId="86" xfId="0" applyNumberFormat="1" applyFont="1" applyFill="1" applyBorder="1" applyAlignment="1">
      <alignment horizontal="center" vertical="top" wrapText="1"/>
    </xf>
    <xf numFmtId="165" fontId="3" fillId="0" borderId="107" xfId="0" applyNumberFormat="1" applyFont="1" applyBorder="1" applyAlignment="1">
      <alignment horizontal="center" vertical="top"/>
    </xf>
    <xf numFmtId="0" fontId="3" fillId="7" borderId="30" xfId="0" applyFont="1" applyFill="1" applyBorder="1" applyAlignment="1">
      <alignment vertical="top" wrapText="1"/>
    </xf>
    <xf numFmtId="3" fontId="3" fillId="7" borderId="92" xfId="0" applyNumberFormat="1" applyFont="1" applyFill="1" applyBorder="1" applyAlignment="1">
      <alignment horizontal="center" vertical="top" wrapText="1"/>
    </xf>
    <xf numFmtId="0" fontId="3" fillId="7" borderId="8" xfId="0" applyFont="1" applyFill="1" applyBorder="1" applyAlignment="1">
      <alignment horizontal="left" vertical="top" wrapText="1"/>
    </xf>
    <xf numFmtId="0" fontId="3" fillId="7" borderId="11" xfId="0" applyFont="1" applyFill="1" applyBorder="1" applyAlignment="1">
      <alignment vertical="top" wrapText="1"/>
    </xf>
    <xf numFmtId="165" fontId="5" fillId="14" borderId="70" xfId="0" applyNumberFormat="1" applyFont="1" applyFill="1" applyBorder="1" applyAlignment="1">
      <alignment horizontal="center" vertical="center"/>
    </xf>
    <xf numFmtId="165" fontId="5" fillId="14" borderId="62" xfId="0" applyNumberFormat="1" applyFont="1" applyFill="1" applyBorder="1" applyAlignment="1">
      <alignment horizontal="center" vertical="center"/>
    </xf>
    <xf numFmtId="165" fontId="3" fillId="9" borderId="59" xfId="0" applyNumberFormat="1" applyFont="1" applyFill="1" applyBorder="1" applyAlignment="1">
      <alignment horizontal="center" vertical="top"/>
    </xf>
    <xf numFmtId="165" fontId="5" fillId="14" borderId="4" xfId="0" applyNumberFormat="1" applyFont="1" applyFill="1" applyBorder="1" applyAlignment="1">
      <alignment horizontal="center" vertical="center"/>
    </xf>
    <xf numFmtId="165" fontId="3" fillId="7" borderId="15" xfId="0" applyNumberFormat="1" applyFont="1" applyFill="1" applyBorder="1" applyAlignment="1">
      <alignment horizontal="center" vertical="top"/>
    </xf>
    <xf numFmtId="165" fontId="3" fillId="9" borderId="26" xfId="0" applyNumberFormat="1" applyFont="1" applyFill="1" applyBorder="1" applyAlignment="1">
      <alignment horizontal="center" vertical="top"/>
    </xf>
    <xf numFmtId="165" fontId="3" fillId="7" borderId="39" xfId="0" applyNumberFormat="1" applyFont="1" applyFill="1" applyBorder="1" applyAlignment="1">
      <alignment horizontal="right" vertical="top" wrapText="1"/>
    </xf>
    <xf numFmtId="165" fontId="3" fillId="7" borderId="15" xfId="0" applyNumberFormat="1" applyFont="1" applyFill="1" applyBorder="1" applyAlignment="1">
      <alignment horizontal="right" vertical="top"/>
    </xf>
    <xf numFmtId="165" fontId="3" fillId="2" borderId="19" xfId="0" applyNumberFormat="1" applyFont="1" applyFill="1" applyBorder="1" applyAlignment="1">
      <alignment horizontal="right" vertical="top"/>
    </xf>
    <xf numFmtId="165" fontId="3" fillId="7" borderId="87" xfId="0" applyNumberFormat="1" applyFont="1" applyFill="1" applyBorder="1" applyAlignment="1">
      <alignment horizontal="center" vertical="top"/>
    </xf>
    <xf numFmtId="165" fontId="3" fillId="2" borderId="19" xfId="0" applyNumberFormat="1" applyFont="1" applyFill="1" applyBorder="1" applyAlignment="1">
      <alignment horizontal="center" vertical="top"/>
    </xf>
    <xf numFmtId="165" fontId="5" fillId="11" borderId="26" xfId="0" applyNumberFormat="1" applyFont="1" applyFill="1" applyBorder="1" applyAlignment="1">
      <alignment horizontal="center" vertical="center"/>
    </xf>
    <xf numFmtId="165" fontId="5" fillId="3" borderId="26" xfId="0" applyNumberFormat="1" applyFont="1" applyFill="1" applyBorder="1" applyAlignment="1">
      <alignment horizontal="center" vertical="top"/>
    </xf>
    <xf numFmtId="165" fontId="5" fillId="12" borderId="76" xfId="0" applyNumberFormat="1" applyFont="1" applyFill="1" applyBorder="1" applyAlignment="1">
      <alignment horizontal="center" vertical="top"/>
    </xf>
    <xf numFmtId="165" fontId="5" fillId="4" borderId="76" xfId="0" applyNumberFormat="1" applyFont="1" applyFill="1" applyBorder="1" applyAlignment="1">
      <alignment horizontal="center" vertical="top"/>
    </xf>
    <xf numFmtId="165" fontId="3" fillId="7" borderId="14" xfId="0" applyNumberFormat="1" applyFont="1" applyFill="1" applyBorder="1" applyAlignment="1">
      <alignment horizontal="right" vertical="top"/>
    </xf>
    <xf numFmtId="165" fontId="3" fillId="2" borderId="49" xfId="0" applyNumberFormat="1" applyFont="1" applyFill="1" applyBorder="1" applyAlignment="1">
      <alignment horizontal="right" vertical="top"/>
    </xf>
    <xf numFmtId="165" fontId="3" fillId="2" borderId="47" xfId="0" applyNumberFormat="1" applyFont="1" applyFill="1" applyBorder="1" applyAlignment="1">
      <alignment horizontal="center" vertical="top"/>
    </xf>
    <xf numFmtId="165" fontId="3" fillId="0" borderId="31" xfId="0" applyNumberFormat="1" applyFont="1" applyBorder="1" applyAlignment="1">
      <alignment horizontal="center" vertical="top"/>
    </xf>
    <xf numFmtId="165" fontId="3" fillId="2" borderId="49" xfId="0" applyNumberFormat="1" applyFont="1" applyFill="1" applyBorder="1" applyAlignment="1">
      <alignment horizontal="center" vertical="top"/>
    </xf>
    <xf numFmtId="165" fontId="5" fillId="11" borderId="59" xfId="0" applyNumberFormat="1" applyFont="1" applyFill="1" applyBorder="1" applyAlignment="1">
      <alignment horizontal="center" vertical="center"/>
    </xf>
    <xf numFmtId="165" fontId="5" fillId="3" borderId="59" xfId="0" applyNumberFormat="1" applyFont="1" applyFill="1" applyBorder="1" applyAlignment="1">
      <alignment horizontal="center" vertical="top"/>
    </xf>
    <xf numFmtId="165" fontId="5" fillId="12" borderId="75" xfId="0" applyNumberFormat="1" applyFont="1" applyFill="1" applyBorder="1" applyAlignment="1">
      <alignment horizontal="center" vertical="top"/>
    </xf>
    <xf numFmtId="165" fontId="5" fillId="4" borderId="75" xfId="0" applyNumberFormat="1" applyFont="1" applyFill="1" applyBorder="1" applyAlignment="1">
      <alignment horizontal="center" vertical="top"/>
    </xf>
    <xf numFmtId="49" fontId="3" fillId="7" borderId="45" xfId="0" applyNumberFormat="1" applyFont="1" applyFill="1" applyBorder="1" applyAlignment="1">
      <alignment horizontal="center" vertical="top" wrapText="1"/>
    </xf>
    <xf numFmtId="49" fontId="3" fillId="7" borderId="23" xfId="0" applyNumberFormat="1" applyFont="1" applyFill="1" applyBorder="1" applyAlignment="1">
      <alignment horizontal="center" vertical="top" wrapText="1"/>
    </xf>
    <xf numFmtId="3" fontId="3" fillId="2" borderId="49" xfId="0" applyNumberFormat="1" applyFont="1" applyFill="1" applyBorder="1" applyAlignment="1">
      <alignment horizontal="center" vertical="top"/>
    </xf>
    <xf numFmtId="3" fontId="3" fillId="2" borderId="52" xfId="0" applyNumberFormat="1" applyFont="1" applyFill="1" applyBorder="1" applyAlignment="1">
      <alignment horizontal="center" vertical="top"/>
    </xf>
    <xf numFmtId="0" fontId="5" fillId="2" borderId="32" xfId="0" applyFont="1" applyFill="1" applyBorder="1" applyAlignment="1">
      <alignment horizontal="center" vertical="top" wrapText="1"/>
    </xf>
    <xf numFmtId="0" fontId="5" fillId="7" borderId="68" xfId="0" applyFont="1" applyFill="1" applyBorder="1" applyAlignment="1">
      <alignment horizontal="center" vertical="center" wrapText="1"/>
    </xf>
    <xf numFmtId="49" fontId="5" fillId="7" borderId="35" xfId="0" applyNumberFormat="1" applyFont="1" applyFill="1" applyBorder="1" applyAlignment="1">
      <alignment horizontal="center" vertical="top" wrapText="1"/>
    </xf>
    <xf numFmtId="49" fontId="3" fillId="0" borderId="35" xfId="0" applyNumberFormat="1" applyFont="1" applyBorder="1" applyAlignment="1">
      <alignment horizontal="center" vertical="center" wrapText="1"/>
    </xf>
    <xf numFmtId="0" fontId="3" fillId="3" borderId="64" xfId="0" applyFont="1" applyFill="1" applyBorder="1" applyAlignment="1">
      <alignment horizontal="center" vertical="top" wrapText="1"/>
    </xf>
    <xf numFmtId="0" fontId="3" fillId="3" borderId="65" xfId="0" applyFont="1" applyFill="1" applyBorder="1" applyAlignment="1">
      <alignment horizontal="center" vertical="top" wrapText="1"/>
    </xf>
    <xf numFmtId="49" fontId="5" fillId="0" borderId="19" xfId="0" applyNumberFormat="1" applyFont="1" applyBorder="1" applyAlignment="1">
      <alignment horizontal="center" vertical="top"/>
    </xf>
    <xf numFmtId="49" fontId="3" fillId="2" borderId="17" xfId="0" applyNumberFormat="1" applyFont="1" applyFill="1" applyBorder="1" applyAlignment="1">
      <alignment horizontal="center" vertical="top" wrapText="1"/>
    </xf>
    <xf numFmtId="0" fontId="5" fillId="2" borderId="53" xfId="0" applyFont="1" applyFill="1" applyBorder="1" applyAlignment="1">
      <alignment horizontal="center" vertical="top" wrapText="1"/>
    </xf>
    <xf numFmtId="0" fontId="5" fillId="2" borderId="52" xfId="0" applyFont="1" applyFill="1" applyBorder="1" applyAlignment="1">
      <alignment horizontal="center" vertical="top" wrapText="1"/>
    </xf>
    <xf numFmtId="49" fontId="5" fillId="3" borderId="17" xfId="0" applyNumberFormat="1" applyFont="1" applyFill="1" applyBorder="1" applyAlignment="1">
      <alignment horizontal="center" vertical="top" wrapText="1"/>
    </xf>
    <xf numFmtId="49" fontId="5" fillId="3" borderId="25" xfId="0" applyNumberFormat="1" applyFont="1" applyFill="1" applyBorder="1" applyAlignment="1">
      <alignment horizontal="center" vertical="top" wrapText="1"/>
    </xf>
    <xf numFmtId="49" fontId="5" fillId="0" borderId="17" xfId="0" applyNumberFormat="1" applyFont="1" applyBorder="1" applyAlignment="1">
      <alignment horizontal="center" vertical="top" wrapText="1"/>
    </xf>
    <xf numFmtId="49" fontId="5" fillId="3" borderId="27" xfId="0" applyNumberFormat="1" applyFont="1" applyFill="1" applyBorder="1" applyAlignment="1">
      <alignment horizontal="center" vertical="top"/>
    </xf>
    <xf numFmtId="49" fontId="5" fillId="3" borderId="17" xfId="0" applyNumberFormat="1" applyFont="1" applyFill="1" applyBorder="1" applyAlignment="1">
      <alignment horizontal="center" vertical="top"/>
    </xf>
    <xf numFmtId="49" fontId="5" fillId="3" borderId="25" xfId="0" applyNumberFormat="1" applyFont="1" applyFill="1" applyBorder="1" applyAlignment="1">
      <alignment horizontal="center" vertical="top"/>
    </xf>
    <xf numFmtId="0" fontId="5" fillId="3" borderId="64" xfId="0" applyFont="1" applyFill="1" applyBorder="1" applyAlignment="1">
      <alignment horizontal="left" vertical="top" wrapText="1"/>
    </xf>
    <xf numFmtId="0" fontId="5" fillId="3" borderId="65" xfId="0" applyFont="1" applyFill="1" applyBorder="1" applyAlignment="1">
      <alignment horizontal="left" vertical="top" wrapText="1"/>
    </xf>
    <xf numFmtId="0" fontId="3" fillId="0" borderId="10" xfId="0" applyFont="1" applyFill="1" applyBorder="1" applyAlignment="1">
      <alignment horizontal="left" vertical="top" wrapText="1"/>
    </xf>
    <xf numFmtId="49" fontId="5" fillId="3" borderId="27" xfId="0" applyNumberFormat="1" applyFont="1" applyFill="1" applyBorder="1" applyAlignment="1">
      <alignment horizontal="center" vertical="top" wrapText="1"/>
    </xf>
    <xf numFmtId="49" fontId="5" fillId="7" borderId="27" xfId="0" applyNumberFormat="1" applyFont="1" applyFill="1" applyBorder="1" applyAlignment="1">
      <alignment horizontal="center" vertical="top" wrapText="1"/>
    </xf>
    <xf numFmtId="49" fontId="5" fillId="7" borderId="25" xfId="0" applyNumberFormat="1" applyFont="1" applyFill="1" applyBorder="1" applyAlignment="1">
      <alignment horizontal="center" vertical="top" wrapText="1"/>
    </xf>
    <xf numFmtId="3" fontId="3" fillId="0" borderId="27" xfId="0" applyNumberFormat="1" applyFont="1" applyFill="1" applyBorder="1" applyAlignment="1">
      <alignment horizontal="center" vertical="top"/>
    </xf>
    <xf numFmtId="3" fontId="3" fillId="0" borderId="25" xfId="0" applyNumberFormat="1" applyFont="1" applyFill="1" applyBorder="1" applyAlignment="1">
      <alignment horizontal="center" vertical="top"/>
    </xf>
    <xf numFmtId="3" fontId="3" fillId="0" borderId="26" xfId="0" applyNumberFormat="1" applyFont="1" applyFill="1" applyBorder="1" applyAlignment="1">
      <alignment horizontal="center" vertical="top"/>
    </xf>
    <xf numFmtId="49" fontId="5" fillId="3" borderId="49" xfId="0" applyNumberFormat="1" applyFont="1" applyFill="1" applyBorder="1" applyAlignment="1">
      <alignment horizontal="center" vertical="top"/>
    </xf>
    <xf numFmtId="49" fontId="5" fillId="10" borderId="49" xfId="0" applyNumberFormat="1" applyFont="1" applyFill="1" applyBorder="1" applyAlignment="1">
      <alignment horizontal="center" vertical="top"/>
    </xf>
    <xf numFmtId="0" fontId="3" fillId="2" borderId="10" xfId="0" applyFont="1" applyFill="1" applyBorder="1" applyAlignment="1">
      <alignment horizontal="left" vertical="top" wrapText="1"/>
    </xf>
    <xf numFmtId="49" fontId="5" fillId="3" borderId="46" xfId="0" applyNumberFormat="1" applyFont="1" applyFill="1" applyBorder="1" applyAlignment="1">
      <alignment horizontal="center" vertical="top"/>
    </xf>
    <xf numFmtId="49" fontId="5" fillId="3" borderId="59" xfId="0" applyNumberFormat="1" applyFont="1" applyFill="1" applyBorder="1" applyAlignment="1">
      <alignment horizontal="center" vertical="top"/>
    </xf>
    <xf numFmtId="49" fontId="5" fillId="7" borderId="27" xfId="0" applyNumberFormat="1" applyFont="1" applyFill="1" applyBorder="1" applyAlignment="1">
      <alignment horizontal="center" vertical="top"/>
    </xf>
    <xf numFmtId="49" fontId="5" fillId="7" borderId="17" xfId="0" applyNumberFormat="1" applyFont="1" applyFill="1" applyBorder="1" applyAlignment="1">
      <alignment horizontal="center" vertical="top"/>
    </xf>
    <xf numFmtId="3" fontId="3" fillId="0" borderId="27" xfId="0" applyNumberFormat="1" applyFont="1" applyFill="1" applyBorder="1" applyAlignment="1">
      <alignment horizontal="center" vertical="top" wrapText="1"/>
    </xf>
    <xf numFmtId="3" fontId="3" fillId="0" borderId="17" xfId="0" applyNumberFormat="1" applyFont="1" applyFill="1" applyBorder="1" applyAlignment="1">
      <alignment horizontal="center" vertical="top" wrapText="1"/>
    </xf>
    <xf numFmtId="3" fontId="3" fillId="0" borderId="19" xfId="0" applyNumberFormat="1" applyFont="1" applyFill="1" applyBorder="1" applyAlignment="1">
      <alignment horizontal="center" vertical="top" wrapText="1"/>
    </xf>
    <xf numFmtId="0" fontId="3" fillId="0" borderId="44" xfId="0" applyFont="1" applyFill="1" applyBorder="1" applyAlignment="1">
      <alignment horizontal="left" vertical="top" wrapText="1"/>
    </xf>
    <xf numFmtId="0" fontId="3" fillId="0" borderId="30" xfId="0" applyFont="1" applyFill="1" applyBorder="1" applyAlignment="1">
      <alignment horizontal="left" vertical="top" wrapText="1"/>
    </xf>
    <xf numFmtId="3" fontId="3" fillId="0" borderId="33" xfId="0" applyNumberFormat="1" applyFont="1" applyFill="1" applyBorder="1" applyAlignment="1">
      <alignment horizontal="center" vertical="top" wrapText="1"/>
    </xf>
    <xf numFmtId="3" fontId="3" fillId="0" borderId="32" xfId="0" applyNumberFormat="1" applyFont="1" applyFill="1" applyBorder="1" applyAlignment="1">
      <alignment horizontal="center" vertical="top" wrapText="1"/>
    </xf>
    <xf numFmtId="4" fontId="3" fillId="2" borderId="17" xfId="0" applyNumberFormat="1" applyFont="1" applyFill="1" applyBorder="1" applyAlignment="1">
      <alignment horizontal="center" vertical="top"/>
    </xf>
    <xf numFmtId="49" fontId="5" fillId="11" borderId="17" xfId="0" applyNumberFormat="1" applyFont="1" applyFill="1" applyBorder="1" applyAlignment="1">
      <alignment horizontal="center" vertical="top"/>
    </xf>
    <xf numFmtId="0" fontId="3" fillId="7" borderId="33" xfId="0" applyFont="1" applyFill="1" applyBorder="1" applyAlignment="1">
      <alignment horizontal="left" vertical="top" wrapText="1"/>
    </xf>
    <xf numFmtId="49" fontId="3" fillId="7" borderId="39" xfId="0" applyNumberFormat="1" applyFont="1" applyFill="1" applyBorder="1" applyAlignment="1">
      <alignment horizontal="center" vertical="top" wrapText="1"/>
    </xf>
    <xf numFmtId="0" fontId="3" fillId="7" borderId="17" xfId="0" applyFont="1" applyFill="1" applyBorder="1" applyAlignment="1">
      <alignment horizontal="left" vertical="top" wrapText="1"/>
    </xf>
    <xf numFmtId="0" fontId="3" fillId="7" borderId="44" xfId="0" applyFont="1" applyFill="1" applyBorder="1" applyAlignment="1">
      <alignment horizontal="left" vertical="top" wrapText="1"/>
    </xf>
    <xf numFmtId="0" fontId="3" fillId="7" borderId="31" xfId="0" applyFont="1" applyFill="1" applyBorder="1" applyAlignment="1">
      <alignment horizontal="left" vertical="top" wrapText="1"/>
    </xf>
    <xf numFmtId="49" fontId="5" fillId="11" borderId="17" xfId="0" applyNumberFormat="1" applyFont="1" applyFill="1" applyBorder="1" applyAlignment="1">
      <alignment horizontal="center" vertical="top" wrapText="1"/>
    </xf>
    <xf numFmtId="49" fontId="3" fillId="7" borderId="9" xfId="0" applyNumberFormat="1" applyFont="1" applyFill="1" applyBorder="1" applyAlignment="1">
      <alignment horizontal="center" vertical="top" wrapText="1"/>
    </xf>
    <xf numFmtId="49" fontId="3" fillId="7" borderId="52" xfId="0" applyNumberFormat="1" applyFont="1" applyFill="1" applyBorder="1" applyAlignment="1">
      <alignment horizontal="center" vertical="center" wrapText="1"/>
    </xf>
    <xf numFmtId="0" fontId="3" fillId="7" borderId="38" xfId="0" applyFont="1" applyFill="1" applyBorder="1" applyAlignment="1">
      <alignment horizontal="center" vertical="center" textRotation="90" wrapText="1"/>
    </xf>
    <xf numFmtId="49" fontId="3" fillId="7" borderId="9" xfId="0" applyNumberFormat="1" applyFont="1" applyFill="1" applyBorder="1" applyAlignment="1">
      <alignment horizontal="center" vertical="center" wrapText="1"/>
    </xf>
    <xf numFmtId="49" fontId="3" fillId="7" borderId="23" xfId="0" applyNumberFormat="1" applyFont="1" applyFill="1" applyBorder="1" applyAlignment="1">
      <alignment horizontal="center" vertical="center" wrapText="1"/>
    </xf>
    <xf numFmtId="49" fontId="5" fillId="0" borderId="33" xfId="0" applyNumberFormat="1" applyFont="1" applyBorder="1" applyAlignment="1">
      <alignment horizontal="center" vertical="top" wrapText="1"/>
    </xf>
    <xf numFmtId="0" fontId="3" fillId="2" borderId="27" xfId="0" applyFont="1" applyFill="1" applyBorder="1" applyAlignment="1">
      <alignment vertical="top" wrapText="1"/>
    </xf>
    <xf numFmtId="0" fontId="7" fillId="7" borderId="17" xfId="0" applyFont="1" applyFill="1" applyBorder="1" applyAlignment="1">
      <alignment vertical="top" wrapText="1"/>
    </xf>
    <xf numFmtId="49" fontId="5" fillId="7" borderId="21" xfId="0" applyNumberFormat="1" applyFont="1" applyFill="1" applyBorder="1" applyAlignment="1">
      <alignment horizontal="center" vertical="top"/>
    </xf>
    <xf numFmtId="49" fontId="5" fillId="7" borderId="33" xfId="0" applyNumberFormat="1" applyFont="1" applyFill="1" applyBorder="1" applyAlignment="1">
      <alignment horizontal="center" vertical="top"/>
    </xf>
    <xf numFmtId="0" fontId="3" fillId="7" borderId="9" xfId="0" applyFont="1" applyFill="1" applyBorder="1" applyAlignment="1">
      <alignment horizontal="center" vertical="top" wrapText="1"/>
    </xf>
    <xf numFmtId="0" fontId="3" fillId="0" borderId="23" xfId="0" applyFont="1" applyBorder="1" applyAlignment="1">
      <alignment horizontal="center" vertical="top" wrapText="1"/>
    </xf>
    <xf numFmtId="0" fontId="3" fillId="7" borderId="44" xfId="0" applyFont="1" applyFill="1" applyBorder="1" applyAlignment="1">
      <alignment vertical="top" wrapText="1"/>
    </xf>
    <xf numFmtId="0" fontId="3" fillId="7" borderId="96" xfId="0" applyFont="1" applyFill="1" applyBorder="1" applyAlignment="1">
      <alignment vertical="top" wrapText="1"/>
    </xf>
    <xf numFmtId="0" fontId="7" fillId="10" borderId="64" xfId="0" applyFont="1" applyFill="1" applyBorder="1" applyAlignment="1">
      <alignment horizontal="left" vertical="top" wrapText="1"/>
    </xf>
    <xf numFmtId="49" fontId="5" fillId="12" borderId="10" xfId="0" applyNumberFormat="1" applyFont="1" applyFill="1" applyBorder="1" applyAlignment="1">
      <alignment horizontal="center" vertical="top"/>
    </xf>
    <xf numFmtId="49" fontId="1" fillId="7" borderId="17" xfId="0" applyNumberFormat="1" applyFont="1" applyFill="1" applyBorder="1" applyAlignment="1">
      <alignment horizontal="center" vertical="center" textRotation="90" wrapText="1"/>
    </xf>
    <xf numFmtId="49" fontId="5" fillId="7" borderId="19" xfId="0" applyNumberFormat="1" applyFont="1" applyFill="1" applyBorder="1" applyAlignment="1">
      <alignment horizontal="center" vertical="top"/>
    </xf>
    <xf numFmtId="49" fontId="5" fillId="7" borderId="28" xfId="0" applyNumberFormat="1" applyFont="1" applyFill="1" applyBorder="1" applyAlignment="1">
      <alignment horizontal="center" vertical="top"/>
    </xf>
    <xf numFmtId="0" fontId="3" fillId="7" borderId="6" xfId="0" applyFont="1" applyFill="1" applyBorder="1" applyAlignment="1">
      <alignment horizontal="center" vertical="top" wrapText="1"/>
    </xf>
    <xf numFmtId="49" fontId="5" fillId="7" borderId="32" xfId="0" applyNumberFormat="1" applyFont="1" applyFill="1" applyBorder="1" applyAlignment="1">
      <alignment horizontal="center" vertical="top"/>
    </xf>
    <xf numFmtId="0" fontId="3" fillId="7" borderId="17" xfId="0" applyFont="1" applyFill="1" applyBorder="1" applyAlignment="1">
      <alignment vertical="top" wrapText="1"/>
    </xf>
    <xf numFmtId="49" fontId="2" fillId="7" borderId="17" xfId="0" applyNumberFormat="1" applyFont="1" applyFill="1" applyBorder="1" applyAlignment="1">
      <alignment horizontal="center" vertical="center" textRotation="90" wrapText="1"/>
    </xf>
    <xf numFmtId="49" fontId="5" fillId="7" borderId="2" xfId="0" applyNumberFormat="1" applyFont="1" applyFill="1" applyBorder="1" applyAlignment="1">
      <alignment horizontal="center" vertical="top"/>
    </xf>
    <xf numFmtId="0" fontId="3" fillId="7" borderId="20" xfId="0" applyFont="1" applyFill="1" applyBorder="1" applyAlignment="1">
      <alignment horizontal="center" vertical="center" textRotation="90" wrapText="1"/>
    </xf>
    <xf numFmtId="0" fontId="3" fillId="7" borderId="50" xfId="0" applyFont="1" applyFill="1" applyBorder="1" applyAlignment="1">
      <alignment horizontal="center" vertical="center" textRotation="90" wrapText="1"/>
    </xf>
    <xf numFmtId="0" fontId="3" fillId="7" borderId="2" xfId="0" applyFont="1" applyFill="1" applyBorder="1" applyAlignment="1">
      <alignment horizontal="left" vertical="top" wrapText="1"/>
    </xf>
    <xf numFmtId="0" fontId="7" fillId="7" borderId="9" xfId="0" applyFont="1" applyFill="1" applyBorder="1" applyAlignment="1">
      <alignment horizontal="center" vertical="center" wrapText="1"/>
    </xf>
    <xf numFmtId="165" fontId="3" fillId="7" borderId="39" xfId="0" applyNumberFormat="1" applyFont="1" applyFill="1" applyBorder="1" applyAlignment="1">
      <alignment horizontal="center" vertical="top"/>
    </xf>
    <xf numFmtId="165" fontId="3" fillId="7" borderId="9" xfId="0" applyNumberFormat="1" applyFont="1" applyFill="1" applyBorder="1" applyAlignment="1">
      <alignment horizontal="center" vertical="top"/>
    </xf>
    <xf numFmtId="3" fontId="3" fillId="7" borderId="51" xfId="1" applyNumberFormat="1" applyFont="1" applyFill="1" applyBorder="1" applyAlignment="1">
      <alignment horizontal="center" vertical="top"/>
    </xf>
    <xf numFmtId="3" fontId="3" fillId="7" borderId="52" xfId="1" applyNumberFormat="1" applyFont="1" applyFill="1" applyBorder="1" applyAlignment="1">
      <alignment horizontal="center" vertical="top"/>
    </xf>
    <xf numFmtId="3" fontId="3" fillId="7" borderId="54" xfId="1" applyNumberFormat="1" applyFont="1" applyFill="1" applyBorder="1" applyAlignment="1">
      <alignment horizontal="center" vertical="top"/>
    </xf>
    <xf numFmtId="0" fontId="3" fillId="7" borderId="9" xfId="0" applyFont="1" applyFill="1" applyBorder="1" applyAlignment="1">
      <alignment horizontal="center" vertical="center" wrapText="1"/>
    </xf>
    <xf numFmtId="0" fontId="3" fillId="7" borderId="10" xfId="0" applyFont="1" applyFill="1" applyBorder="1" applyAlignment="1">
      <alignment vertical="top" wrapText="1"/>
    </xf>
    <xf numFmtId="0" fontId="3" fillId="7" borderId="44" xfId="1" applyFont="1" applyFill="1" applyBorder="1" applyAlignment="1">
      <alignment vertical="top" wrapText="1"/>
    </xf>
    <xf numFmtId="0" fontId="3" fillId="7" borderId="10" xfId="1" applyFont="1" applyFill="1" applyBorder="1" applyAlignment="1">
      <alignment vertical="top" wrapText="1"/>
    </xf>
    <xf numFmtId="0" fontId="3" fillId="7" borderId="30" xfId="1" applyFont="1" applyFill="1" applyBorder="1" applyAlignment="1">
      <alignment vertical="top" wrapText="1"/>
    </xf>
    <xf numFmtId="0" fontId="3" fillId="7" borderId="47" xfId="0" applyFont="1" applyFill="1" applyBorder="1" applyAlignment="1">
      <alignment horizontal="center" vertical="center" textRotation="90" wrapText="1"/>
    </xf>
    <xf numFmtId="0" fontId="3" fillId="7" borderId="49" xfId="0" applyFont="1" applyFill="1" applyBorder="1" applyAlignment="1">
      <alignment horizontal="center" vertical="center" textRotation="90" wrapText="1"/>
    </xf>
    <xf numFmtId="0" fontId="3" fillId="7" borderId="36" xfId="0" applyFont="1" applyFill="1" applyBorder="1" applyAlignment="1">
      <alignment horizontal="left" vertical="top" wrapText="1"/>
    </xf>
    <xf numFmtId="49" fontId="5" fillId="11" borderId="27" xfId="0" applyNumberFormat="1" applyFont="1" applyFill="1" applyBorder="1" applyAlignment="1">
      <alignment horizontal="center" vertical="top"/>
    </xf>
    <xf numFmtId="0" fontId="3" fillId="0" borderId="20" xfId="0" applyFont="1" applyFill="1" applyBorder="1" applyAlignment="1">
      <alignment horizontal="center" vertical="center" textRotation="90" wrapText="1"/>
    </xf>
    <xf numFmtId="49" fontId="5" fillId="12" borderId="8" xfId="0" applyNumberFormat="1" applyFont="1" applyFill="1" applyBorder="1" applyAlignment="1">
      <alignment horizontal="center" vertical="top"/>
    </xf>
    <xf numFmtId="49" fontId="5" fillId="12" borderId="11" xfId="0" applyNumberFormat="1" applyFont="1" applyFill="1" applyBorder="1" applyAlignment="1">
      <alignment horizontal="center" vertical="top"/>
    </xf>
    <xf numFmtId="49" fontId="5" fillId="0" borderId="0" xfId="0" applyNumberFormat="1" applyFont="1" applyFill="1" applyBorder="1" applyAlignment="1">
      <alignment horizontal="center" vertical="top" wrapText="1"/>
    </xf>
    <xf numFmtId="3" fontId="3" fillId="0" borderId="52" xfId="0" applyNumberFormat="1" applyFont="1" applyFill="1" applyBorder="1" applyAlignment="1">
      <alignment horizontal="center" vertical="top" wrapText="1"/>
    </xf>
    <xf numFmtId="3" fontId="3" fillId="0" borderId="49" xfId="0" applyNumberFormat="1" applyFont="1" applyFill="1" applyBorder="1" applyAlignment="1">
      <alignment horizontal="center" vertical="top" wrapText="1"/>
    </xf>
    <xf numFmtId="0" fontId="3" fillId="7" borderId="39" xfId="0" applyFont="1" applyFill="1" applyBorder="1" applyAlignment="1">
      <alignment horizontal="left" vertical="top" wrapText="1"/>
    </xf>
    <xf numFmtId="0" fontId="3" fillId="7" borderId="39" xfId="0" applyFont="1" applyFill="1" applyBorder="1" applyAlignment="1">
      <alignment vertical="top" wrapText="1"/>
    </xf>
    <xf numFmtId="0" fontId="3" fillId="7" borderId="33" xfId="0" applyFont="1" applyFill="1" applyBorder="1" applyAlignment="1">
      <alignment vertical="top" wrapText="1"/>
    </xf>
    <xf numFmtId="0" fontId="5" fillId="2" borderId="28" xfId="0" applyFont="1" applyFill="1" applyBorder="1" applyAlignment="1">
      <alignment horizontal="center" vertical="top" wrapText="1"/>
    </xf>
    <xf numFmtId="0" fontId="5" fillId="2" borderId="19" xfId="0" applyFont="1" applyFill="1" applyBorder="1" applyAlignment="1">
      <alignment horizontal="center" vertical="top" wrapText="1"/>
    </xf>
    <xf numFmtId="0" fontId="3" fillId="12" borderId="60" xfId="0" applyFont="1" applyFill="1" applyBorder="1" applyAlignment="1">
      <alignment horizontal="center" vertical="top"/>
    </xf>
    <xf numFmtId="0" fontId="3" fillId="12" borderId="64" xfId="0" applyFont="1" applyFill="1" applyBorder="1" applyAlignment="1">
      <alignment horizontal="center" vertical="top"/>
    </xf>
    <xf numFmtId="0" fontId="3" fillId="12" borderId="65" xfId="0" applyFont="1" applyFill="1" applyBorder="1" applyAlignment="1">
      <alignment horizontal="center" vertical="top"/>
    </xf>
    <xf numFmtId="49" fontId="5" fillId="12" borderId="10" xfId="0" applyNumberFormat="1" applyFont="1" applyFill="1" applyBorder="1" applyAlignment="1">
      <alignment horizontal="center" vertical="top" wrapText="1"/>
    </xf>
    <xf numFmtId="49" fontId="5" fillId="12" borderId="11" xfId="0" applyNumberFormat="1" applyFont="1" applyFill="1" applyBorder="1" applyAlignment="1">
      <alignment horizontal="center" vertical="top" wrapText="1"/>
    </xf>
    <xf numFmtId="165" fontId="3" fillId="0" borderId="32" xfId="0" applyNumberFormat="1" applyFont="1" applyFill="1" applyBorder="1" applyAlignment="1">
      <alignment horizontal="center" vertical="top" wrapText="1"/>
    </xf>
    <xf numFmtId="165" fontId="3" fillId="0" borderId="33" xfId="0" applyNumberFormat="1" applyFont="1" applyFill="1" applyBorder="1" applyAlignment="1">
      <alignment horizontal="center" vertical="top" wrapText="1"/>
    </xf>
    <xf numFmtId="49" fontId="5" fillId="7" borderId="46" xfId="0" applyNumberFormat="1" applyFont="1" applyFill="1" applyBorder="1" applyAlignment="1">
      <alignment horizontal="center" vertical="top"/>
    </xf>
    <xf numFmtId="49" fontId="5" fillId="7" borderId="49" xfId="0" applyNumberFormat="1" applyFont="1" applyFill="1" applyBorder="1" applyAlignment="1">
      <alignment horizontal="center" vertical="top"/>
    </xf>
    <xf numFmtId="4" fontId="3" fillId="2" borderId="17" xfId="0" applyNumberFormat="1" applyFont="1" applyFill="1" applyBorder="1" applyAlignment="1">
      <alignment horizontal="center" vertical="top"/>
    </xf>
    <xf numFmtId="49" fontId="5" fillId="3" borderId="49" xfId="0" applyNumberFormat="1" applyFont="1" applyFill="1" applyBorder="1" applyAlignment="1">
      <alignment horizontal="center" vertical="top"/>
    </xf>
    <xf numFmtId="49" fontId="5" fillId="7" borderId="17" xfId="0" applyNumberFormat="1" applyFont="1" applyFill="1" applyBorder="1" applyAlignment="1">
      <alignment horizontal="center" vertical="top"/>
    </xf>
    <xf numFmtId="0" fontId="3" fillId="2" borderId="10" xfId="0" applyFont="1" applyFill="1" applyBorder="1" applyAlignment="1">
      <alignment horizontal="left" vertical="top" wrapText="1"/>
    </xf>
    <xf numFmtId="49" fontId="5" fillId="3" borderId="59" xfId="0" applyNumberFormat="1" applyFont="1" applyFill="1" applyBorder="1" applyAlignment="1">
      <alignment horizontal="center" vertical="top"/>
    </xf>
    <xf numFmtId="49" fontId="5" fillId="7" borderId="27" xfId="0" applyNumberFormat="1" applyFont="1" applyFill="1" applyBorder="1" applyAlignment="1">
      <alignment horizontal="center" vertical="top"/>
    </xf>
    <xf numFmtId="49" fontId="5" fillId="10" borderId="49" xfId="0" applyNumberFormat="1" applyFont="1" applyFill="1" applyBorder="1" applyAlignment="1">
      <alignment horizontal="center" vertical="top"/>
    </xf>
    <xf numFmtId="49" fontId="5" fillId="3" borderId="17" xfId="0" applyNumberFormat="1" applyFont="1" applyFill="1" applyBorder="1" applyAlignment="1">
      <alignment horizontal="center" vertical="top"/>
    </xf>
    <xf numFmtId="0" fontId="5" fillId="3" borderId="64" xfId="0" applyFont="1" applyFill="1" applyBorder="1" applyAlignment="1">
      <alignment horizontal="left" vertical="top" wrapText="1"/>
    </xf>
    <xf numFmtId="49" fontId="5" fillId="7" borderId="17" xfId="0" applyNumberFormat="1" applyFont="1" applyFill="1" applyBorder="1" applyAlignment="1">
      <alignment horizontal="center" vertical="top" wrapText="1"/>
    </xf>
    <xf numFmtId="49" fontId="5" fillId="7" borderId="27" xfId="0" applyNumberFormat="1" applyFont="1" applyFill="1" applyBorder="1" applyAlignment="1">
      <alignment horizontal="center" vertical="top" wrapText="1"/>
    </xf>
    <xf numFmtId="49" fontId="5" fillId="12" borderId="10" xfId="0" applyNumberFormat="1" applyFont="1" applyFill="1" applyBorder="1" applyAlignment="1">
      <alignment horizontal="center" vertical="top"/>
    </xf>
    <xf numFmtId="0" fontId="3" fillId="7" borderId="39" xfId="0" applyFont="1" applyFill="1" applyBorder="1" applyAlignment="1">
      <alignment vertical="top" wrapText="1"/>
    </xf>
    <xf numFmtId="0" fontId="3" fillId="7" borderId="10" xfId="1" applyFont="1" applyFill="1" applyBorder="1" applyAlignment="1">
      <alignment vertical="top" wrapText="1"/>
    </xf>
    <xf numFmtId="3" fontId="5" fillId="7" borderId="40" xfId="0" applyNumberFormat="1" applyFont="1" applyFill="1" applyBorder="1" applyAlignment="1">
      <alignment horizontal="center" vertical="top" wrapText="1"/>
    </xf>
    <xf numFmtId="49" fontId="5" fillId="7" borderId="19" xfId="0" applyNumberFormat="1" applyFont="1" applyFill="1" applyBorder="1" applyAlignment="1">
      <alignment horizontal="center" vertical="top"/>
    </xf>
    <xf numFmtId="0" fontId="3" fillId="2" borderId="21" xfId="0" applyFont="1" applyFill="1" applyBorder="1" applyAlignment="1">
      <alignment vertical="top" wrapText="1"/>
    </xf>
    <xf numFmtId="49" fontId="16" fillId="12" borderId="34" xfId="0" applyNumberFormat="1" applyFont="1" applyFill="1" applyBorder="1" applyAlignment="1">
      <alignment horizontal="center" vertical="top"/>
    </xf>
    <xf numFmtId="49" fontId="16" fillId="10" borderId="25" xfId="0" applyNumberFormat="1" applyFont="1" applyFill="1" applyBorder="1" applyAlignment="1">
      <alignment horizontal="center" vertical="top"/>
    </xf>
    <xf numFmtId="165" fontId="3" fillId="7" borderId="39" xfId="0" applyNumberFormat="1" applyFont="1" applyFill="1" applyBorder="1" applyAlignment="1">
      <alignment horizontal="center" vertical="top"/>
    </xf>
    <xf numFmtId="165" fontId="3" fillId="7" borderId="9" xfId="0" applyNumberFormat="1" applyFont="1" applyFill="1" applyBorder="1" applyAlignment="1">
      <alignment horizontal="center" vertical="top"/>
    </xf>
    <xf numFmtId="3" fontId="3" fillId="7" borderId="51" xfId="1" applyNumberFormat="1" applyFont="1" applyFill="1" applyBorder="1" applyAlignment="1">
      <alignment horizontal="center" vertical="top"/>
    </xf>
    <xf numFmtId="3" fontId="3" fillId="7" borderId="52" xfId="1" applyNumberFormat="1" applyFont="1" applyFill="1" applyBorder="1" applyAlignment="1">
      <alignment horizontal="center" vertical="top"/>
    </xf>
    <xf numFmtId="3" fontId="3" fillId="7" borderId="54" xfId="1" applyNumberFormat="1" applyFont="1" applyFill="1" applyBorder="1" applyAlignment="1">
      <alignment horizontal="center" vertical="top"/>
    </xf>
    <xf numFmtId="0" fontId="3" fillId="7" borderId="10" xfId="0" applyFont="1" applyFill="1" applyBorder="1" applyAlignment="1">
      <alignment vertical="top" wrapText="1"/>
    </xf>
    <xf numFmtId="0" fontId="3" fillId="7" borderId="20" xfId="0" applyFont="1" applyFill="1" applyBorder="1" applyAlignment="1">
      <alignment horizontal="center" vertical="center" textRotation="90" wrapText="1"/>
    </xf>
    <xf numFmtId="49" fontId="5" fillId="7" borderId="28" xfId="0" applyNumberFormat="1" applyFont="1" applyFill="1" applyBorder="1" applyAlignment="1">
      <alignment horizontal="center" vertical="top"/>
    </xf>
    <xf numFmtId="49" fontId="5" fillId="7" borderId="32" xfId="0" applyNumberFormat="1" applyFont="1" applyFill="1" applyBorder="1" applyAlignment="1">
      <alignment horizontal="center" vertical="top"/>
    </xf>
    <xf numFmtId="49" fontId="16" fillId="7" borderId="29" xfId="0" applyNumberFormat="1" applyFont="1" applyFill="1" applyBorder="1" applyAlignment="1">
      <alignment horizontal="center" vertical="top"/>
    </xf>
    <xf numFmtId="3" fontId="3" fillId="7" borderId="25" xfId="0" applyNumberFormat="1" applyFont="1" applyFill="1" applyBorder="1" applyAlignment="1">
      <alignment horizontal="left" vertical="top" wrapText="1"/>
    </xf>
    <xf numFmtId="3" fontId="5" fillId="7" borderId="29" xfId="0" applyNumberFormat="1" applyFont="1" applyFill="1" applyBorder="1" applyAlignment="1">
      <alignment horizontal="center" vertical="top" wrapText="1"/>
    </xf>
    <xf numFmtId="0" fontId="3" fillId="7" borderId="9" xfId="0" applyFont="1" applyFill="1" applyBorder="1" applyAlignment="1">
      <alignment horizontal="center" vertical="top" wrapText="1"/>
    </xf>
    <xf numFmtId="0" fontId="3" fillId="7" borderId="38" xfId="0" applyFont="1" applyFill="1" applyBorder="1" applyAlignment="1">
      <alignment horizontal="center" vertical="center" textRotation="90" wrapText="1"/>
    </xf>
    <xf numFmtId="49" fontId="5" fillId="7" borderId="26" xfId="0" applyNumberFormat="1" applyFont="1" applyFill="1" applyBorder="1" applyAlignment="1">
      <alignment horizontal="center" vertical="top" wrapText="1"/>
    </xf>
    <xf numFmtId="49" fontId="5" fillId="7" borderId="46" xfId="0" applyNumberFormat="1" applyFont="1" applyFill="1" applyBorder="1" applyAlignment="1">
      <alignment horizontal="center" vertical="top"/>
    </xf>
    <xf numFmtId="49" fontId="5" fillId="7" borderId="49" xfId="0" applyNumberFormat="1" applyFont="1" applyFill="1" applyBorder="1" applyAlignment="1">
      <alignment horizontal="center" vertical="top"/>
    </xf>
    <xf numFmtId="0" fontId="5" fillId="2" borderId="19" xfId="0" applyFont="1" applyFill="1" applyBorder="1" applyAlignment="1">
      <alignment horizontal="center" vertical="top" wrapText="1"/>
    </xf>
    <xf numFmtId="0" fontId="27" fillId="0" borderId="90" xfId="0" applyFont="1" applyFill="1" applyBorder="1" applyAlignment="1">
      <alignment vertical="top" wrapText="1"/>
    </xf>
    <xf numFmtId="3" fontId="27" fillId="0" borderId="94" xfId="0" applyNumberFormat="1" applyFont="1" applyFill="1" applyBorder="1" applyAlignment="1">
      <alignment horizontal="center" vertical="top" wrapText="1"/>
    </xf>
    <xf numFmtId="3" fontId="3" fillId="0" borderId="111" xfId="0" applyNumberFormat="1" applyFont="1" applyFill="1" applyBorder="1" applyAlignment="1">
      <alignment horizontal="center" vertical="top" wrapText="1"/>
    </xf>
    <xf numFmtId="3" fontId="27" fillId="7" borderId="51" xfId="1" applyNumberFormat="1" applyFont="1" applyFill="1" applyBorder="1" applyAlignment="1">
      <alignment horizontal="center" vertical="top"/>
    </xf>
    <xf numFmtId="3" fontId="27" fillId="7" borderId="54" xfId="1" applyNumberFormat="1" applyFont="1" applyFill="1" applyBorder="1" applyAlignment="1">
      <alignment horizontal="center" vertical="top"/>
    </xf>
    <xf numFmtId="3" fontId="3" fillId="2" borderId="1" xfId="0" applyNumberFormat="1" applyFont="1" applyFill="1" applyBorder="1" applyAlignment="1">
      <alignment horizontal="center" vertical="top"/>
    </xf>
    <xf numFmtId="0" fontId="27" fillId="7" borderId="10" xfId="1" applyFont="1" applyFill="1" applyBorder="1" applyAlignment="1">
      <alignment vertical="top" wrapText="1"/>
    </xf>
    <xf numFmtId="3" fontId="27" fillId="7" borderId="49" xfId="1" applyNumberFormat="1" applyFont="1" applyFill="1" applyBorder="1" applyAlignment="1">
      <alignment horizontal="center" vertical="top"/>
    </xf>
    <xf numFmtId="0" fontId="27" fillId="7" borderId="30" xfId="0" applyFont="1" applyFill="1" applyBorder="1" applyAlignment="1">
      <alignment horizontal="left" vertical="top" wrapText="1"/>
    </xf>
    <xf numFmtId="3" fontId="27" fillId="7" borderId="33" xfId="0" applyNumberFormat="1" applyFont="1" applyFill="1" applyBorder="1" applyAlignment="1">
      <alignment horizontal="center" vertical="top"/>
    </xf>
    <xf numFmtId="0" fontId="27" fillId="7" borderId="10" xfId="0" applyFont="1" applyFill="1" applyBorder="1" applyAlignment="1">
      <alignment vertical="top"/>
    </xf>
    <xf numFmtId="3" fontId="27" fillId="7" borderId="49" xfId="0" applyNumberFormat="1" applyFont="1" applyFill="1" applyBorder="1" applyAlignment="1">
      <alignment horizontal="center" vertical="top" wrapText="1"/>
    </xf>
    <xf numFmtId="3" fontId="27" fillId="7" borderId="21" xfId="0" applyNumberFormat="1" applyFont="1" applyFill="1" applyBorder="1" applyAlignment="1">
      <alignment horizontal="center" vertical="top"/>
    </xf>
    <xf numFmtId="3" fontId="27" fillId="7" borderId="51" xfId="0" applyNumberFormat="1" applyFont="1" applyFill="1" applyBorder="1" applyAlignment="1">
      <alignment horizontal="center" vertical="top"/>
    </xf>
    <xf numFmtId="3" fontId="27" fillId="7" borderId="54" xfId="0" applyNumberFormat="1" applyFont="1" applyFill="1" applyBorder="1" applyAlignment="1">
      <alignment horizontal="center" vertical="top"/>
    </xf>
    <xf numFmtId="3" fontId="31" fillId="7" borderId="47" xfId="0" applyNumberFormat="1" applyFont="1" applyFill="1" applyBorder="1" applyAlignment="1">
      <alignment horizontal="center" vertical="top" wrapText="1"/>
    </xf>
    <xf numFmtId="3" fontId="31" fillId="7" borderId="21" xfId="0" applyNumberFormat="1" applyFont="1" applyFill="1" applyBorder="1" applyAlignment="1">
      <alignment horizontal="center" vertical="top" wrapText="1"/>
    </xf>
    <xf numFmtId="3" fontId="31" fillId="7" borderId="51" xfId="0" applyNumberFormat="1" applyFont="1" applyFill="1" applyBorder="1" applyAlignment="1">
      <alignment horizontal="center" vertical="top" wrapText="1"/>
    </xf>
    <xf numFmtId="3" fontId="31" fillId="7" borderId="49" xfId="0" applyNumberFormat="1" applyFont="1" applyFill="1" applyBorder="1" applyAlignment="1">
      <alignment horizontal="center" vertical="top" wrapText="1"/>
    </xf>
    <xf numFmtId="3" fontId="31" fillId="7" borderId="17" xfId="0" applyNumberFormat="1" applyFont="1" applyFill="1" applyBorder="1" applyAlignment="1">
      <alignment horizontal="center" vertical="top" wrapText="1"/>
    </xf>
    <xf numFmtId="3" fontId="31" fillId="7" borderId="52" xfId="0" applyNumberFormat="1" applyFont="1" applyFill="1" applyBorder="1" applyAlignment="1">
      <alignment horizontal="center" vertical="top" wrapText="1"/>
    </xf>
    <xf numFmtId="0" fontId="27" fillId="7" borderId="31" xfId="0" applyFont="1" applyFill="1" applyBorder="1" applyAlignment="1">
      <alignment horizontal="center" vertical="top"/>
    </xf>
    <xf numFmtId="0" fontId="27" fillId="7" borderId="33" xfId="0" applyFont="1" applyFill="1" applyBorder="1" applyAlignment="1">
      <alignment horizontal="center" vertical="top"/>
    </xf>
    <xf numFmtId="0" fontId="27" fillId="7" borderId="54" xfId="0" applyFont="1" applyFill="1" applyBorder="1" applyAlignment="1">
      <alignment horizontal="center" vertical="top"/>
    </xf>
    <xf numFmtId="0" fontId="27" fillId="7" borderId="44" xfId="1" applyFont="1" applyFill="1" applyBorder="1" applyAlignment="1">
      <alignment vertical="top" wrapText="1"/>
    </xf>
    <xf numFmtId="3" fontId="27" fillId="7" borderId="17" xfId="1" applyNumberFormat="1" applyFont="1" applyFill="1" applyBorder="1" applyAlignment="1">
      <alignment horizontal="center" vertical="top"/>
    </xf>
    <xf numFmtId="3" fontId="27" fillId="7" borderId="52" xfId="1" applyNumberFormat="1" applyFont="1" applyFill="1" applyBorder="1" applyAlignment="1">
      <alignment horizontal="center" vertical="top"/>
    </xf>
    <xf numFmtId="0" fontId="27" fillId="7" borderId="96" xfId="1" applyFont="1" applyFill="1" applyBorder="1" applyAlignment="1">
      <alignment vertical="top" wrapText="1"/>
    </xf>
    <xf numFmtId="3" fontId="27" fillId="7" borderId="102" xfId="1" applyNumberFormat="1" applyFont="1" applyFill="1" applyBorder="1" applyAlignment="1">
      <alignment horizontal="center" vertical="top"/>
    </xf>
    <xf numFmtId="0" fontId="27" fillId="7" borderId="30" xfId="1" applyFont="1" applyFill="1" applyBorder="1" applyAlignment="1">
      <alignment vertical="top" wrapText="1"/>
    </xf>
    <xf numFmtId="3" fontId="27" fillId="7" borderId="31" xfId="1" applyNumberFormat="1" applyFont="1" applyFill="1" applyBorder="1" applyAlignment="1">
      <alignment horizontal="center" vertical="top"/>
    </xf>
    <xf numFmtId="3" fontId="27" fillId="7" borderId="33" xfId="1" applyNumberFormat="1" applyFont="1" applyFill="1" applyBorder="1" applyAlignment="1">
      <alignment horizontal="center" vertical="top"/>
    </xf>
    <xf numFmtId="0" fontId="27" fillId="7" borderId="10" xfId="0" applyFont="1" applyFill="1" applyBorder="1" applyAlignment="1">
      <alignment vertical="top" wrapText="1"/>
    </xf>
    <xf numFmtId="0" fontId="27" fillId="7" borderId="96" xfId="0" applyFont="1" applyFill="1" applyBorder="1" applyAlignment="1">
      <alignment horizontal="left" vertical="top" wrapText="1"/>
    </xf>
    <xf numFmtId="3" fontId="27" fillId="7" borderId="102" xfId="0" applyNumberFormat="1" applyFont="1" applyFill="1" applyBorder="1" applyAlignment="1">
      <alignment horizontal="center" vertical="top" wrapText="1"/>
    </xf>
    <xf numFmtId="0" fontId="27" fillId="7" borderId="39" xfId="0" applyFont="1" applyFill="1" applyBorder="1" applyAlignment="1">
      <alignment horizontal="left" vertical="top" wrapText="1"/>
    </xf>
    <xf numFmtId="0" fontId="27" fillId="7" borderId="30" xfId="0" applyFont="1" applyFill="1" applyBorder="1" applyAlignment="1">
      <alignment vertical="top" wrapText="1"/>
    </xf>
    <xf numFmtId="3" fontId="27" fillId="7" borderId="31" xfId="0" applyNumberFormat="1" applyFont="1" applyFill="1" applyBorder="1" applyAlignment="1">
      <alignment horizontal="center" vertical="top" wrapText="1"/>
    </xf>
    <xf numFmtId="165" fontId="3" fillId="7" borderId="46" xfId="0" applyNumberFormat="1" applyFont="1" applyFill="1" applyBorder="1" applyAlignment="1">
      <alignment horizontal="center" vertical="top"/>
    </xf>
    <xf numFmtId="0" fontId="27" fillId="7" borderId="96" xfId="0" applyFont="1" applyFill="1" applyBorder="1" applyAlignment="1">
      <alignment vertical="top" wrapText="1"/>
    </xf>
    <xf numFmtId="0" fontId="27" fillId="7" borderId="102" xfId="0" applyFont="1" applyFill="1" applyBorder="1" applyAlignment="1">
      <alignment horizontal="center" vertical="top"/>
    </xf>
    <xf numFmtId="3" fontId="27" fillId="7" borderId="80" xfId="0" applyNumberFormat="1" applyFont="1" applyFill="1" applyBorder="1" applyAlignment="1">
      <alignment vertical="top" wrapText="1"/>
    </xf>
    <xf numFmtId="3" fontId="27" fillId="7" borderId="82" xfId="0" applyNumberFormat="1" applyFont="1" applyFill="1" applyBorder="1" applyAlignment="1">
      <alignment horizontal="center" vertical="top"/>
    </xf>
    <xf numFmtId="3" fontId="27" fillId="7" borderId="81" xfId="0" applyNumberFormat="1" applyFont="1" applyFill="1" applyBorder="1" applyAlignment="1">
      <alignment horizontal="center" vertical="top" wrapText="1"/>
    </xf>
    <xf numFmtId="0" fontId="27" fillId="7" borderId="82" xfId="0" applyFont="1" applyFill="1" applyBorder="1" applyAlignment="1">
      <alignment horizontal="center" vertical="top"/>
    </xf>
    <xf numFmtId="3" fontId="27" fillId="7" borderId="87" xfId="0" applyNumberFormat="1" applyFont="1" applyFill="1" applyBorder="1" applyAlignment="1">
      <alignment horizontal="center" vertical="top" wrapText="1"/>
    </xf>
    <xf numFmtId="0" fontId="27" fillId="7" borderId="80" xfId="0" applyFont="1" applyFill="1" applyBorder="1" applyAlignment="1">
      <alignment vertical="top" wrapText="1"/>
    </xf>
    <xf numFmtId="3" fontId="27" fillId="7" borderId="90" xfId="0" applyNumberFormat="1" applyFont="1" applyFill="1" applyBorder="1" applyAlignment="1">
      <alignment vertical="top" wrapText="1"/>
    </xf>
    <xf numFmtId="3" fontId="27" fillId="7" borderId="94" xfId="0" applyNumberFormat="1" applyFont="1" applyFill="1" applyBorder="1" applyAlignment="1">
      <alignment horizontal="center" vertical="top"/>
    </xf>
    <xf numFmtId="3" fontId="27" fillId="7" borderId="91" xfId="0" applyNumberFormat="1" applyFont="1" applyFill="1" applyBorder="1" applyAlignment="1">
      <alignment horizontal="center" vertical="top" wrapText="1"/>
    </xf>
    <xf numFmtId="0" fontId="27" fillId="7" borderId="94" xfId="0" applyFont="1" applyFill="1" applyBorder="1" applyAlignment="1">
      <alignment horizontal="center" vertical="top"/>
    </xf>
    <xf numFmtId="3" fontId="27" fillId="7" borderId="92" xfId="0" applyNumberFormat="1" applyFont="1" applyFill="1" applyBorder="1" applyAlignment="1">
      <alignment horizontal="center" vertical="top" wrapText="1"/>
    </xf>
    <xf numFmtId="0" fontId="27" fillId="7" borderId="30" xfId="0" applyFont="1" applyFill="1" applyBorder="1" applyAlignment="1">
      <alignment wrapText="1"/>
    </xf>
    <xf numFmtId="3" fontId="27" fillId="7" borderId="33" xfId="0" applyNumberFormat="1" applyFont="1" applyFill="1" applyBorder="1" applyAlignment="1">
      <alignment horizontal="center" wrapText="1"/>
    </xf>
    <xf numFmtId="0" fontId="27" fillId="7" borderId="20" xfId="1" applyFont="1" applyFill="1" applyBorder="1" applyAlignment="1">
      <alignment wrapText="1"/>
    </xf>
    <xf numFmtId="3" fontId="27" fillId="0" borderId="33" xfId="0" applyNumberFormat="1" applyFont="1" applyFill="1" applyBorder="1" applyAlignment="1">
      <alignment horizontal="center" wrapText="1"/>
    </xf>
    <xf numFmtId="49" fontId="0" fillId="7" borderId="17" xfId="0" applyNumberFormat="1" applyFont="1" applyFill="1" applyBorder="1" applyAlignment="1">
      <alignment horizontal="center" vertical="center" textRotation="90" wrapText="1"/>
    </xf>
    <xf numFmtId="0" fontId="27" fillId="7" borderId="30" xfId="1" applyFont="1" applyFill="1" applyBorder="1" applyAlignment="1">
      <alignment wrapText="1"/>
    </xf>
    <xf numFmtId="0" fontId="0" fillId="0" borderId="17" xfId="0" applyFont="1" applyBorder="1" applyAlignment="1">
      <alignment horizontal="center" vertical="center" textRotation="90" wrapText="1"/>
    </xf>
    <xf numFmtId="0" fontId="27" fillId="7" borderId="102" xfId="0" applyFont="1" applyFill="1" applyBorder="1" applyAlignment="1">
      <alignment horizontal="center" vertical="center"/>
    </xf>
    <xf numFmtId="0" fontId="27" fillId="7" borderId="82" xfId="0" applyFont="1" applyFill="1" applyBorder="1" applyAlignment="1">
      <alignment horizontal="center" vertical="center"/>
    </xf>
    <xf numFmtId="0" fontId="27" fillId="7" borderId="88" xfId="0" applyFont="1" applyFill="1" applyBorder="1" applyAlignment="1">
      <alignment vertical="center" wrapText="1"/>
    </xf>
    <xf numFmtId="0" fontId="27" fillId="7" borderId="97" xfId="0" applyFont="1" applyFill="1" applyBorder="1" applyAlignment="1">
      <alignment vertical="center" wrapText="1"/>
    </xf>
    <xf numFmtId="49" fontId="27" fillId="7" borderId="102" xfId="0" applyNumberFormat="1" applyFont="1" applyFill="1" applyBorder="1" applyAlignment="1">
      <alignment horizontal="center" vertical="center"/>
    </xf>
    <xf numFmtId="0" fontId="27" fillId="7" borderId="104" xfId="0" applyFont="1" applyFill="1" applyBorder="1" applyAlignment="1">
      <alignment vertical="top" wrapText="1"/>
    </xf>
    <xf numFmtId="0" fontId="27" fillId="7" borderId="94" xfId="0" applyFont="1" applyFill="1" applyBorder="1" applyAlignment="1">
      <alignment horizontal="center" vertical="center"/>
    </xf>
    <xf numFmtId="3" fontId="27" fillId="7" borderId="39" xfId="0" applyNumberFormat="1" applyFont="1" applyFill="1" applyBorder="1" applyAlignment="1">
      <alignment vertical="top" wrapText="1"/>
    </xf>
    <xf numFmtId="0" fontId="27" fillId="7" borderId="17" xfId="0" applyFont="1" applyFill="1" applyBorder="1" applyAlignment="1">
      <alignment horizontal="center" vertical="top" wrapText="1"/>
    </xf>
    <xf numFmtId="0" fontId="27" fillId="7" borderId="34" xfId="0" applyFont="1" applyFill="1" applyBorder="1" applyAlignment="1">
      <alignment vertical="top" wrapText="1"/>
    </xf>
    <xf numFmtId="3" fontId="27" fillId="7" borderId="59" xfId="0" applyNumberFormat="1" applyFont="1" applyFill="1" applyBorder="1" applyAlignment="1">
      <alignment horizontal="center" vertical="top" wrapText="1"/>
    </xf>
    <xf numFmtId="0" fontId="27" fillId="0" borderId="38" xfId="0" applyFont="1" applyFill="1" applyBorder="1" applyAlignment="1">
      <alignment vertical="top" wrapText="1"/>
    </xf>
    <xf numFmtId="3" fontId="27" fillId="0" borderId="17" xfId="0" applyNumberFormat="1" applyFont="1" applyFill="1" applyBorder="1" applyAlignment="1">
      <alignment horizontal="center" vertical="top"/>
    </xf>
    <xf numFmtId="0" fontId="27" fillId="0" borderId="0" xfId="0" applyFont="1" applyFill="1" applyBorder="1" applyAlignment="1">
      <alignment vertical="top" wrapText="1"/>
    </xf>
    <xf numFmtId="0" fontId="27" fillId="7" borderId="68" xfId="0" applyFont="1" applyFill="1" applyBorder="1" applyAlignment="1">
      <alignment horizontal="left" vertical="top" wrapText="1"/>
    </xf>
    <xf numFmtId="0" fontId="31" fillId="7" borderId="46" xfId="0" applyFont="1" applyFill="1" applyBorder="1" applyAlignment="1">
      <alignment horizontal="center" vertical="top" wrapText="1"/>
    </xf>
    <xf numFmtId="165" fontId="3" fillId="7" borderId="66" xfId="0" applyNumberFormat="1" applyFont="1" applyFill="1" applyBorder="1" applyAlignment="1">
      <alignment horizontal="right" vertical="top" wrapText="1"/>
    </xf>
    <xf numFmtId="0" fontId="5" fillId="0" borderId="24" xfId="0" applyFont="1" applyBorder="1" applyAlignment="1">
      <alignment horizontal="center" vertical="center" wrapText="1"/>
    </xf>
    <xf numFmtId="165" fontId="3" fillId="0" borderId="10" xfId="0" applyNumberFormat="1" applyFont="1" applyBorder="1" applyAlignment="1">
      <alignment horizontal="center" vertical="top"/>
    </xf>
    <xf numFmtId="49" fontId="3" fillId="7" borderId="99" xfId="0" applyNumberFormat="1" applyFont="1" applyFill="1" applyBorder="1" applyAlignment="1">
      <alignment horizontal="center" vertical="top" wrapText="1"/>
    </xf>
    <xf numFmtId="49" fontId="3" fillId="7" borderId="115" xfId="0" applyNumberFormat="1" applyFont="1" applyFill="1" applyBorder="1" applyAlignment="1">
      <alignment horizontal="center" vertical="top" wrapText="1"/>
    </xf>
    <xf numFmtId="49" fontId="5" fillId="7" borderId="59" xfId="0" applyNumberFormat="1" applyFont="1" applyFill="1" applyBorder="1" applyAlignment="1">
      <alignment vertical="top"/>
    </xf>
    <xf numFmtId="1" fontId="3" fillId="7" borderId="91" xfId="0" applyNumberFormat="1" applyFont="1" applyFill="1" applyBorder="1" applyAlignment="1">
      <alignment horizontal="center" vertical="top" wrapText="1"/>
    </xf>
    <xf numFmtId="1" fontId="3" fillId="7" borderId="111" xfId="0" applyNumberFormat="1" applyFont="1" applyFill="1" applyBorder="1" applyAlignment="1">
      <alignment horizontal="center" vertical="top" wrapText="1"/>
    </xf>
    <xf numFmtId="0" fontId="0" fillId="0" borderId="34" xfId="0" applyBorder="1" applyAlignment="1"/>
    <xf numFmtId="3" fontId="3" fillId="7" borderId="25" xfId="1" applyNumberFormat="1" applyFont="1" applyFill="1" applyBorder="1" applyAlignment="1">
      <alignment vertical="top"/>
    </xf>
    <xf numFmtId="0" fontId="0" fillId="0" borderId="25" xfId="0" applyBorder="1" applyAlignment="1"/>
    <xf numFmtId="165" fontId="3" fillId="0" borderId="0" xfId="0" applyNumberFormat="1" applyFont="1" applyBorder="1" applyAlignment="1">
      <alignment vertical="top"/>
    </xf>
    <xf numFmtId="0" fontId="3" fillId="7" borderId="48" xfId="0" applyFont="1" applyFill="1" applyBorder="1" applyAlignment="1">
      <alignment horizontal="center" vertical="center" textRotation="90" wrapText="1"/>
    </xf>
    <xf numFmtId="0" fontId="3" fillId="7" borderId="46" xfId="0" applyFont="1" applyFill="1" applyBorder="1" applyAlignment="1">
      <alignment horizontal="center" vertical="center" textRotation="90" wrapText="1"/>
    </xf>
    <xf numFmtId="3" fontId="3" fillId="7" borderId="26" xfId="1" applyNumberFormat="1" applyFont="1" applyFill="1" applyBorder="1" applyAlignment="1">
      <alignment vertical="top"/>
    </xf>
    <xf numFmtId="0" fontId="9" fillId="7" borderId="68" xfId="0" applyFont="1" applyFill="1" applyBorder="1" applyAlignment="1">
      <alignment vertical="top" wrapText="1"/>
    </xf>
    <xf numFmtId="165" fontId="3" fillId="7" borderId="27" xfId="0" applyNumberFormat="1" applyFont="1" applyFill="1" applyBorder="1" applyAlignment="1">
      <alignment horizontal="center" vertical="top" wrapText="1"/>
    </xf>
    <xf numFmtId="165" fontId="3" fillId="7" borderId="53" xfId="0" applyNumberFormat="1" applyFont="1" applyFill="1" applyBorder="1" applyAlignment="1">
      <alignment horizontal="center" vertical="top" wrapText="1"/>
    </xf>
    <xf numFmtId="0" fontId="9" fillId="7" borderId="20" xfId="0" applyFont="1" applyFill="1" applyBorder="1" applyAlignment="1">
      <alignment vertical="top" wrapText="1"/>
    </xf>
    <xf numFmtId="165" fontId="3" fillId="7" borderId="33" xfId="0" applyNumberFormat="1" applyFont="1" applyFill="1" applyBorder="1" applyAlignment="1">
      <alignment horizontal="center" vertical="top" wrapText="1"/>
    </xf>
    <xf numFmtId="165" fontId="3" fillId="7" borderId="54" xfId="0" applyNumberFormat="1" applyFont="1" applyFill="1" applyBorder="1" applyAlignment="1">
      <alignment horizontal="center" vertical="top" wrapText="1"/>
    </xf>
    <xf numFmtId="0" fontId="3" fillId="7" borderId="85" xfId="0" applyFont="1" applyFill="1" applyBorder="1" applyAlignment="1">
      <alignment vertical="top" wrapText="1"/>
    </xf>
    <xf numFmtId="49" fontId="3" fillId="7" borderId="83" xfId="0" applyNumberFormat="1" applyFont="1" applyFill="1" applyBorder="1" applyAlignment="1">
      <alignment horizontal="center" vertical="top" wrapText="1"/>
    </xf>
    <xf numFmtId="49" fontId="3" fillId="7" borderId="84" xfId="0" applyNumberFormat="1" applyFont="1" applyFill="1" applyBorder="1" applyAlignment="1">
      <alignment horizontal="center" vertical="top" wrapText="1"/>
    </xf>
    <xf numFmtId="49" fontId="3" fillId="7" borderId="77" xfId="0" applyNumberFormat="1" applyFont="1" applyFill="1" applyBorder="1" applyAlignment="1">
      <alignment horizontal="center" vertical="top" wrapText="1"/>
    </xf>
    <xf numFmtId="0" fontId="2" fillId="7" borderId="17" xfId="0" applyFont="1" applyFill="1" applyBorder="1" applyAlignment="1">
      <alignment horizontal="center" vertical="center" textRotation="90"/>
    </xf>
    <xf numFmtId="0" fontId="2" fillId="7" borderId="27" xfId="0" applyFont="1" applyFill="1" applyBorder="1" applyAlignment="1">
      <alignment horizontal="center" vertical="center" textRotation="90"/>
    </xf>
    <xf numFmtId="165" fontId="3" fillId="7" borderId="9" xfId="0" applyNumberFormat="1" applyFont="1" applyFill="1" applyBorder="1" applyAlignment="1">
      <alignment horizontal="right" vertical="top"/>
    </xf>
    <xf numFmtId="0" fontId="3" fillId="7" borderId="8" xfId="0" applyFont="1" applyFill="1" applyBorder="1" applyAlignment="1">
      <alignment vertical="top" wrapText="1"/>
    </xf>
    <xf numFmtId="3" fontId="3" fillId="7" borderId="99" xfId="1" applyNumberFormat="1" applyFont="1" applyFill="1" applyBorder="1" applyAlignment="1">
      <alignment horizontal="center" vertical="top"/>
    </xf>
    <xf numFmtId="3" fontId="3" fillId="7" borderId="100" xfId="1" applyNumberFormat="1" applyFont="1" applyFill="1" applyBorder="1" applyAlignment="1">
      <alignment horizontal="center" vertical="top"/>
    </xf>
    <xf numFmtId="3" fontId="3" fillId="7" borderId="78" xfId="1" applyNumberFormat="1" applyFont="1" applyFill="1" applyBorder="1" applyAlignment="1">
      <alignment horizontal="center" vertical="top"/>
    </xf>
    <xf numFmtId="0" fontId="3" fillId="7" borderId="30" xfId="1" applyFont="1" applyFill="1" applyBorder="1" applyAlignment="1">
      <alignment wrapText="1"/>
    </xf>
    <xf numFmtId="0" fontId="2" fillId="7" borderId="33" xfId="0" applyFont="1" applyFill="1" applyBorder="1" applyAlignment="1">
      <alignment horizontal="center" vertical="center" textRotation="90"/>
    </xf>
    <xf numFmtId="165" fontId="3" fillId="7" borderId="66" xfId="0" applyNumberFormat="1" applyFont="1" applyFill="1" applyBorder="1" applyAlignment="1">
      <alignment horizontal="center" vertical="top" wrapText="1"/>
    </xf>
    <xf numFmtId="0" fontId="3" fillId="0" borderId="88" xfId="0" applyFont="1" applyFill="1" applyBorder="1" applyAlignment="1">
      <alignment horizontal="left" vertical="top" wrapText="1"/>
    </xf>
    <xf numFmtId="0" fontId="3" fillId="7" borderId="11" xfId="0" applyFont="1" applyFill="1" applyBorder="1" applyAlignment="1">
      <alignment horizontal="center" vertical="top" wrapText="1"/>
    </xf>
    <xf numFmtId="0" fontId="3" fillId="7" borderId="25" xfId="0" applyFont="1" applyFill="1" applyBorder="1" applyAlignment="1">
      <alignment horizontal="center" vertical="top" wrapText="1"/>
    </xf>
    <xf numFmtId="0" fontId="3" fillId="7" borderId="26" xfId="0" applyFont="1" applyFill="1" applyBorder="1" applyAlignment="1">
      <alignment horizontal="center" vertical="top" wrapText="1"/>
    </xf>
    <xf numFmtId="0" fontId="3" fillId="7" borderId="25" xfId="0" applyFont="1" applyFill="1" applyBorder="1" applyAlignment="1">
      <alignment horizontal="left" vertical="top" wrapText="1"/>
    </xf>
    <xf numFmtId="0" fontId="3" fillId="7" borderId="25" xfId="0" applyFont="1" applyFill="1" applyBorder="1" applyAlignment="1">
      <alignment horizontal="center" vertical="center" textRotation="90" wrapText="1"/>
    </xf>
    <xf numFmtId="0" fontId="3" fillId="7" borderId="38" xfId="0" applyFont="1" applyFill="1" applyBorder="1" applyAlignment="1">
      <alignment horizontal="center" vertical="top" wrapText="1"/>
    </xf>
    <xf numFmtId="3" fontId="3" fillId="0" borderId="0" xfId="1" applyNumberFormat="1" applyFont="1" applyFill="1" applyBorder="1" applyAlignment="1">
      <alignment horizontal="center" vertical="top"/>
    </xf>
    <xf numFmtId="0" fontId="3" fillId="0" borderId="0" xfId="0" applyFont="1" applyFill="1" applyBorder="1" applyAlignment="1">
      <alignment horizontal="left" vertical="top" wrapText="1"/>
    </xf>
    <xf numFmtId="0" fontId="3" fillId="7" borderId="68" xfId="0" applyFont="1" applyFill="1" applyBorder="1" applyAlignment="1">
      <alignment horizontal="center" vertical="center" textRotation="90" wrapText="1"/>
    </xf>
    <xf numFmtId="0" fontId="5" fillId="7" borderId="28" xfId="0" applyFont="1" applyFill="1" applyBorder="1" applyAlignment="1">
      <alignment horizontal="center" vertical="center"/>
    </xf>
    <xf numFmtId="0" fontId="3" fillId="7" borderId="73" xfId="0" applyFont="1" applyFill="1" applyBorder="1" applyAlignment="1">
      <alignment vertical="center" wrapText="1"/>
    </xf>
    <xf numFmtId="0" fontId="3" fillId="7" borderId="27" xfId="0" applyFont="1" applyFill="1" applyBorder="1" applyAlignment="1">
      <alignment horizontal="center" vertical="center"/>
    </xf>
    <xf numFmtId="0" fontId="3" fillId="7" borderId="46" xfId="0" applyFont="1" applyFill="1" applyBorder="1" applyAlignment="1">
      <alignment horizontal="center" vertical="center"/>
    </xf>
    <xf numFmtId="0" fontId="3" fillId="7" borderId="28" xfId="0" applyFont="1" applyFill="1" applyBorder="1" applyAlignment="1">
      <alignment horizontal="center" vertical="center"/>
    </xf>
    <xf numFmtId="0" fontId="5" fillId="7" borderId="32" xfId="0" applyFont="1" applyFill="1" applyBorder="1" applyAlignment="1">
      <alignment horizontal="center" vertical="center"/>
    </xf>
    <xf numFmtId="0" fontId="3" fillId="7" borderId="99" xfId="0" applyFont="1" applyFill="1" applyBorder="1" applyAlignment="1">
      <alignment horizontal="center" vertical="center"/>
    </xf>
    <xf numFmtId="0" fontId="3" fillId="7" borderId="115" xfId="0" applyFont="1" applyFill="1" applyBorder="1" applyAlignment="1">
      <alignment horizontal="center" vertical="center"/>
    </xf>
    <xf numFmtId="165" fontId="5" fillId="14" borderId="59" xfId="0" applyNumberFormat="1" applyFont="1" applyFill="1" applyBorder="1" applyAlignment="1">
      <alignment horizontal="center" vertical="center"/>
    </xf>
    <xf numFmtId="165" fontId="5" fillId="3" borderId="75" xfId="0" applyNumberFormat="1" applyFont="1" applyFill="1" applyBorder="1" applyAlignment="1">
      <alignment horizontal="center" vertical="top"/>
    </xf>
    <xf numFmtId="165" fontId="5" fillId="14" borderId="25" xfId="0" applyNumberFormat="1" applyFont="1" applyFill="1" applyBorder="1" applyAlignment="1">
      <alignment horizontal="center" vertical="center"/>
    </xf>
    <xf numFmtId="165" fontId="5" fillId="3" borderId="5" xfId="0" applyNumberFormat="1" applyFont="1" applyFill="1" applyBorder="1" applyAlignment="1">
      <alignment horizontal="center" vertical="top"/>
    </xf>
    <xf numFmtId="0" fontId="3" fillId="0" borderId="83" xfId="0" applyFont="1" applyBorder="1" applyAlignment="1">
      <alignment vertical="top"/>
    </xf>
    <xf numFmtId="0" fontId="3" fillId="0" borderId="118" xfId="0" applyFont="1" applyBorder="1" applyAlignment="1">
      <alignment vertical="top"/>
    </xf>
    <xf numFmtId="0" fontId="3" fillId="0" borderId="77" xfId="0" applyFont="1" applyBorder="1" applyAlignment="1">
      <alignment vertical="top"/>
    </xf>
    <xf numFmtId="0" fontId="5" fillId="7" borderId="0" xfId="0" applyFont="1" applyFill="1" applyBorder="1" applyAlignment="1">
      <alignment horizontal="center" vertical="top" wrapText="1"/>
    </xf>
    <xf numFmtId="0" fontId="3" fillId="0" borderId="39" xfId="0" applyFont="1" applyFill="1" applyBorder="1" applyAlignment="1">
      <alignment vertical="top"/>
    </xf>
    <xf numFmtId="0" fontId="0" fillId="0" borderId="0" xfId="0" applyFont="1" applyFill="1" applyAlignment="1">
      <alignment vertical="top"/>
    </xf>
    <xf numFmtId="0" fontId="0" fillId="0" borderId="39" xfId="0" applyFont="1" applyFill="1" applyBorder="1" applyAlignment="1">
      <alignment vertical="top"/>
    </xf>
    <xf numFmtId="0" fontId="7" fillId="0" borderId="0" xfId="0" applyFont="1" applyFill="1" applyAlignment="1">
      <alignment vertical="top" wrapText="1"/>
    </xf>
    <xf numFmtId="3" fontId="3" fillId="0" borderId="0" xfId="0" applyNumberFormat="1" applyFont="1" applyFill="1" applyBorder="1" applyAlignment="1">
      <alignment vertical="top"/>
    </xf>
    <xf numFmtId="165" fontId="0" fillId="0" borderId="0" xfId="0" applyNumberFormat="1" applyFont="1" applyFill="1" applyAlignment="1">
      <alignment vertical="top"/>
    </xf>
    <xf numFmtId="165" fontId="5" fillId="3" borderId="62" xfId="0" applyNumberFormat="1" applyFont="1" applyFill="1" applyBorder="1" applyAlignment="1">
      <alignment horizontal="center" vertical="top"/>
    </xf>
    <xf numFmtId="0" fontId="5" fillId="7" borderId="29" xfId="0" applyFont="1" applyFill="1" applyBorder="1" applyAlignment="1">
      <alignment horizontal="center" vertical="top" wrapText="1"/>
    </xf>
    <xf numFmtId="49" fontId="16" fillId="12" borderId="73" xfId="0" applyNumberFormat="1" applyFont="1" applyFill="1" applyBorder="1" applyAlignment="1">
      <alignment horizontal="center" vertical="top"/>
    </xf>
    <xf numFmtId="49" fontId="16" fillId="10" borderId="27" xfId="0" applyNumberFormat="1" applyFont="1" applyFill="1" applyBorder="1" applyAlignment="1">
      <alignment horizontal="center" vertical="top"/>
    </xf>
    <xf numFmtId="49" fontId="16" fillId="7" borderId="40" xfId="0" applyNumberFormat="1" applyFont="1" applyFill="1" applyBorder="1" applyAlignment="1">
      <alignment horizontal="center" vertical="top"/>
    </xf>
    <xf numFmtId="3" fontId="3" fillId="7" borderId="27" xfId="0" applyNumberFormat="1" applyFont="1" applyFill="1" applyBorder="1" applyAlignment="1">
      <alignment horizontal="left" vertical="top" wrapText="1"/>
    </xf>
    <xf numFmtId="3" fontId="11" fillId="7" borderId="74" xfId="0" applyNumberFormat="1" applyFont="1" applyFill="1" applyBorder="1" applyAlignment="1">
      <alignment horizontal="center" vertical="top"/>
    </xf>
    <xf numFmtId="165" fontId="11" fillId="7" borderId="7" xfId="0" applyNumberFormat="1" applyFont="1" applyFill="1" applyBorder="1" applyAlignment="1">
      <alignment horizontal="center" vertical="top"/>
    </xf>
    <xf numFmtId="165" fontId="11" fillId="0" borderId="7" xfId="0" applyNumberFormat="1" applyFont="1" applyFill="1" applyBorder="1" applyAlignment="1">
      <alignment horizontal="center" vertical="top"/>
    </xf>
    <xf numFmtId="0" fontId="3" fillId="7" borderId="73" xfId="0" applyFont="1" applyFill="1" applyBorder="1" applyAlignment="1">
      <alignment vertical="top" wrapText="1"/>
    </xf>
    <xf numFmtId="3" fontId="3" fillId="7" borderId="27" xfId="0" applyNumberFormat="1" applyFont="1" applyFill="1" applyBorder="1" applyAlignment="1">
      <alignment horizontal="center" vertical="top"/>
    </xf>
    <xf numFmtId="49" fontId="3" fillId="7" borderId="46" xfId="0" applyNumberFormat="1" applyFont="1" applyFill="1" applyBorder="1" applyAlignment="1">
      <alignment horizontal="center" vertical="top" wrapText="1"/>
    </xf>
    <xf numFmtId="3" fontId="3" fillId="7" borderId="28" xfId="0" applyNumberFormat="1" applyFont="1" applyFill="1" applyBorder="1" applyAlignment="1">
      <alignment horizontal="center" vertical="top"/>
    </xf>
    <xf numFmtId="49" fontId="3" fillId="7" borderId="49" xfId="0" applyNumberFormat="1" applyFont="1" applyFill="1" applyBorder="1" applyAlignment="1">
      <alignment horizontal="center" vertical="top" wrapText="1"/>
    </xf>
    <xf numFmtId="3" fontId="3" fillId="7" borderId="19" xfId="0" applyNumberFormat="1" applyFont="1" applyFill="1" applyBorder="1" applyAlignment="1">
      <alignment horizontal="center" vertical="top"/>
    </xf>
    <xf numFmtId="3" fontId="11" fillId="7" borderId="59" xfId="0" applyNumberFormat="1" applyFont="1" applyFill="1" applyBorder="1" applyAlignment="1">
      <alignment horizontal="center" vertical="top"/>
    </xf>
    <xf numFmtId="49" fontId="3" fillId="7" borderId="9" xfId="0" applyNumberFormat="1" applyFont="1" applyFill="1" applyBorder="1" applyAlignment="1">
      <alignment horizontal="center" vertical="center" wrapText="1"/>
    </xf>
    <xf numFmtId="49" fontId="3" fillId="7" borderId="23" xfId="0" applyNumberFormat="1" applyFont="1" applyFill="1" applyBorder="1" applyAlignment="1">
      <alignment horizontal="center" vertical="center" wrapText="1"/>
    </xf>
    <xf numFmtId="49" fontId="2" fillId="7" borderId="33" xfId="0" applyNumberFormat="1" applyFont="1" applyFill="1" applyBorder="1" applyAlignment="1">
      <alignment horizontal="center" vertical="center" textRotation="90" wrapText="1"/>
    </xf>
    <xf numFmtId="0" fontId="0" fillId="0" borderId="17" xfId="0" applyFont="1" applyBorder="1" applyAlignment="1">
      <alignment horizontal="center" vertical="center" textRotation="90" wrapText="1"/>
    </xf>
    <xf numFmtId="165" fontId="3" fillId="7" borderId="9" xfId="0" applyNumberFormat="1" applyFont="1" applyFill="1" applyBorder="1" applyAlignment="1">
      <alignment horizontal="center" vertical="top"/>
    </xf>
    <xf numFmtId="49" fontId="5" fillId="7" borderId="31" xfId="0" applyNumberFormat="1" applyFont="1" applyFill="1" applyBorder="1" applyAlignment="1">
      <alignment horizontal="center" vertical="top"/>
    </xf>
    <xf numFmtId="0" fontId="17" fillId="0" borderId="25" xfId="0" applyFont="1" applyBorder="1" applyAlignment="1">
      <alignment horizontal="center" vertical="center" textRotation="90" wrapText="1"/>
    </xf>
    <xf numFmtId="49" fontId="5" fillId="7" borderId="17" xfId="0" applyNumberFormat="1" applyFont="1" applyFill="1" applyBorder="1" applyAlignment="1">
      <alignment horizontal="center" vertical="top"/>
    </xf>
    <xf numFmtId="49" fontId="5" fillId="3" borderId="17" xfId="0" applyNumberFormat="1" applyFont="1" applyFill="1" applyBorder="1" applyAlignment="1">
      <alignment horizontal="center" vertical="top"/>
    </xf>
    <xf numFmtId="0" fontId="3" fillId="7" borderId="10" xfId="1" applyFont="1" applyFill="1" applyBorder="1" applyAlignment="1">
      <alignment vertical="top" wrapText="1"/>
    </xf>
    <xf numFmtId="49" fontId="5" fillId="12" borderId="10" xfId="0" applyNumberFormat="1" applyFont="1" applyFill="1" applyBorder="1" applyAlignment="1">
      <alignment horizontal="center" vertical="top"/>
    </xf>
    <xf numFmtId="49" fontId="5" fillId="11" borderId="17" xfId="0" applyNumberFormat="1" applyFont="1" applyFill="1" applyBorder="1" applyAlignment="1">
      <alignment horizontal="center" vertical="top"/>
    </xf>
    <xf numFmtId="165" fontId="3" fillId="7" borderId="9" xfId="0" applyNumberFormat="1" applyFont="1" applyFill="1" applyBorder="1" applyAlignment="1">
      <alignment horizontal="center" vertical="top"/>
    </xf>
    <xf numFmtId="0" fontId="24" fillId="7" borderId="21" xfId="0" applyFont="1" applyFill="1" applyBorder="1" applyAlignment="1">
      <alignment horizontal="center" vertical="center" textRotation="90" wrapText="1"/>
    </xf>
    <xf numFmtId="0" fontId="24" fillId="7" borderId="33" xfId="0" applyFont="1" applyFill="1" applyBorder="1" applyAlignment="1">
      <alignment horizontal="center" vertical="center" textRotation="90" wrapText="1"/>
    </xf>
    <xf numFmtId="0" fontId="24" fillId="7" borderId="17" xfId="0" applyFont="1" applyFill="1" applyBorder="1" applyAlignment="1">
      <alignment horizontal="center" wrapText="1"/>
    </xf>
    <xf numFmtId="165" fontId="11" fillId="7" borderId="40" xfId="0" applyNumberFormat="1" applyFont="1" applyFill="1" applyBorder="1" applyAlignment="1">
      <alignment horizontal="center" vertical="top"/>
    </xf>
    <xf numFmtId="165" fontId="11" fillId="7" borderId="27" xfId="0" applyNumberFormat="1" applyFont="1" applyFill="1" applyBorder="1" applyAlignment="1">
      <alignment horizontal="center" vertical="top"/>
    </xf>
    <xf numFmtId="0" fontId="0" fillId="0" borderId="0" xfId="0" applyFont="1" applyAlignment="1">
      <alignment vertical="top"/>
    </xf>
    <xf numFmtId="0" fontId="0" fillId="0" borderId="39" xfId="0" applyFont="1" applyBorder="1" applyAlignment="1">
      <alignment vertical="top"/>
    </xf>
    <xf numFmtId="0" fontId="3" fillId="7" borderId="39" xfId="0" applyFont="1" applyFill="1" applyBorder="1" applyAlignment="1">
      <alignment horizontal="left" vertical="top" wrapText="1"/>
    </xf>
    <xf numFmtId="0" fontId="3" fillId="7" borderId="44" xfId="0" applyFont="1" applyFill="1" applyBorder="1" applyAlignment="1">
      <alignment vertical="top" wrapText="1"/>
    </xf>
    <xf numFmtId="165" fontId="3" fillId="7" borderId="40" xfId="0" applyNumberFormat="1" applyFont="1" applyFill="1" applyBorder="1" applyAlignment="1">
      <alignment horizontal="center" vertical="center"/>
    </xf>
    <xf numFmtId="165" fontId="3" fillId="7" borderId="45" xfId="0" applyNumberFormat="1" applyFont="1" applyFill="1" applyBorder="1" applyAlignment="1">
      <alignment horizontal="center" vertical="center"/>
    </xf>
    <xf numFmtId="165" fontId="3" fillId="7" borderId="53" xfId="0" applyNumberFormat="1" applyFont="1" applyFill="1" applyBorder="1" applyAlignment="1">
      <alignment horizontal="center" vertical="center"/>
    </xf>
    <xf numFmtId="0" fontId="3" fillId="0" borderId="95" xfId="0" applyFont="1" applyFill="1" applyBorder="1" applyAlignment="1">
      <alignment vertical="center" wrapText="1"/>
    </xf>
    <xf numFmtId="0" fontId="21" fillId="0" borderId="0" xfId="0" applyFont="1" applyBorder="1" applyAlignment="1">
      <alignment vertical="top"/>
    </xf>
    <xf numFmtId="49" fontId="5" fillId="3" borderId="49" xfId="0" applyNumberFormat="1" applyFont="1" applyFill="1" applyBorder="1" applyAlignment="1">
      <alignment horizontal="center" vertical="top"/>
    </xf>
    <xf numFmtId="49" fontId="5" fillId="7" borderId="17" xfId="0" applyNumberFormat="1" applyFont="1" applyFill="1" applyBorder="1" applyAlignment="1">
      <alignment horizontal="center" vertical="top"/>
    </xf>
    <xf numFmtId="0" fontId="3" fillId="0" borderId="10" xfId="0" applyFont="1" applyFill="1" applyBorder="1" applyAlignment="1">
      <alignment horizontal="left" vertical="top" wrapText="1"/>
    </xf>
    <xf numFmtId="3" fontId="3" fillId="0" borderId="17" xfId="0" applyNumberFormat="1" applyFont="1" applyFill="1" applyBorder="1" applyAlignment="1">
      <alignment horizontal="center" vertical="top" wrapText="1"/>
    </xf>
    <xf numFmtId="3" fontId="3" fillId="0" borderId="33" xfId="0" applyNumberFormat="1" applyFont="1" applyFill="1" applyBorder="1" applyAlignment="1">
      <alignment horizontal="center" vertical="top" wrapText="1"/>
    </xf>
    <xf numFmtId="3" fontId="3" fillId="0" borderId="19" xfId="0" applyNumberFormat="1" applyFont="1" applyFill="1" applyBorder="1" applyAlignment="1">
      <alignment horizontal="center" vertical="top" wrapText="1"/>
    </xf>
    <xf numFmtId="3" fontId="3" fillId="0" borderId="27" xfId="0" applyNumberFormat="1" applyFont="1" applyFill="1" applyBorder="1" applyAlignment="1">
      <alignment horizontal="center" vertical="top"/>
    </xf>
    <xf numFmtId="3" fontId="3" fillId="0" borderId="25" xfId="0" applyNumberFormat="1" applyFont="1" applyFill="1" applyBorder="1" applyAlignment="1">
      <alignment horizontal="center" vertical="top"/>
    </xf>
    <xf numFmtId="49" fontId="5" fillId="12" borderId="10" xfId="0" applyNumberFormat="1" applyFont="1" applyFill="1" applyBorder="1" applyAlignment="1">
      <alignment horizontal="center" vertical="top"/>
    </xf>
    <xf numFmtId="0" fontId="3" fillId="7" borderId="44" xfId="1" applyFont="1" applyFill="1" applyBorder="1" applyAlignment="1">
      <alignment vertical="top" wrapText="1"/>
    </xf>
    <xf numFmtId="49" fontId="5" fillId="7" borderId="19" xfId="0" applyNumberFormat="1" applyFont="1" applyFill="1" applyBorder="1" applyAlignment="1">
      <alignment horizontal="center" vertical="top"/>
    </xf>
    <xf numFmtId="0" fontId="3" fillId="7" borderId="10" xfId="1" applyFont="1" applyFill="1" applyBorder="1" applyAlignment="1">
      <alignment vertical="top" wrapText="1"/>
    </xf>
    <xf numFmtId="0" fontId="3" fillId="7" borderId="44" xfId="0" applyFont="1" applyFill="1" applyBorder="1" applyAlignment="1">
      <alignment horizontal="left" vertical="top" wrapText="1"/>
    </xf>
    <xf numFmtId="0" fontId="3" fillId="7" borderId="96" xfId="0" applyFont="1" applyFill="1" applyBorder="1" applyAlignment="1">
      <alignment vertical="top" wrapText="1"/>
    </xf>
    <xf numFmtId="0" fontId="3" fillId="7" borderId="30" xfId="1" applyFont="1" applyFill="1" applyBorder="1" applyAlignment="1">
      <alignment vertical="top" wrapText="1"/>
    </xf>
    <xf numFmtId="3" fontId="3" fillId="0" borderId="49" xfId="0" applyNumberFormat="1" applyFont="1" applyFill="1" applyBorder="1" applyAlignment="1">
      <alignment horizontal="center" vertical="top" wrapText="1"/>
    </xf>
    <xf numFmtId="165" fontId="3" fillId="7" borderId="39" xfId="0" applyNumberFormat="1" applyFont="1" applyFill="1" applyBorder="1" applyAlignment="1">
      <alignment horizontal="center" vertical="top"/>
    </xf>
    <xf numFmtId="165" fontId="3" fillId="7" borderId="9" xfId="0" applyNumberFormat="1" applyFont="1" applyFill="1" applyBorder="1" applyAlignment="1">
      <alignment horizontal="center" vertical="top"/>
    </xf>
    <xf numFmtId="0" fontId="3" fillId="7" borderId="17" xfId="0" applyNumberFormat="1" applyFont="1" applyFill="1" applyBorder="1" applyAlignment="1">
      <alignment horizontal="center" vertical="top"/>
    </xf>
    <xf numFmtId="0" fontId="3" fillId="7" borderId="52" xfId="0" applyNumberFormat="1" applyFont="1" applyFill="1" applyBorder="1" applyAlignment="1">
      <alignment horizontal="center" vertical="top"/>
    </xf>
    <xf numFmtId="0" fontId="3" fillId="7" borderId="0" xfId="0" applyFont="1" applyFill="1" applyBorder="1" applyAlignment="1">
      <alignment vertical="top"/>
    </xf>
    <xf numFmtId="3" fontId="21" fillId="7" borderId="33" xfId="0" applyNumberFormat="1" applyFont="1" applyFill="1" applyBorder="1" applyAlignment="1">
      <alignment horizontal="center" vertical="top" wrapText="1"/>
    </xf>
    <xf numFmtId="3" fontId="21" fillId="7" borderId="31" xfId="0" applyNumberFormat="1" applyFont="1" applyFill="1" applyBorder="1" applyAlignment="1">
      <alignment horizontal="center" vertical="top" wrapText="1"/>
    </xf>
    <xf numFmtId="3" fontId="21" fillId="7" borderId="32" xfId="0" applyNumberFormat="1" applyFont="1" applyFill="1" applyBorder="1" applyAlignment="1">
      <alignment horizontal="center" vertical="top" wrapText="1"/>
    </xf>
    <xf numFmtId="0" fontId="5" fillId="7" borderId="38" xfId="0" applyFont="1" applyFill="1" applyBorder="1" applyAlignment="1">
      <alignment horizontal="center" vertical="center" wrapText="1"/>
    </xf>
    <xf numFmtId="0" fontId="21" fillId="7" borderId="30" xfId="1" applyFont="1" applyFill="1" applyBorder="1" applyAlignment="1">
      <alignment vertical="top" wrapText="1"/>
    </xf>
    <xf numFmtId="165" fontId="3" fillId="0" borderId="9" xfId="0" applyNumberFormat="1" applyFont="1" applyFill="1" applyBorder="1" applyAlignment="1">
      <alignment horizontal="center" vertical="top" wrapText="1"/>
    </xf>
    <xf numFmtId="165" fontId="3" fillId="7" borderId="0" xfId="0" applyNumberFormat="1" applyFont="1" applyFill="1" applyBorder="1" applyAlignment="1">
      <alignment horizontal="center" vertical="top" wrapText="1"/>
    </xf>
    <xf numFmtId="0" fontId="21" fillId="7" borderId="0" xfId="0" applyFont="1" applyFill="1" applyBorder="1" applyAlignment="1">
      <alignment vertical="top"/>
    </xf>
    <xf numFmtId="0" fontId="21" fillId="0" borderId="0" xfId="0" applyFont="1" applyFill="1" applyBorder="1" applyAlignment="1">
      <alignment vertical="top"/>
    </xf>
    <xf numFmtId="0" fontId="3" fillId="7" borderId="91" xfId="0" applyFont="1" applyFill="1" applyBorder="1" applyAlignment="1">
      <alignment horizontal="center" vertical="top"/>
    </xf>
    <xf numFmtId="165" fontId="3" fillId="0" borderId="38" xfId="0" applyNumberFormat="1" applyFont="1" applyBorder="1" applyAlignment="1">
      <alignment horizontal="center" vertical="top"/>
    </xf>
    <xf numFmtId="165" fontId="3" fillId="0" borderId="52" xfId="0" applyNumberFormat="1" applyFont="1" applyBorder="1" applyAlignment="1">
      <alignment horizontal="center" vertical="top"/>
    </xf>
    <xf numFmtId="1" fontId="3" fillId="0" borderId="99" xfId="0" applyNumberFormat="1" applyFont="1" applyFill="1" applyBorder="1" applyAlignment="1">
      <alignment horizontal="center" vertical="top" wrapText="1"/>
    </xf>
    <xf numFmtId="1" fontId="3" fillId="0" borderId="115" xfId="0" applyNumberFormat="1" applyFont="1" applyFill="1" applyBorder="1" applyAlignment="1">
      <alignment horizontal="center" vertical="top" wrapText="1"/>
    </xf>
    <xf numFmtId="3" fontId="3" fillId="0" borderId="17" xfId="0" applyNumberFormat="1" applyFont="1" applyFill="1" applyBorder="1" applyAlignment="1">
      <alignment horizontal="center" wrapText="1"/>
    </xf>
    <xf numFmtId="3" fontId="3" fillId="0" borderId="52" xfId="0" applyNumberFormat="1" applyFont="1" applyFill="1" applyBorder="1" applyAlignment="1">
      <alignment horizontal="center" wrapText="1"/>
    </xf>
    <xf numFmtId="0" fontId="3" fillId="7" borderId="104" xfId="0" applyFont="1" applyFill="1" applyBorder="1" applyAlignment="1">
      <alignment horizontal="left" vertical="top" wrapText="1"/>
    </xf>
    <xf numFmtId="0" fontId="32" fillId="0" borderId="0" xfId="0" applyFont="1" applyFill="1" applyBorder="1" applyAlignment="1">
      <alignment vertical="top"/>
    </xf>
    <xf numFmtId="165" fontId="32" fillId="0" borderId="0" xfId="0" applyNumberFormat="1" applyFont="1" applyFill="1" applyBorder="1" applyAlignment="1">
      <alignment horizontal="center" vertical="top" wrapText="1"/>
    </xf>
    <xf numFmtId="165" fontId="32" fillId="0" borderId="0" xfId="0" applyNumberFormat="1" applyFont="1" applyFill="1" applyBorder="1" applyAlignment="1">
      <alignment vertical="top"/>
    </xf>
    <xf numFmtId="49" fontId="3" fillId="0" borderId="0" xfId="0" applyNumberFormat="1" applyFont="1" applyAlignment="1">
      <alignment vertical="top"/>
    </xf>
    <xf numFmtId="49" fontId="3" fillId="0" borderId="0" xfId="0" applyNumberFormat="1" applyFont="1" applyAlignment="1">
      <alignment horizontal="center" vertical="top"/>
    </xf>
    <xf numFmtId="3" fontId="3" fillId="0" borderId="0" xfId="0" applyNumberFormat="1" applyFont="1" applyAlignment="1">
      <alignment horizontal="center" vertical="center" wrapText="1"/>
    </xf>
    <xf numFmtId="165" fontId="3" fillId="0" borderId="0" xfId="0" applyNumberFormat="1" applyFont="1" applyAlignment="1">
      <alignment horizontal="center" vertical="top"/>
    </xf>
    <xf numFmtId="0" fontId="3" fillId="7" borderId="31" xfId="0" applyFont="1" applyFill="1" applyBorder="1" applyAlignment="1">
      <alignment horizontal="left" vertical="top" wrapText="1"/>
    </xf>
    <xf numFmtId="0" fontId="3" fillId="7" borderId="33" xfId="0" applyFont="1" applyFill="1" applyBorder="1" applyAlignment="1">
      <alignment horizontal="left" vertical="top" wrapText="1"/>
    </xf>
    <xf numFmtId="0" fontId="3" fillId="3" borderId="64" xfId="0" applyFont="1" applyFill="1" applyBorder="1" applyAlignment="1">
      <alignment horizontal="center" vertical="top" wrapText="1"/>
    </xf>
    <xf numFmtId="49" fontId="5" fillId="3" borderId="17" xfId="0" applyNumberFormat="1" applyFont="1" applyFill="1" applyBorder="1" applyAlignment="1">
      <alignment horizontal="center" vertical="top" wrapText="1"/>
    </xf>
    <xf numFmtId="49" fontId="5" fillId="3" borderId="17" xfId="0" applyNumberFormat="1" applyFont="1" applyFill="1" applyBorder="1" applyAlignment="1">
      <alignment horizontal="center" vertical="top"/>
    </xf>
    <xf numFmtId="49" fontId="5" fillId="3" borderId="25" xfId="0" applyNumberFormat="1" applyFont="1" applyFill="1" applyBorder="1" applyAlignment="1">
      <alignment horizontal="center" vertical="top"/>
    </xf>
    <xf numFmtId="0" fontId="5" fillId="3" borderId="64" xfId="0" applyFont="1" applyFill="1" applyBorder="1" applyAlignment="1">
      <alignment horizontal="left" vertical="top" wrapText="1"/>
    </xf>
    <xf numFmtId="0" fontId="3" fillId="0" borderId="10" xfId="0" applyFont="1" applyFill="1" applyBorder="1" applyAlignment="1">
      <alignment horizontal="left" vertical="top" wrapText="1"/>
    </xf>
    <xf numFmtId="49" fontId="5" fillId="3" borderId="27" xfId="0" applyNumberFormat="1" applyFont="1" applyFill="1" applyBorder="1" applyAlignment="1">
      <alignment horizontal="center" vertical="top" wrapText="1"/>
    </xf>
    <xf numFmtId="49" fontId="5" fillId="7" borderId="27" xfId="0" applyNumberFormat="1" applyFont="1" applyFill="1" applyBorder="1" applyAlignment="1">
      <alignment horizontal="center" vertical="top" wrapText="1"/>
    </xf>
    <xf numFmtId="49" fontId="5" fillId="7" borderId="17" xfId="0" applyNumberFormat="1" applyFont="1" applyFill="1" applyBorder="1" applyAlignment="1">
      <alignment horizontal="center" vertical="top" wrapText="1"/>
    </xf>
    <xf numFmtId="49" fontId="5" fillId="3" borderId="49" xfId="0" applyNumberFormat="1" applyFont="1" applyFill="1" applyBorder="1" applyAlignment="1">
      <alignment horizontal="center" vertical="top"/>
    </xf>
    <xf numFmtId="49" fontId="5" fillId="10" borderId="49" xfId="0" applyNumberFormat="1" applyFont="1" applyFill="1" applyBorder="1" applyAlignment="1">
      <alignment horizontal="center" vertical="top"/>
    </xf>
    <xf numFmtId="0" fontId="3" fillId="2" borderId="10" xfId="0" applyFont="1" applyFill="1" applyBorder="1" applyAlignment="1">
      <alignment horizontal="left" vertical="top" wrapText="1"/>
    </xf>
    <xf numFmtId="49" fontId="5" fillId="3" borderId="46" xfId="0" applyNumberFormat="1" applyFont="1" applyFill="1" applyBorder="1" applyAlignment="1">
      <alignment horizontal="center" vertical="top"/>
    </xf>
    <xf numFmtId="49" fontId="5" fillId="3" borderId="59" xfId="0" applyNumberFormat="1" applyFont="1" applyFill="1" applyBorder="1" applyAlignment="1">
      <alignment horizontal="center" vertical="top"/>
    </xf>
    <xf numFmtId="49" fontId="5" fillId="7" borderId="17" xfId="0" applyNumberFormat="1" applyFont="1" applyFill="1" applyBorder="1" applyAlignment="1">
      <alignment horizontal="center" vertical="top"/>
    </xf>
    <xf numFmtId="3" fontId="3" fillId="0" borderId="17" xfId="0" applyNumberFormat="1" applyFont="1" applyFill="1" applyBorder="1" applyAlignment="1">
      <alignment horizontal="center" vertical="top" wrapText="1"/>
    </xf>
    <xf numFmtId="3" fontId="3" fillId="0" borderId="19" xfId="0" applyNumberFormat="1" applyFont="1" applyFill="1" applyBorder="1" applyAlignment="1">
      <alignment horizontal="center" vertical="top" wrapText="1"/>
    </xf>
    <xf numFmtId="0" fontId="3" fillId="0" borderId="44" xfId="0" applyFont="1" applyFill="1" applyBorder="1" applyAlignment="1">
      <alignment horizontal="left" vertical="top" wrapText="1"/>
    </xf>
    <xf numFmtId="0" fontId="3" fillId="0" borderId="30" xfId="0" applyFont="1" applyFill="1" applyBorder="1" applyAlignment="1">
      <alignment horizontal="left" vertical="top" wrapText="1"/>
    </xf>
    <xf numFmtId="3" fontId="3" fillId="0" borderId="33" xfId="0" applyNumberFormat="1" applyFont="1" applyFill="1" applyBorder="1" applyAlignment="1">
      <alignment horizontal="center" vertical="top" wrapText="1"/>
    </xf>
    <xf numFmtId="4" fontId="3" fillId="2" borderId="17" xfId="0" applyNumberFormat="1" applyFont="1" applyFill="1" applyBorder="1" applyAlignment="1">
      <alignment horizontal="center" vertical="top"/>
    </xf>
    <xf numFmtId="49" fontId="5" fillId="0" borderId="0" xfId="0" applyNumberFormat="1" applyFont="1" applyFill="1" applyBorder="1" applyAlignment="1">
      <alignment horizontal="center" vertical="top" wrapText="1"/>
    </xf>
    <xf numFmtId="0" fontId="3" fillId="7" borderId="17" xfId="0" applyFont="1" applyFill="1" applyBorder="1" applyAlignment="1">
      <alignment vertical="top" wrapText="1"/>
    </xf>
    <xf numFmtId="0" fontId="3" fillId="7" borderId="96" xfId="0" applyFont="1" applyFill="1" applyBorder="1" applyAlignment="1">
      <alignment vertical="top" wrapText="1"/>
    </xf>
    <xf numFmtId="0" fontId="7" fillId="10" borderId="64" xfId="0" applyFont="1" applyFill="1" applyBorder="1" applyAlignment="1">
      <alignment horizontal="left" vertical="top" wrapText="1"/>
    </xf>
    <xf numFmtId="0" fontId="3" fillId="7" borderId="44" xfId="1" applyFont="1" applyFill="1" applyBorder="1" applyAlignment="1">
      <alignment vertical="top" wrapText="1"/>
    </xf>
    <xf numFmtId="0" fontId="0" fillId="0" borderId="25" xfId="0" applyBorder="1" applyAlignment="1"/>
    <xf numFmtId="49" fontId="5" fillId="7" borderId="49" xfId="0" applyNumberFormat="1" applyFont="1" applyFill="1" applyBorder="1" applyAlignment="1">
      <alignment horizontal="center" vertical="top"/>
    </xf>
    <xf numFmtId="0" fontId="3" fillId="2" borderId="27" xfId="0" applyFont="1" applyFill="1" applyBorder="1" applyAlignment="1">
      <alignment vertical="top" wrapText="1"/>
    </xf>
    <xf numFmtId="49" fontId="5" fillId="12" borderId="10" xfId="0" applyNumberFormat="1" applyFont="1" applyFill="1" applyBorder="1" applyAlignment="1">
      <alignment horizontal="center" vertical="top"/>
    </xf>
    <xf numFmtId="0" fontId="3" fillId="2" borderId="21" xfId="0" applyFont="1" applyFill="1" applyBorder="1" applyAlignment="1">
      <alignment vertical="top" wrapText="1"/>
    </xf>
    <xf numFmtId="0" fontId="5" fillId="7" borderId="17" xfId="0" applyFont="1" applyFill="1" applyBorder="1" applyAlignment="1">
      <alignment horizontal="center" vertical="top" wrapText="1"/>
    </xf>
    <xf numFmtId="49" fontId="5" fillId="7" borderId="19" xfId="0" applyNumberFormat="1" applyFont="1" applyFill="1" applyBorder="1" applyAlignment="1">
      <alignment horizontal="center" vertical="top"/>
    </xf>
    <xf numFmtId="0" fontId="3" fillId="7" borderId="44" xfId="0" applyFont="1" applyFill="1" applyBorder="1" applyAlignment="1">
      <alignment horizontal="left" vertical="top" wrapText="1"/>
    </xf>
    <xf numFmtId="0" fontId="3" fillId="7" borderId="31" xfId="0" applyFont="1" applyFill="1" applyBorder="1" applyAlignment="1">
      <alignment horizontal="left" vertical="top" wrapText="1"/>
    </xf>
    <xf numFmtId="0" fontId="3" fillId="7" borderId="17" xfId="0" applyFont="1" applyFill="1" applyBorder="1" applyAlignment="1">
      <alignment horizontal="left" vertical="top" wrapText="1"/>
    </xf>
    <xf numFmtId="0" fontId="3" fillId="7" borderId="33" xfId="0" applyFont="1" applyFill="1" applyBorder="1" applyAlignment="1">
      <alignment horizontal="left" vertical="top" wrapText="1"/>
    </xf>
    <xf numFmtId="49" fontId="5" fillId="7" borderId="32" xfId="0" applyNumberFormat="1" applyFont="1" applyFill="1" applyBorder="1" applyAlignment="1">
      <alignment horizontal="center" vertical="top"/>
    </xf>
    <xf numFmtId="49" fontId="5" fillId="12" borderId="8" xfId="0" applyNumberFormat="1" applyFont="1" applyFill="1" applyBorder="1" applyAlignment="1">
      <alignment horizontal="center" vertical="top"/>
    </xf>
    <xf numFmtId="49" fontId="5" fillId="12" borderId="11" xfId="0" applyNumberFormat="1" applyFont="1" applyFill="1" applyBorder="1" applyAlignment="1">
      <alignment horizontal="center" vertical="top"/>
    </xf>
    <xf numFmtId="0" fontId="3" fillId="7" borderId="8" xfId="0" applyFont="1" applyFill="1" applyBorder="1" applyAlignment="1">
      <alignment horizontal="left" vertical="top" wrapText="1"/>
    </xf>
    <xf numFmtId="0" fontId="3" fillId="7" borderId="30" xfId="0" applyFont="1" applyFill="1" applyBorder="1" applyAlignment="1">
      <alignment horizontal="left" vertical="top" wrapText="1"/>
    </xf>
    <xf numFmtId="3" fontId="3" fillId="0" borderId="52" xfId="0" applyNumberFormat="1" applyFont="1" applyFill="1" applyBorder="1" applyAlignment="1">
      <alignment horizontal="center" vertical="top" wrapText="1"/>
    </xf>
    <xf numFmtId="49" fontId="5" fillId="7" borderId="28" xfId="0" applyNumberFormat="1" applyFont="1" applyFill="1" applyBorder="1" applyAlignment="1">
      <alignment horizontal="center" vertical="top"/>
    </xf>
    <xf numFmtId="0" fontId="3" fillId="7" borderId="10" xfId="1" applyFont="1" applyFill="1" applyBorder="1" applyAlignment="1">
      <alignment vertical="top" wrapText="1"/>
    </xf>
    <xf numFmtId="3" fontId="3" fillId="7" borderId="51" xfId="1" applyNumberFormat="1" applyFont="1" applyFill="1" applyBorder="1" applyAlignment="1">
      <alignment horizontal="center" vertical="top"/>
    </xf>
    <xf numFmtId="3" fontId="3" fillId="7" borderId="52" xfId="1" applyNumberFormat="1" applyFont="1" applyFill="1" applyBorder="1" applyAlignment="1">
      <alignment horizontal="center" vertical="top"/>
    </xf>
    <xf numFmtId="0" fontId="3" fillId="7" borderId="20" xfId="0" applyFont="1" applyFill="1" applyBorder="1" applyAlignment="1">
      <alignment horizontal="center" vertical="center" textRotation="90" wrapText="1"/>
    </xf>
    <xf numFmtId="0" fontId="3" fillId="7" borderId="50" xfId="0" applyFont="1" applyFill="1" applyBorder="1" applyAlignment="1">
      <alignment horizontal="center" vertical="center" textRotation="90" wrapText="1"/>
    </xf>
    <xf numFmtId="0" fontId="0" fillId="0" borderId="34" xfId="0" applyBorder="1" applyAlignment="1"/>
    <xf numFmtId="0" fontId="3" fillId="7" borderId="38" xfId="0" applyFont="1" applyFill="1" applyBorder="1" applyAlignment="1">
      <alignment horizontal="center" vertical="center" textRotation="90" wrapText="1"/>
    </xf>
    <xf numFmtId="49" fontId="5" fillId="7" borderId="26" xfId="0" applyNumberFormat="1" applyFont="1" applyFill="1" applyBorder="1" applyAlignment="1">
      <alignment horizontal="center" vertical="top" wrapText="1"/>
    </xf>
    <xf numFmtId="49" fontId="16" fillId="7" borderId="29" xfId="0" applyNumberFormat="1" applyFont="1" applyFill="1" applyBorder="1" applyAlignment="1">
      <alignment horizontal="center" vertical="top"/>
    </xf>
    <xf numFmtId="165" fontId="5" fillId="5" borderId="34" xfId="0" applyNumberFormat="1" applyFont="1" applyFill="1" applyBorder="1" applyAlignment="1">
      <alignment horizontal="center" vertical="top" wrapText="1"/>
    </xf>
    <xf numFmtId="165" fontId="5" fillId="9" borderId="72" xfId="0" applyNumberFormat="1" applyFont="1" applyFill="1" applyBorder="1" applyAlignment="1">
      <alignment horizontal="center" vertical="top" wrapText="1"/>
    </xf>
    <xf numFmtId="165" fontId="3" fillId="7" borderId="72" xfId="0" applyNumberFormat="1" applyFont="1" applyFill="1" applyBorder="1" applyAlignment="1">
      <alignment horizontal="center" vertical="top" wrapText="1"/>
    </xf>
    <xf numFmtId="165" fontId="3" fillId="0" borderId="72" xfId="0" applyNumberFormat="1" applyFont="1" applyBorder="1" applyAlignment="1">
      <alignment horizontal="center" vertical="top" wrapText="1"/>
    </xf>
    <xf numFmtId="165" fontId="3" fillId="9" borderId="72" xfId="0" applyNumberFormat="1" applyFont="1" applyFill="1" applyBorder="1" applyAlignment="1">
      <alignment horizontal="center" vertical="top" wrapText="1"/>
    </xf>
    <xf numFmtId="165" fontId="3" fillId="9" borderId="42" xfId="0" applyNumberFormat="1" applyFont="1" applyFill="1" applyBorder="1" applyAlignment="1">
      <alignment horizontal="center" vertical="top" wrapText="1"/>
    </xf>
    <xf numFmtId="165" fontId="5" fillId="4" borderId="74" xfId="0" applyNumberFormat="1" applyFont="1" applyFill="1" applyBorder="1" applyAlignment="1">
      <alignment horizontal="center" vertical="top" wrapText="1"/>
    </xf>
    <xf numFmtId="165" fontId="5" fillId="4" borderId="72" xfId="0" applyNumberFormat="1" applyFont="1" applyFill="1" applyBorder="1" applyAlignment="1">
      <alignment horizontal="center" vertical="top" wrapText="1"/>
    </xf>
    <xf numFmtId="3" fontId="3" fillId="7" borderId="54" xfId="1" applyNumberFormat="1" applyFont="1" applyFill="1" applyBorder="1" applyAlignment="1">
      <alignment horizontal="center" vertical="top"/>
    </xf>
    <xf numFmtId="0" fontId="3" fillId="7" borderId="10" xfId="0" applyFont="1" applyFill="1" applyBorder="1" applyAlignment="1">
      <alignment vertical="top" wrapText="1"/>
    </xf>
    <xf numFmtId="0" fontId="3" fillId="7" borderId="30" xfId="1" applyFont="1" applyFill="1" applyBorder="1" applyAlignment="1">
      <alignment vertical="top" wrapText="1"/>
    </xf>
    <xf numFmtId="3" fontId="5" fillId="7" borderId="40" xfId="0" applyNumberFormat="1" applyFont="1" applyFill="1" applyBorder="1" applyAlignment="1">
      <alignment horizontal="center" vertical="top" wrapText="1"/>
    </xf>
    <xf numFmtId="49" fontId="16" fillId="12" borderId="34" xfId="0" applyNumberFormat="1" applyFont="1" applyFill="1" applyBorder="1" applyAlignment="1">
      <alignment horizontal="center" vertical="top"/>
    </xf>
    <xf numFmtId="49" fontId="16" fillId="10" borderId="25" xfId="0" applyNumberFormat="1" applyFont="1" applyFill="1" applyBorder="1" applyAlignment="1">
      <alignment horizontal="center" vertical="top"/>
    </xf>
    <xf numFmtId="3" fontId="3" fillId="7" borderId="25" xfId="0" applyNumberFormat="1" applyFont="1" applyFill="1" applyBorder="1" applyAlignment="1">
      <alignment horizontal="left" vertical="top" wrapText="1"/>
    </xf>
    <xf numFmtId="3" fontId="5" fillId="7" borderId="29" xfId="0" applyNumberFormat="1" applyFont="1" applyFill="1" applyBorder="1" applyAlignment="1">
      <alignment horizontal="center" vertical="top" wrapText="1"/>
    </xf>
    <xf numFmtId="0" fontId="3" fillId="7" borderId="39" xfId="0" applyFont="1" applyFill="1" applyBorder="1" applyAlignment="1">
      <alignment horizontal="left" vertical="top" wrapText="1"/>
    </xf>
    <xf numFmtId="0" fontId="5" fillId="0" borderId="60" xfId="0" applyFont="1" applyBorder="1" applyAlignment="1">
      <alignment horizontal="center" vertical="center" wrapText="1"/>
    </xf>
    <xf numFmtId="0" fontId="5" fillId="0" borderId="65" xfId="0" applyFont="1" applyBorder="1" applyAlignment="1">
      <alignment horizontal="center" vertical="center" wrapText="1"/>
    </xf>
    <xf numFmtId="0" fontId="5" fillId="2" borderId="28" xfId="0" applyFont="1" applyFill="1" applyBorder="1" applyAlignment="1">
      <alignment horizontal="center" vertical="top" wrapText="1"/>
    </xf>
    <xf numFmtId="0" fontId="5" fillId="2" borderId="19" xfId="0" applyFont="1" applyFill="1" applyBorder="1" applyAlignment="1">
      <alignment horizontal="center" vertical="top" wrapText="1"/>
    </xf>
    <xf numFmtId="0" fontId="3" fillId="12" borderId="64" xfId="0" applyFont="1" applyFill="1" applyBorder="1" applyAlignment="1">
      <alignment horizontal="center" vertical="top"/>
    </xf>
    <xf numFmtId="49" fontId="5" fillId="12" borderId="10" xfId="0" applyNumberFormat="1" applyFont="1" applyFill="1" applyBorder="1" applyAlignment="1">
      <alignment horizontal="center" vertical="top" wrapText="1"/>
    </xf>
    <xf numFmtId="165" fontId="3" fillId="0" borderId="32" xfId="0" applyNumberFormat="1" applyFont="1" applyFill="1" applyBorder="1" applyAlignment="1">
      <alignment horizontal="center" vertical="top" wrapText="1"/>
    </xf>
    <xf numFmtId="165" fontId="3" fillId="0" borderId="33" xfId="0" applyNumberFormat="1" applyFont="1" applyFill="1" applyBorder="1" applyAlignment="1">
      <alignment horizontal="center" vertical="top" wrapText="1"/>
    </xf>
    <xf numFmtId="49" fontId="5" fillId="7" borderId="46" xfId="0" applyNumberFormat="1" applyFont="1" applyFill="1" applyBorder="1" applyAlignment="1">
      <alignment horizontal="center" vertical="top"/>
    </xf>
    <xf numFmtId="0" fontId="3" fillId="0" borderId="0" xfId="0" applyFont="1" applyAlignment="1">
      <alignment horizontal="left" vertical="top" wrapText="1"/>
    </xf>
    <xf numFmtId="0" fontId="3" fillId="0" borderId="0" xfId="0" applyNumberFormat="1" applyFont="1" applyAlignment="1">
      <alignment vertical="top"/>
    </xf>
    <xf numFmtId="0" fontId="0" fillId="7" borderId="34" xfId="0" applyFill="1" applyBorder="1" applyAlignment="1"/>
    <xf numFmtId="165" fontId="3" fillId="9" borderId="23" xfId="0" applyNumberFormat="1" applyFont="1" applyFill="1" applyBorder="1" applyAlignment="1">
      <alignment horizontal="center" vertical="top"/>
    </xf>
    <xf numFmtId="165" fontId="5" fillId="5" borderId="62" xfId="0" applyNumberFormat="1" applyFont="1" applyFill="1" applyBorder="1" applyAlignment="1">
      <alignment horizontal="center" vertical="top"/>
    </xf>
    <xf numFmtId="3" fontId="3" fillId="7" borderId="46" xfId="0" applyNumberFormat="1" applyFont="1" applyFill="1" applyBorder="1" applyAlignment="1">
      <alignment horizontal="center" vertical="top" wrapText="1"/>
    </xf>
    <xf numFmtId="3" fontId="3" fillId="7" borderId="28" xfId="0" applyNumberFormat="1" applyFont="1" applyFill="1" applyBorder="1" applyAlignment="1">
      <alignment horizontal="center" vertical="top" wrapText="1"/>
    </xf>
    <xf numFmtId="0" fontId="5" fillId="0" borderId="0" xfId="0" applyFont="1" applyBorder="1" applyAlignment="1">
      <alignment horizontal="right" vertical="top"/>
    </xf>
    <xf numFmtId="0" fontId="3" fillId="0" borderId="0" xfId="0" applyFont="1" applyBorder="1" applyAlignment="1">
      <alignment horizontal="right" vertical="top"/>
    </xf>
    <xf numFmtId="3" fontId="18" fillId="0" borderId="45" xfId="0" applyNumberFormat="1" applyFont="1" applyBorder="1" applyAlignment="1">
      <alignment vertical="top"/>
    </xf>
    <xf numFmtId="3" fontId="19" fillId="7" borderId="9" xfId="0" applyNumberFormat="1" applyFont="1" applyFill="1" applyBorder="1" applyAlignment="1">
      <alignment horizontal="center" vertical="top"/>
    </xf>
    <xf numFmtId="3" fontId="18" fillId="0" borderId="62" xfId="0" applyNumberFormat="1" applyFont="1" applyBorder="1" applyAlignment="1">
      <alignment vertical="top"/>
    </xf>
    <xf numFmtId="3" fontId="33" fillId="8" borderId="61" xfId="0" applyNumberFormat="1" applyFont="1" applyFill="1" applyBorder="1"/>
    <xf numFmtId="3" fontId="33" fillId="6" borderId="43" xfId="0" applyNumberFormat="1" applyFont="1" applyFill="1" applyBorder="1"/>
    <xf numFmtId="3" fontId="18" fillId="12" borderId="43" xfId="0" applyNumberFormat="1" applyFont="1" applyFill="1" applyBorder="1" applyAlignment="1">
      <alignment vertical="top"/>
    </xf>
    <xf numFmtId="3" fontId="18" fillId="10" borderId="43" xfId="0" applyNumberFormat="1" applyFont="1" applyFill="1" applyBorder="1" applyAlignment="1">
      <alignment vertical="top"/>
    </xf>
    <xf numFmtId="0" fontId="3" fillId="7" borderId="9" xfId="0" applyFont="1" applyFill="1" applyBorder="1" applyAlignment="1">
      <alignment vertical="top"/>
    </xf>
    <xf numFmtId="0" fontId="26" fillId="7" borderId="9" xfId="0" applyFont="1" applyFill="1" applyBorder="1" applyAlignment="1">
      <alignment horizontal="center" vertical="top"/>
    </xf>
    <xf numFmtId="0" fontId="3" fillId="7" borderId="9" xfId="0" applyFont="1" applyFill="1" applyBorder="1" applyAlignment="1">
      <alignment horizontal="left" vertical="top"/>
    </xf>
    <xf numFmtId="165" fontId="3" fillId="7" borderId="48" xfId="0" applyNumberFormat="1" applyFont="1" applyFill="1" applyBorder="1" applyAlignment="1">
      <alignment horizontal="center" vertical="top" wrapText="1"/>
    </xf>
    <xf numFmtId="165" fontId="5" fillId="9" borderId="29" xfId="0" applyNumberFormat="1" applyFont="1" applyFill="1" applyBorder="1" applyAlignment="1">
      <alignment horizontal="center" vertical="top"/>
    </xf>
    <xf numFmtId="165" fontId="3" fillId="2" borderId="52" xfId="0" applyNumberFormat="1" applyFont="1" applyFill="1" applyBorder="1" applyAlignment="1">
      <alignment horizontal="center" vertical="top"/>
    </xf>
    <xf numFmtId="165" fontId="5" fillId="9" borderId="35" xfId="0" applyNumberFormat="1" applyFont="1" applyFill="1" applyBorder="1" applyAlignment="1">
      <alignment horizontal="center" vertical="top"/>
    </xf>
    <xf numFmtId="165" fontId="5" fillId="9" borderId="25" xfId="0" applyNumberFormat="1" applyFont="1" applyFill="1" applyBorder="1" applyAlignment="1">
      <alignment horizontal="center" vertical="top"/>
    </xf>
    <xf numFmtId="165" fontId="3" fillId="2" borderId="0" xfId="0" applyNumberFormat="1" applyFont="1" applyFill="1" applyBorder="1" applyAlignment="1">
      <alignment horizontal="center" vertical="top"/>
    </xf>
    <xf numFmtId="165" fontId="3" fillId="7" borderId="17" xfId="0" applyNumberFormat="1" applyFont="1" applyFill="1" applyBorder="1" applyAlignment="1">
      <alignment horizontal="right" vertical="top"/>
    </xf>
    <xf numFmtId="0" fontId="3" fillId="7" borderId="45" xfId="0" applyFont="1" applyFill="1" applyBorder="1" applyAlignment="1">
      <alignment vertical="top"/>
    </xf>
    <xf numFmtId="0" fontId="3" fillId="7" borderId="9" xfId="0" applyFont="1" applyFill="1" applyBorder="1" applyAlignment="1">
      <alignment horizontal="left" vertical="top" wrapText="1"/>
    </xf>
    <xf numFmtId="0" fontId="3" fillId="7" borderId="17" xfId="0" applyNumberFormat="1" applyFont="1" applyFill="1" applyBorder="1" applyAlignment="1">
      <alignment horizontal="center" vertical="top" wrapText="1"/>
    </xf>
    <xf numFmtId="0" fontId="3" fillId="7" borderId="52" xfId="0" applyNumberFormat="1" applyFont="1" applyFill="1" applyBorder="1" applyAlignment="1">
      <alignment horizontal="center" vertical="top" wrapText="1"/>
    </xf>
    <xf numFmtId="0" fontId="21" fillId="7" borderId="9" xfId="0" applyFont="1" applyFill="1" applyBorder="1" applyAlignment="1">
      <alignment vertical="top"/>
    </xf>
    <xf numFmtId="0" fontId="3" fillId="7" borderId="62" xfId="0" applyFont="1" applyFill="1" applyBorder="1" applyAlignment="1">
      <alignment vertical="top"/>
    </xf>
    <xf numFmtId="0" fontId="9" fillId="7" borderId="8" xfId="0" applyFont="1" applyFill="1" applyBorder="1" applyAlignment="1">
      <alignment vertical="top" wrapText="1"/>
    </xf>
    <xf numFmtId="0" fontId="9" fillId="7" borderId="30" xfId="0" applyFont="1" applyFill="1" applyBorder="1" applyAlignment="1">
      <alignment vertical="top" wrapText="1"/>
    </xf>
    <xf numFmtId="0" fontId="3" fillId="7" borderId="97" xfId="0" applyFont="1" applyFill="1" applyBorder="1" applyAlignment="1">
      <alignment vertical="top" wrapText="1"/>
    </xf>
    <xf numFmtId="3" fontId="18" fillId="10" borderId="53" xfId="0" applyNumberFormat="1" applyFont="1" applyFill="1" applyBorder="1" applyAlignment="1">
      <alignment vertical="top"/>
    </xf>
    <xf numFmtId="3" fontId="18" fillId="12" borderId="65" xfId="0" applyNumberFormat="1" applyFont="1" applyFill="1" applyBorder="1" applyAlignment="1">
      <alignment vertical="top"/>
    </xf>
    <xf numFmtId="3" fontId="18" fillId="6" borderId="35" xfId="0" applyNumberFormat="1" applyFont="1" applyFill="1" applyBorder="1" applyAlignment="1">
      <alignment vertical="top"/>
    </xf>
    <xf numFmtId="0" fontId="3" fillId="7" borderId="40" xfId="0" applyFont="1" applyFill="1" applyBorder="1" applyAlignment="1">
      <alignment vertical="top" wrapText="1"/>
    </xf>
    <xf numFmtId="0" fontId="27" fillId="7" borderId="29" xfId="0" applyFont="1" applyFill="1" applyBorder="1" applyAlignment="1">
      <alignment vertical="top" wrapText="1"/>
    </xf>
    <xf numFmtId="0" fontId="5" fillId="0" borderId="5" xfId="0" applyFont="1" applyBorder="1" applyAlignment="1">
      <alignment horizontal="center" vertical="center" wrapText="1"/>
    </xf>
    <xf numFmtId="165" fontId="3" fillId="7" borderId="73" xfId="0" applyNumberFormat="1" applyFont="1" applyFill="1" applyBorder="1" applyAlignment="1">
      <alignment horizontal="center" vertical="center"/>
    </xf>
    <xf numFmtId="165" fontId="3" fillId="7" borderId="56" xfId="0" applyNumberFormat="1" applyFont="1" applyFill="1" applyBorder="1" applyAlignment="1">
      <alignment horizontal="center" vertical="center"/>
    </xf>
    <xf numFmtId="165" fontId="3" fillId="7" borderId="27" xfId="0" applyNumberFormat="1" applyFont="1" applyFill="1" applyBorder="1" applyAlignment="1">
      <alignment horizontal="center" vertical="center"/>
    </xf>
    <xf numFmtId="0" fontId="3" fillId="7" borderId="40" xfId="0" applyFont="1" applyFill="1" applyBorder="1" applyAlignment="1">
      <alignment vertical="center" wrapText="1"/>
    </xf>
    <xf numFmtId="0" fontId="3" fillId="7" borderId="0" xfId="0" applyFont="1" applyFill="1" applyBorder="1" applyAlignment="1">
      <alignment vertical="center" wrapText="1"/>
    </xf>
    <xf numFmtId="0" fontId="3" fillId="7" borderId="41" xfId="0" applyFont="1" applyFill="1" applyBorder="1" applyAlignment="1">
      <alignment vertical="center" wrapText="1"/>
    </xf>
    <xf numFmtId="0" fontId="3" fillId="7" borderId="48" xfId="0" applyFont="1" applyFill="1" applyBorder="1" applyAlignment="1">
      <alignment vertical="center" wrapText="1"/>
    </xf>
    <xf numFmtId="0" fontId="3" fillId="7" borderId="113" xfId="0" applyFont="1" applyFill="1" applyBorder="1" applyAlignment="1">
      <alignment vertical="center" wrapText="1"/>
    </xf>
    <xf numFmtId="0" fontId="3" fillId="7" borderId="108" xfId="0" applyFont="1" applyFill="1" applyBorder="1" applyAlignment="1">
      <alignment vertical="center" wrapText="1"/>
    </xf>
    <xf numFmtId="165" fontId="3" fillId="7" borderId="51" xfId="0" applyNumberFormat="1" applyFont="1" applyFill="1" applyBorder="1" applyAlignment="1">
      <alignment horizontal="center" vertical="center"/>
    </xf>
    <xf numFmtId="165" fontId="5" fillId="3" borderId="65" xfId="0" applyNumberFormat="1" applyFont="1" applyFill="1" applyBorder="1" applyAlignment="1">
      <alignment horizontal="center" vertical="top"/>
    </xf>
    <xf numFmtId="165" fontId="3" fillId="7" borderId="54" xfId="0" applyNumberFormat="1" applyFont="1" applyFill="1" applyBorder="1" applyAlignment="1">
      <alignment horizontal="center" vertical="center"/>
    </xf>
    <xf numFmtId="0" fontId="3" fillId="10" borderId="65" xfId="0" applyFont="1" applyFill="1" applyBorder="1" applyAlignment="1">
      <alignment vertical="top"/>
    </xf>
    <xf numFmtId="0" fontId="3" fillId="10" borderId="35" xfId="0" applyFont="1" applyFill="1" applyBorder="1" applyAlignment="1">
      <alignment vertical="top"/>
    </xf>
    <xf numFmtId="0" fontId="0" fillId="7" borderId="62" xfId="0" applyFont="1" applyFill="1" applyBorder="1" applyAlignment="1">
      <alignment vertical="top"/>
    </xf>
    <xf numFmtId="0" fontId="0" fillId="0" borderId="62" xfId="0" applyFont="1" applyFill="1" applyBorder="1" applyAlignment="1">
      <alignment vertical="top"/>
    </xf>
    <xf numFmtId="0" fontId="7" fillId="7" borderId="45" xfId="0" applyFont="1" applyFill="1" applyBorder="1" applyAlignment="1">
      <alignment vertical="top" wrapText="1"/>
    </xf>
    <xf numFmtId="3" fontId="3" fillId="7" borderId="62" xfId="0" applyNumberFormat="1" applyFont="1" applyFill="1" applyBorder="1" applyAlignment="1">
      <alignment vertical="top"/>
    </xf>
    <xf numFmtId="3" fontId="3" fillId="7" borderId="9" xfId="0" applyNumberFormat="1" applyFont="1" applyFill="1" applyBorder="1" applyAlignment="1">
      <alignment vertical="top"/>
    </xf>
    <xf numFmtId="3" fontId="3" fillId="7" borderId="53" xfId="0" applyNumberFormat="1" applyFont="1" applyFill="1" applyBorder="1" applyAlignment="1">
      <alignment horizontal="center" vertical="top"/>
    </xf>
    <xf numFmtId="3" fontId="3" fillId="7" borderId="35" xfId="0" applyNumberFormat="1" applyFont="1" applyFill="1" applyBorder="1" applyAlignment="1">
      <alignment horizontal="center" vertical="top"/>
    </xf>
    <xf numFmtId="165" fontId="11" fillId="0" borderId="74" xfId="0" applyNumberFormat="1" applyFont="1" applyFill="1" applyBorder="1" applyAlignment="1">
      <alignment horizontal="center" vertical="top"/>
    </xf>
    <xf numFmtId="165" fontId="11" fillId="7" borderId="74" xfId="0" applyNumberFormat="1" applyFont="1" applyFill="1" applyBorder="1" applyAlignment="1">
      <alignment horizontal="center" vertical="top"/>
    </xf>
    <xf numFmtId="165" fontId="11" fillId="0" borderId="61" xfId="0" applyNumberFormat="1" applyFont="1" applyFill="1" applyBorder="1" applyAlignment="1">
      <alignment horizontal="center" vertical="top"/>
    </xf>
    <xf numFmtId="165" fontId="5" fillId="3" borderId="35" xfId="0" applyNumberFormat="1" applyFont="1" applyFill="1" applyBorder="1" applyAlignment="1">
      <alignment horizontal="center" vertical="top"/>
    </xf>
    <xf numFmtId="165" fontId="5" fillId="12" borderId="64" xfId="0" applyNumberFormat="1" applyFont="1" applyFill="1" applyBorder="1" applyAlignment="1">
      <alignment horizontal="center" vertical="top"/>
    </xf>
    <xf numFmtId="165" fontId="5" fillId="4" borderId="64" xfId="0" applyNumberFormat="1" applyFont="1" applyFill="1" applyBorder="1" applyAlignment="1">
      <alignment horizontal="center" vertical="top"/>
    </xf>
    <xf numFmtId="165" fontId="11" fillId="7" borderId="61" xfId="0" applyNumberFormat="1" applyFont="1" applyFill="1" applyBorder="1" applyAlignment="1">
      <alignment horizontal="center" vertical="top"/>
    </xf>
    <xf numFmtId="165" fontId="25" fillId="9" borderId="29" xfId="0" applyNumberFormat="1" applyFont="1" applyFill="1" applyBorder="1" applyAlignment="1">
      <alignment horizontal="center" vertical="top"/>
    </xf>
    <xf numFmtId="165" fontId="5" fillId="12" borderId="65" xfId="0" applyNumberFormat="1" applyFont="1" applyFill="1" applyBorder="1" applyAlignment="1">
      <alignment horizontal="center" vertical="top"/>
    </xf>
    <xf numFmtId="165" fontId="5" fillId="4" borderId="65" xfId="0" applyNumberFormat="1" applyFont="1" applyFill="1" applyBorder="1" applyAlignment="1">
      <alignment horizontal="center" vertical="top"/>
    </xf>
    <xf numFmtId="165" fontId="11" fillId="0" borderId="13" xfId="0" applyNumberFormat="1" applyFont="1" applyFill="1" applyBorder="1" applyAlignment="1">
      <alignment horizontal="center" vertical="top"/>
    </xf>
    <xf numFmtId="165" fontId="5" fillId="3" borderId="25" xfId="0" applyNumberFormat="1" applyFont="1" applyFill="1" applyBorder="1" applyAlignment="1">
      <alignment horizontal="center" vertical="top"/>
    </xf>
    <xf numFmtId="165" fontId="5" fillId="12" borderId="5" xfId="0" applyNumberFormat="1" applyFont="1" applyFill="1" applyBorder="1" applyAlignment="1">
      <alignment horizontal="center" vertical="top"/>
    </xf>
    <xf numFmtId="165" fontId="5" fillId="4" borderId="5" xfId="0" applyNumberFormat="1" applyFont="1" applyFill="1" applyBorder="1" applyAlignment="1">
      <alignment horizontal="center" vertical="top"/>
    </xf>
    <xf numFmtId="165" fontId="11" fillId="7" borderId="13" xfId="0" applyNumberFormat="1" applyFont="1" applyFill="1" applyBorder="1" applyAlignment="1">
      <alignment horizontal="center" vertical="top"/>
    </xf>
    <xf numFmtId="165" fontId="3" fillId="0" borderId="48" xfId="0" applyNumberFormat="1" applyFont="1" applyBorder="1" applyAlignment="1">
      <alignment horizontal="center" vertical="top" wrapText="1"/>
    </xf>
    <xf numFmtId="165" fontId="3" fillId="7" borderId="2" xfId="0" applyNumberFormat="1" applyFont="1" applyFill="1" applyBorder="1" applyAlignment="1">
      <alignment horizontal="center" vertical="top" wrapText="1"/>
    </xf>
    <xf numFmtId="165" fontId="3" fillId="0" borderId="2" xfId="0" applyNumberFormat="1" applyFont="1" applyBorder="1" applyAlignment="1">
      <alignment horizontal="center" vertical="top" wrapText="1"/>
    </xf>
    <xf numFmtId="165" fontId="3" fillId="9" borderId="2" xfId="0" applyNumberFormat="1" applyFont="1" applyFill="1" applyBorder="1" applyAlignment="1">
      <alignment horizontal="center" vertical="top" wrapText="1"/>
    </xf>
    <xf numFmtId="165" fontId="5" fillId="4" borderId="2" xfId="0" applyNumberFormat="1" applyFont="1" applyFill="1" applyBorder="1" applyAlignment="1">
      <alignment horizontal="center" vertical="top" wrapText="1"/>
    </xf>
    <xf numFmtId="165" fontId="5" fillId="5" borderId="25" xfId="0" applyNumberFormat="1" applyFont="1" applyFill="1" applyBorder="1" applyAlignment="1">
      <alignment horizontal="center" vertical="top" wrapText="1"/>
    </xf>
    <xf numFmtId="165" fontId="3" fillId="0" borderId="54" xfId="0" applyNumberFormat="1" applyFont="1" applyBorder="1" applyAlignment="1">
      <alignment horizontal="center" vertical="top" wrapText="1"/>
    </xf>
    <xf numFmtId="165" fontId="5" fillId="15" borderId="29" xfId="0" applyNumberFormat="1" applyFont="1" applyFill="1" applyBorder="1" applyAlignment="1">
      <alignment horizontal="center" vertical="top" wrapText="1"/>
    </xf>
    <xf numFmtId="165" fontId="5" fillId="15" borderId="35" xfId="0" applyNumberFormat="1" applyFont="1" applyFill="1" applyBorder="1" applyAlignment="1">
      <alignment horizontal="center" vertical="top" wrapText="1"/>
    </xf>
    <xf numFmtId="165" fontId="3" fillId="9" borderId="66" xfId="0" applyNumberFormat="1" applyFont="1" applyFill="1" applyBorder="1" applyAlignment="1">
      <alignment horizontal="center" vertical="top"/>
    </xf>
    <xf numFmtId="165" fontId="3" fillId="9" borderId="33" xfId="0" applyNumberFormat="1" applyFont="1" applyFill="1" applyBorder="1" applyAlignment="1">
      <alignment horizontal="center" vertical="top"/>
    </xf>
    <xf numFmtId="165" fontId="5" fillId="5" borderId="34" xfId="0" applyNumberFormat="1" applyFont="1" applyFill="1" applyBorder="1" applyAlignment="1">
      <alignment horizontal="center" vertical="top"/>
    </xf>
    <xf numFmtId="165" fontId="5" fillId="5" borderId="25" xfId="0" applyNumberFormat="1" applyFont="1" applyFill="1" applyBorder="1" applyAlignment="1">
      <alignment horizontal="center" vertical="top"/>
    </xf>
    <xf numFmtId="49" fontId="5" fillId="0" borderId="0" xfId="0" applyNumberFormat="1" applyFont="1" applyFill="1" applyBorder="1" applyAlignment="1">
      <alignment horizontal="center" vertical="top" wrapText="1"/>
    </xf>
    <xf numFmtId="3" fontId="3" fillId="0" borderId="0" xfId="0" applyNumberFormat="1" applyFont="1" applyFill="1" applyBorder="1" applyAlignment="1">
      <alignment horizontal="left" vertical="top" wrapText="1"/>
    </xf>
    <xf numFmtId="0" fontId="3" fillId="7" borderId="44" xfId="0" applyFont="1" applyFill="1" applyBorder="1" applyAlignment="1">
      <alignment horizontal="left" vertical="top" wrapText="1"/>
    </xf>
    <xf numFmtId="49" fontId="3" fillId="0" borderId="0" xfId="0" applyNumberFormat="1" applyFont="1" applyAlignment="1">
      <alignment vertical="center"/>
    </xf>
    <xf numFmtId="0" fontId="0" fillId="0" borderId="0" xfId="0" applyAlignment="1">
      <alignment vertical="top"/>
    </xf>
    <xf numFmtId="0" fontId="4" fillId="0" borderId="0" xfId="0" applyFont="1" applyAlignment="1">
      <alignment horizontal="center" vertical="top" wrapText="1"/>
    </xf>
    <xf numFmtId="0" fontId="3" fillId="0" borderId="18" xfId="0" applyFont="1" applyBorder="1" applyAlignment="1">
      <alignment horizontal="center" vertical="center" wrapText="1"/>
    </xf>
    <xf numFmtId="0" fontId="3" fillId="0" borderId="4" xfId="0" applyFont="1" applyBorder="1" applyAlignment="1">
      <alignment horizontal="center" vertical="center" textRotation="90" wrapText="1"/>
    </xf>
    <xf numFmtId="4" fontId="3" fillId="2" borderId="19" xfId="0" applyNumberFormat="1" applyFont="1" applyFill="1" applyBorder="1" applyAlignment="1">
      <alignment horizontal="center" vertical="top"/>
    </xf>
    <xf numFmtId="165" fontId="3" fillId="2" borderId="77" xfId="0" applyNumberFormat="1" applyFont="1" applyFill="1" applyBorder="1" applyAlignment="1">
      <alignment horizontal="center" vertical="top"/>
    </xf>
    <xf numFmtId="0" fontId="3" fillId="7" borderId="19" xfId="0" applyNumberFormat="1" applyFont="1" applyFill="1" applyBorder="1" applyAlignment="1">
      <alignment horizontal="center" vertical="top"/>
    </xf>
    <xf numFmtId="49" fontId="3" fillId="7" borderId="87" xfId="0" applyNumberFormat="1" applyFont="1" applyFill="1" applyBorder="1" applyAlignment="1">
      <alignment horizontal="center" vertical="top" wrapText="1"/>
    </xf>
    <xf numFmtId="1" fontId="3" fillId="7" borderId="78" xfId="0" applyNumberFormat="1" applyFont="1" applyFill="1" applyBorder="1" applyAlignment="1">
      <alignment horizontal="center" vertical="top" wrapText="1"/>
    </xf>
    <xf numFmtId="1" fontId="3" fillId="7" borderId="100" xfId="0" applyNumberFormat="1" applyFont="1" applyFill="1" applyBorder="1" applyAlignment="1">
      <alignment horizontal="center" vertical="top" wrapText="1"/>
    </xf>
    <xf numFmtId="3" fontId="3" fillId="7" borderId="1" xfId="1" applyNumberFormat="1" applyFont="1" applyFill="1" applyBorder="1" applyAlignment="1">
      <alignment horizontal="center" vertical="top"/>
    </xf>
    <xf numFmtId="3" fontId="3" fillId="7" borderId="32" xfId="1" applyNumberFormat="1" applyFont="1" applyFill="1" applyBorder="1" applyAlignment="1">
      <alignment horizontal="center" vertical="top"/>
    </xf>
    <xf numFmtId="3" fontId="3" fillId="7" borderId="19" xfId="1" applyNumberFormat="1" applyFont="1" applyFill="1" applyBorder="1" applyAlignment="1">
      <alignment horizontal="center" vertical="top"/>
    </xf>
    <xf numFmtId="0" fontId="3" fillId="7" borderId="19" xfId="0" applyFont="1" applyFill="1" applyBorder="1" applyAlignment="1">
      <alignment vertical="top"/>
    </xf>
    <xf numFmtId="3" fontId="3" fillId="11" borderId="119" xfId="1" applyNumberFormat="1" applyFont="1" applyFill="1" applyBorder="1" applyAlignment="1">
      <alignment vertical="top"/>
    </xf>
    <xf numFmtId="165" fontId="3" fillId="0" borderId="15" xfId="0" applyNumberFormat="1" applyFont="1" applyFill="1" applyBorder="1" applyAlignment="1">
      <alignment horizontal="center" vertical="top" wrapText="1"/>
    </xf>
    <xf numFmtId="165" fontId="3" fillId="7" borderId="19" xfId="0" applyNumberFormat="1" applyFont="1" applyFill="1" applyBorder="1" applyAlignment="1">
      <alignment horizontal="center" vertical="top" wrapText="1"/>
    </xf>
    <xf numFmtId="1" fontId="3" fillId="7" borderId="87" xfId="0" applyNumberFormat="1" applyFont="1" applyFill="1" applyBorder="1" applyAlignment="1">
      <alignment horizontal="center" vertical="top" wrapText="1"/>
    </xf>
    <xf numFmtId="1" fontId="3" fillId="7" borderId="32" xfId="0" applyNumberFormat="1" applyFont="1" applyFill="1" applyBorder="1" applyAlignment="1">
      <alignment horizontal="center" vertical="top" wrapText="1"/>
    </xf>
    <xf numFmtId="49" fontId="3" fillId="7" borderId="19" xfId="0" applyNumberFormat="1" applyFont="1" applyFill="1" applyBorder="1" applyAlignment="1">
      <alignment horizontal="center" vertical="top" wrapText="1"/>
    </xf>
    <xf numFmtId="1" fontId="3" fillId="7" borderId="19" xfId="0" applyNumberFormat="1" applyFont="1" applyFill="1" applyBorder="1" applyAlignment="1">
      <alignment horizontal="center" vertical="top" wrapText="1"/>
    </xf>
    <xf numFmtId="3" fontId="3" fillId="7" borderId="19" xfId="0" applyNumberFormat="1" applyFont="1" applyFill="1" applyBorder="1" applyAlignment="1">
      <alignment horizontal="center" wrapText="1"/>
    </xf>
    <xf numFmtId="3" fontId="3" fillId="0" borderId="28" xfId="0" applyNumberFormat="1" applyFont="1" applyFill="1" applyBorder="1" applyAlignment="1">
      <alignment horizontal="center" vertical="top" wrapText="1"/>
    </xf>
    <xf numFmtId="164" fontId="2" fillId="7" borderId="1" xfId="0" applyNumberFormat="1" applyFont="1" applyFill="1" applyBorder="1" applyAlignment="1">
      <alignment horizontal="center" vertical="center" wrapText="1"/>
    </xf>
    <xf numFmtId="0" fontId="3" fillId="7" borderId="87" xfId="0" applyNumberFormat="1" applyFont="1" applyFill="1" applyBorder="1" applyAlignment="1">
      <alignment horizontal="center" vertical="top" wrapText="1"/>
    </xf>
    <xf numFmtId="0" fontId="3" fillId="7" borderId="19" xfId="0" applyFont="1" applyFill="1" applyBorder="1" applyAlignment="1">
      <alignment horizontal="center" vertical="top" wrapText="1"/>
    </xf>
    <xf numFmtId="0" fontId="3" fillId="7" borderId="32" xfId="0" applyFont="1" applyFill="1" applyBorder="1" applyAlignment="1">
      <alignment horizontal="center" vertical="top" wrapText="1"/>
    </xf>
    <xf numFmtId="0" fontId="9" fillId="7" borderId="1" xfId="0" applyFont="1" applyFill="1" applyBorder="1" applyAlignment="1">
      <alignment horizontal="center" vertical="top" wrapText="1"/>
    </xf>
    <xf numFmtId="165" fontId="3" fillId="7" borderId="100" xfId="0" applyNumberFormat="1" applyFont="1" applyFill="1" applyBorder="1" applyAlignment="1">
      <alignment horizontal="center" vertical="top" wrapText="1"/>
    </xf>
    <xf numFmtId="0" fontId="27" fillId="7" borderId="30" xfId="0" applyFont="1" applyFill="1" applyBorder="1" applyAlignment="1">
      <alignment vertical="top"/>
    </xf>
    <xf numFmtId="0" fontId="3" fillId="7" borderId="104" xfId="0" applyFont="1" applyFill="1" applyBorder="1" applyAlignment="1">
      <alignment vertical="top" wrapText="1"/>
    </xf>
    <xf numFmtId="0" fontId="9" fillId="7" borderId="48" xfId="0" applyFont="1" applyFill="1" applyBorder="1" applyAlignment="1">
      <alignment horizontal="center" vertical="center" textRotation="90" wrapText="1"/>
    </xf>
    <xf numFmtId="49" fontId="3" fillId="7" borderId="73" xfId="0" applyNumberFormat="1" applyFont="1" applyFill="1" applyBorder="1" applyAlignment="1">
      <alignment horizontal="center" vertical="top"/>
    </xf>
    <xf numFmtId="49" fontId="3" fillId="7" borderId="39" xfId="0" applyNumberFormat="1" applyFont="1" applyFill="1" applyBorder="1" applyAlignment="1">
      <alignment horizontal="center" vertical="top"/>
    </xf>
    <xf numFmtId="0" fontId="3" fillId="0" borderId="66" xfId="0" applyFont="1" applyFill="1" applyBorder="1" applyAlignment="1">
      <alignment horizontal="center" vertical="top" wrapText="1"/>
    </xf>
    <xf numFmtId="165" fontId="9" fillId="7" borderId="39" xfId="0" applyNumberFormat="1" applyFont="1" applyFill="1" applyBorder="1" applyAlignment="1">
      <alignment horizontal="center" vertical="top"/>
    </xf>
    <xf numFmtId="165" fontId="9" fillId="7" borderId="39" xfId="0" applyNumberFormat="1" applyFont="1" applyFill="1" applyBorder="1" applyAlignment="1">
      <alignment horizontal="center" vertical="top" wrapText="1"/>
    </xf>
    <xf numFmtId="165" fontId="9" fillId="7" borderId="66" xfId="0" applyNumberFormat="1" applyFont="1" applyFill="1" applyBorder="1" applyAlignment="1">
      <alignment horizontal="center" vertical="top"/>
    </xf>
    <xf numFmtId="165" fontId="3" fillId="0" borderId="66" xfId="0" applyNumberFormat="1" applyFont="1" applyFill="1" applyBorder="1" applyAlignment="1">
      <alignment horizontal="center" vertical="top" wrapText="1"/>
    </xf>
    <xf numFmtId="165" fontId="5" fillId="7" borderId="66" xfId="0" applyNumberFormat="1" applyFont="1" applyFill="1" applyBorder="1" applyAlignment="1">
      <alignment horizontal="center" vertical="top"/>
    </xf>
    <xf numFmtId="0" fontId="3" fillId="7" borderId="68" xfId="0" applyFont="1" applyFill="1" applyBorder="1" applyAlignment="1">
      <alignment horizontal="left" vertical="top" wrapText="1"/>
    </xf>
    <xf numFmtId="0" fontId="3" fillId="7" borderId="71" xfId="0" applyFont="1" applyFill="1" applyBorder="1" applyAlignment="1">
      <alignment vertical="top" wrapText="1"/>
    </xf>
    <xf numFmtId="0" fontId="7" fillId="7" borderId="33" xfId="0" applyFont="1" applyFill="1" applyBorder="1" applyAlignment="1">
      <alignment vertical="top" wrapText="1"/>
    </xf>
    <xf numFmtId="3" fontId="11" fillId="7" borderId="39" xfId="0" applyNumberFormat="1" applyFont="1" applyFill="1" applyBorder="1" applyAlignment="1">
      <alignment horizontal="center" vertical="top"/>
    </xf>
    <xf numFmtId="165" fontId="5" fillId="12" borderId="24" xfId="0" applyNumberFormat="1" applyFont="1" applyFill="1" applyBorder="1" applyAlignment="1">
      <alignment horizontal="center" vertical="top"/>
    </xf>
    <xf numFmtId="165" fontId="5" fillId="4" borderId="24" xfId="0" applyNumberFormat="1" applyFont="1" applyFill="1" applyBorder="1" applyAlignment="1">
      <alignment horizontal="center" vertical="top"/>
    </xf>
    <xf numFmtId="3" fontId="16" fillId="7" borderId="66" xfId="0" applyNumberFormat="1" applyFont="1" applyFill="1" applyBorder="1" applyAlignment="1">
      <alignment horizontal="right" vertical="top"/>
    </xf>
    <xf numFmtId="165" fontId="25" fillId="7" borderId="23" xfId="0" applyNumberFormat="1" applyFont="1" applyFill="1" applyBorder="1" applyAlignment="1">
      <alignment horizontal="center" vertical="top"/>
    </xf>
    <xf numFmtId="0" fontId="3" fillId="0" borderId="40" xfId="0" applyFont="1" applyFill="1" applyBorder="1" applyAlignment="1">
      <alignment vertical="top" wrapText="1"/>
    </xf>
    <xf numFmtId="3" fontId="3" fillId="0" borderId="28" xfId="0" applyNumberFormat="1" applyFont="1" applyFill="1" applyBorder="1" applyAlignment="1">
      <alignment horizontal="center" vertical="top"/>
    </xf>
    <xf numFmtId="0" fontId="27" fillId="0" borderId="29" xfId="0" applyFont="1" applyFill="1" applyBorder="1" applyAlignment="1">
      <alignment vertical="top" wrapText="1"/>
    </xf>
    <xf numFmtId="165" fontId="5" fillId="5" borderId="58" xfId="0" applyNumberFormat="1" applyFont="1" applyFill="1" applyBorder="1" applyAlignment="1">
      <alignment horizontal="center" vertical="top" wrapText="1"/>
    </xf>
    <xf numFmtId="49" fontId="5" fillId="7" borderId="49" xfId="0" applyNumberFormat="1" applyFont="1" applyFill="1" applyBorder="1" applyAlignment="1">
      <alignment horizontal="center" vertical="top"/>
    </xf>
    <xf numFmtId="49" fontId="5" fillId="12" borderId="10" xfId="0" applyNumberFormat="1" applyFont="1" applyFill="1" applyBorder="1" applyAlignment="1">
      <alignment horizontal="center" vertical="top"/>
    </xf>
    <xf numFmtId="49" fontId="5" fillId="7" borderId="19" xfId="0" applyNumberFormat="1" applyFont="1" applyFill="1" applyBorder="1" applyAlignment="1">
      <alignment horizontal="center" vertical="top"/>
    </xf>
    <xf numFmtId="49" fontId="5" fillId="3" borderId="49" xfId="0" applyNumberFormat="1" applyFont="1" applyFill="1" applyBorder="1" applyAlignment="1">
      <alignment horizontal="center" vertical="top"/>
    </xf>
    <xf numFmtId="0" fontId="3" fillId="7" borderId="10" xfId="0" applyFont="1" applyFill="1" applyBorder="1" applyAlignment="1">
      <alignment vertical="top" wrapText="1"/>
    </xf>
    <xf numFmtId="165" fontId="3" fillId="7" borderId="1" xfId="0" applyNumberFormat="1" applyFont="1" applyFill="1" applyBorder="1" applyAlignment="1">
      <alignment horizontal="center" vertical="top" wrapText="1"/>
    </xf>
    <xf numFmtId="49" fontId="5" fillId="7" borderId="19" xfId="0" applyNumberFormat="1" applyFont="1" applyFill="1" applyBorder="1" applyAlignment="1">
      <alignment horizontal="center" vertical="top"/>
    </xf>
    <xf numFmtId="165" fontId="21" fillId="7" borderId="17" xfId="0" applyNumberFormat="1" applyFont="1" applyFill="1" applyBorder="1" applyAlignment="1">
      <alignment horizontal="center" vertical="top"/>
    </xf>
    <xf numFmtId="165" fontId="21" fillId="7" borderId="0" xfId="0" applyNumberFormat="1" applyFont="1" applyFill="1" applyBorder="1" applyAlignment="1">
      <alignment horizontal="center" vertical="top"/>
    </xf>
    <xf numFmtId="165" fontId="21" fillId="7" borderId="27" xfId="0" applyNumberFormat="1" applyFont="1" applyFill="1" applyBorder="1" applyAlignment="1">
      <alignment horizontal="center" vertical="top"/>
    </xf>
    <xf numFmtId="165" fontId="21" fillId="7" borderId="40" xfId="0" applyNumberFormat="1" applyFont="1" applyFill="1" applyBorder="1" applyAlignment="1">
      <alignment horizontal="center" vertical="top"/>
    </xf>
    <xf numFmtId="49" fontId="5" fillId="7" borderId="17" xfId="0" applyNumberFormat="1" applyFont="1" applyFill="1" applyBorder="1" applyAlignment="1">
      <alignment horizontal="center" vertical="top" wrapText="1"/>
    </xf>
    <xf numFmtId="0" fontId="3" fillId="7" borderId="17" xfId="0" applyFont="1" applyFill="1" applyBorder="1" applyAlignment="1">
      <alignment vertical="top" wrapText="1"/>
    </xf>
    <xf numFmtId="3" fontId="21" fillId="0" borderId="21" xfId="0" applyNumberFormat="1" applyFont="1" applyFill="1" applyBorder="1" applyAlignment="1">
      <alignment horizontal="center" vertical="top" wrapText="1"/>
    </xf>
    <xf numFmtId="165" fontId="3" fillId="7" borderId="39" xfId="0" applyNumberFormat="1" applyFont="1" applyFill="1" applyBorder="1" applyAlignment="1">
      <alignment horizontal="right" vertical="top"/>
    </xf>
    <xf numFmtId="3" fontId="3" fillId="7" borderId="78" xfId="0" applyNumberFormat="1" applyFont="1" applyFill="1" applyBorder="1" applyAlignment="1">
      <alignment horizontal="center" vertical="top"/>
    </xf>
    <xf numFmtId="0" fontId="3" fillId="7" borderId="49" xfId="0" applyFont="1" applyFill="1" applyBorder="1" applyAlignment="1">
      <alignment vertical="top" wrapText="1"/>
    </xf>
    <xf numFmtId="0" fontId="21" fillId="7" borderId="96" xfId="0" applyFont="1" applyFill="1" applyBorder="1" applyAlignment="1">
      <alignment vertical="top" wrapText="1"/>
    </xf>
    <xf numFmtId="3" fontId="21" fillId="7" borderId="102" xfId="0" applyNumberFormat="1" applyFont="1" applyFill="1" applyBorder="1" applyAlignment="1">
      <alignment horizontal="center" vertical="top"/>
    </xf>
    <xf numFmtId="49" fontId="5" fillId="7" borderId="49" xfId="0" applyNumberFormat="1" applyFont="1" applyFill="1" applyBorder="1" applyAlignment="1">
      <alignment horizontal="center" vertical="top"/>
    </xf>
    <xf numFmtId="49" fontId="5" fillId="12" borderId="10" xfId="0" applyNumberFormat="1" applyFont="1" applyFill="1" applyBorder="1" applyAlignment="1">
      <alignment horizontal="center" vertical="top"/>
    </xf>
    <xf numFmtId="49" fontId="5" fillId="3" borderId="17" xfId="0" applyNumberFormat="1" applyFont="1" applyFill="1" applyBorder="1" applyAlignment="1">
      <alignment horizontal="center" vertical="top"/>
    </xf>
    <xf numFmtId="49" fontId="5" fillId="7" borderId="17" xfId="0" applyNumberFormat="1" applyFont="1" applyFill="1" applyBorder="1" applyAlignment="1">
      <alignment horizontal="center" vertical="top"/>
    </xf>
    <xf numFmtId="49" fontId="5" fillId="3" borderId="49" xfId="0" applyNumberFormat="1" applyFont="1" applyFill="1" applyBorder="1" applyAlignment="1">
      <alignment horizontal="center" vertical="top"/>
    </xf>
    <xf numFmtId="49" fontId="5" fillId="7" borderId="19" xfId="0" applyNumberFormat="1" applyFont="1" applyFill="1" applyBorder="1" applyAlignment="1">
      <alignment horizontal="center" vertical="top"/>
    </xf>
    <xf numFmtId="0" fontId="3" fillId="7" borderId="17" xfId="0" applyFont="1" applyFill="1" applyBorder="1" applyAlignment="1">
      <alignment horizontal="center" vertical="center" textRotation="90" wrapText="1"/>
    </xf>
    <xf numFmtId="0" fontId="3" fillId="7" borderId="10" xfId="0" applyFont="1" applyFill="1" applyBorder="1" applyAlignment="1">
      <alignment vertical="top" wrapText="1"/>
    </xf>
    <xf numFmtId="49" fontId="5" fillId="7" borderId="17" xfId="0" applyNumberFormat="1" applyFont="1" applyFill="1" applyBorder="1" applyAlignment="1">
      <alignment horizontal="center" vertical="top" wrapText="1"/>
    </xf>
    <xf numFmtId="0" fontId="3" fillId="7" borderId="10" xfId="0" applyFont="1" applyFill="1" applyBorder="1" applyAlignment="1">
      <alignment vertical="top" wrapText="1"/>
    </xf>
    <xf numFmtId="3" fontId="5" fillId="0" borderId="74" xfId="0" applyNumberFormat="1" applyFont="1" applyBorder="1" applyAlignment="1">
      <alignment horizontal="center" vertical="center" wrapText="1"/>
    </xf>
    <xf numFmtId="165" fontId="3" fillId="9" borderId="72" xfId="0" applyNumberFormat="1" applyFont="1" applyFill="1" applyBorder="1" applyAlignment="1">
      <alignment horizontal="center" vertical="top" wrapText="1"/>
    </xf>
    <xf numFmtId="0" fontId="5" fillId="2" borderId="33" xfId="0" applyFont="1" applyFill="1" applyBorder="1" applyAlignment="1">
      <alignment horizontal="center" vertical="top" wrapText="1"/>
    </xf>
    <xf numFmtId="165" fontId="21" fillId="7" borderId="48" xfId="0" applyNumberFormat="1" applyFont="1" applyFill="1" applyBorder="1" applyAlignment="1">
      <alignment horizontal="center" vertical="top"/>
    </xf>
    <xf numFmtId="0" fontId="21" fillId="7" borderId="9" xfId="0" applyFont="1" applyFill="1" applyBorder="1" applyAlignment="1">
      <alignment horizontal="center" vertical="top"/>
    </xf>
    <xf numFmtId="165" fontId="21" fillId="7" borderId="52" xfId="0" applyNumberFormat="1" applyFont="1" applyFill="1" applyBorder="1" applyAlignment="1">
      <alignment horizontal="center" vertical="top"/>
    </xf>
    <xf numFmtId="165" fontId="21" fillId="7" borderId="0" xfId="0" applyNumberFormat="1" applyFont="1" applyFill="1" applyBorder="1" applyAlignment="1">
      <alignment horizontal="center" vertical="top" wrapText="1"/>
    </xf>
    <xf numFmtId="165" fontId="21" fillId="7" borderId="48" xfId="0" applyNumberFormat="1" applyFont="1" applyFill="1" applyBorder="1" applyAlignment="1">
      <alignment horizontal="center" vertical="top" wrapText="1"/>
    </xf>
    <xf numFmtId="0" fontId="3" fillId="0" borderId="9" xfId="0" applyFont="1" applyBorder="1" applyAlignment="1">
      <alignment vertical="top"/>
    </xf>
    <xf numFmtId="165" fontId="5" fillId="9" borderId="26" xfId="0" applyNumberFormat="1" applyFont="1" applyFill="1" applyBorder="1" applyAlignment="1">
      <alignment horizontal="center" vertical="top"/>
    </xf>
    <xf numFmtId="0" fontId="0" fillId="0" borderId="9" xfId="0" applyBorder="1" applyAlignment="1">
      <alignment vertical="top"/>
    </xf>
    <xf numFmtId="0" fontId="0" fillId="7" borderId="9" xfId="0" applyFill="1" applyBorder="1" applyAlignment="1">
      <alignment vertical="top"/>
    </xf>
    <xf numFmtId="0" fontId="9" fillId="7" borderId="10" xfId="0" applyFont="1" applyFill="1" applyBorder="1" applyAlignment="1">
      <alignment vertical="top" wrapText="1"/>
    </xf>
    <xf numFmtId="0" fontId="3" fillId="7" borderId="38" xfId="0" applyFont="1" applyFill="1" applyBorder="1" applyAlignment="1">
      <alignment vertical="top" wrapText="1"/>
    </xf>
    <xf numFmtId="0" fontId="3" fillId="0" borderId="20" xfId="0" applyFont="1" applyFill="1" applyBorder="1" applyAlignment="1">
      <alignment vertical="top" wrapText="1"/>
    </xf>
    <xf numFmtId="0" fontId="9" fillId="7" borderId="38" xfId="0" applyFont="1" applyFill="1" applyBorder="1" applyAlignment="1">
      <alignment vertical="top" wrapText="1"/>
    </xf>
    <xf numFmtId="165" fontId="21" fillId="7" borderId="40" xfId="0" applyNumberFormat="1" applyFont="1" applyFill="1" applyBorder="1" applyAlignment="1">
      <alignment horizontal="center" vertical="center"/>
    </xf>
    <xf numFmtId="165" fontId="21" fillId="7" borderId="0" xfId="0" applyNumberFormat="1" applyFont="1" applyFill="1" applyBorder="1" applyAlignment="1">
      <alignment horizontal="center" vertical="center"/>
    </xf>
    <xf numFmtId="165" fontId="3" fillId="7" borderId="17" xfId="0" applyNumberFormat="1" applyFont="1" applyFill="1" applyBorder="1" applyAlignment="1">
      <alignment vertical="top"/>
    </xf>
    <xf numFmtId="165" fontId="3" fillId="7" borderId="0" xfId="0" applyNumberFormat="1" applyFont="1" applyFill="1" applyBorder="1" applyAlignment="1">
      <alignment vertical="top"/>
    </xf>
    <xf numFmtId="0" fontId="3" fillId="0" borderId="96" xfId="0" applyFont="1" applyBorder="1" applyAlignment="1">
      <alignment vertical="top"/>
    </xf>
    <xf numFmtId="0" fontId="3" fillId="0" borderId="98" xfId="0" applyFont="1" applyBorder="1" applyAlignment="1">
      <alignment vertical="top"/>
    </xf>
    <xf numFmtId="0" fontId="3" fillId="0" borderId="108" xfId="0" applyFont="1" applyBorder="1" applyAlignment="1">
      <alignment vertical="top"/>
    </xf>
    <xf numFmtId="0" fontId="3" fillId="0" borderId="78" xfId="0" applyFont="1" applyBorder="1" applyAlignment="1">
      <alignment vertical="top"/>
    </xf>
    <xf numFmtId="165" fontId="3" fillId="7" borderId="33" xfId="0" applyNumberFormat="1" applyFont="1" applyFill="1" applyBorder="1" applyAlignment="1">
      <alignment vertical="top"/>
    </xf>
    <xf numFmtId="165" fontId="3" fillId="7" borderId="48" xfId="0" applyNumberFormat="1" applyFont="1" applyFill="1" applyBorder="1" applyAlignment="1">
      <alignment vertical="top"/>
    </xf>
    <xf numFmtId="0" fontId="5" fillId="2" borderId="27" xfId="0" applyFont="1" applyFill="1" applyBorder="1" applyAlignment="1">
      <alignment horizontal="center" vertical="top" wrapText="1"/>
    </xf>
    <xf numFmtId="0" fontId="3" fillId="0" borderId="45" xfId="0" applyFont="1" applyBorder="1" applyAlignment="1">
      <alignment horizontal="center" vertical="top" wrapText="1"/>
    </xf>
    <xf numFmtId="165" fontId="3" fillId="2" borderId="73" xfId="0" applyNumberFormat="1" applyFont="1" applyFill="1" applyBorder="1" applyAlignment="1">
      <alignment horizontal="center" vertical="top"/>
    </xf>
    <xf numFmtId="165" fontId="3" fillId="2" borderId="27" xfId="0" applyNumberFormat="1" applyFont="1" applyFill="1" applyBorder="1" applyAlignment="1">
      <alignment horizontal="center" vertical="top"/>
    </xf>
    <xf numFmtId="165" fontId="3" fillId="2" borderId="68" xfId="0" applyNumberFormat="1" applyFont="1" applyFill="1" applyBorder="1" applyAlignment="1">
      <alignment horizontal="center" vertical="top"/>
    </xf>
    <xf numFmtId="165" fontId="3" fillId="7" borderId="27" xfId="0" applyNumberFormat="1" applyFont="1" applyFill="1" applyBorder="1" applyAlignment="1">
      <alignment vertical="top"/>
    </xf>
    <xf numFmtId="165" fontId="3" fillId="7" borderId="46" xfId="0" applyNumberFormat="1" applyFont="1" applyFill="1" applyBorder="1" applyAlignment="1">
      <alignment vertical="top"/>
    </xf>
    <xf numFmtId="165" fontId="3" fillId="7" borderId="28" xfId="0" applyNumberFormat="1" applyFont="1" applyFill="1" applyBorder="1" applyAlignment="1">
      <alignment vertical="top"/>
    </xf>
    <xf numFmtId="165" fontId="3" fillId="7" borderId="32" xfId="0" applyNumberFormat="1" applyFont="1" applyFill="1" applyBorder="1" applyAlignment="1">
      <alignment vertical="top"/>
    </xf>
    <xf numFmtId="165" fontId="21" fillId="2" borderId="40" xfId="0" applyNumberFormat="1" applyFont="1" applyFill="1" applyBorder="1" applyAlignment="1">
      <alignment horizontal="center" vertical="top"/>
    </xf>
    <xf numFmtId="165" fontId="21" fillId="2" borderId="48" xfId="0" applyNumberFormat="1" applyFont="1" applyFill="1" applyBorder="1" applyAlignment="1">
      <alignment horizontal="center" vertical="top"/>
    </xf>
    <xf numFmtId="165" fontId="5" fillId="9" borderId="3" xfId="0" applyNumberFormat="1" applyFont="1" applyFill="1" applyBorder="1" applyAlignment="1">
      <alignment horizontal="center" vertical="top"/>
    </xf>
    <xf numFmtId="165" fontId="3" fillId="2" borderId="8" xfId="0" applyNumberFormat="1" applyFont="1" applyFill="1" applyBorder="1" applyAlignment="1">
      <alignment horizontal="center" vertical="top"/>
    </xf>
    <xf numFmtId="165" fontId="3" fillId="7" borderId="19" xfId="0" applyNumberFormat="1" applyFont="1" applyFill="1" applyBorder="1" applyAlignment="1">
      <alignment vertical="top"/>
    </xf>
    <xf numFmtId="165" fontId="3" fillId="9" borderId="48" xfId="0" applyNumberFormat="1" applyFont="1" applyFill="1" applyBorder="1" applyAlignment="1">
      <alignment horizontal="center" vertical="top" wrapText="1"/>
    </xf>
    <xf numFmtId="165" fontId="3" fillId="9" borderId="54" xfId="0" applyNumberFormat="1" applyFont="1" applyFill="1" applyBorder="1" applyAlignment="1">
      <alignment horizontal="center" vertical="top" wrapText="1"/>
    </xf>
    <xf numFmtId="165" fontId="3" fillId="0" borderId="2" xfId="0" applyNumberFormat="1" applyFont="1" applyBorder="1" applyAlignment="1">
      <alignment horizontal="center" vertical="top"/>
    </xf>
    <xf numFmtId="165" fontId="5" fillId="5" borderId="34" xfId="0" applyNumberFormat="1" applyFont="1" applyFill="1" applyBorder="1" applyAlignment="1">
      <alignment horizontal="center" vertical="top" wrapText="1"/>
    </xf>
    <xf numFmtId="165" fontId="5" fillId="9" borderId="72" xfId="0" applyNumberFormat="1" applyFont="1" applyFill="1" applyBorder="1" applyAlignment="1">
      <alignment horizontal="center" vertical="top" wrapText="1"/>
    </xf>
    <xf numFmtId="165" fontId="3" fillId="7" borderId="72" xfId="0" applyNumberFormat="1" applyFont="1" applyFill="1" applyBorder="1" applyAlignment="1">
      <alignment horizontal="center" vertical="top" wrapText="1"/>
    </xf>
    <xf numFmtId="165" fontId="3" fillId="0" borderId="72" xfId="0" applyNumberFormat="1" applyFont="1" applyBorder="1" applyAlignment="1">
      <alignment horizontal="center" vertical="top" wrapText="1"/>
    </xf>
    <xf numFmtId="165" fontId="3" fillId="9" borderId="72" xfId="0" applyNumberFormat="1" applyFont="1" applyFill="1" applyBorder="1" applyAlignment="1">
      <alignment horizontal="center" vertical="top" wrapText="1"/>
    </xf>
    <xf numFmtId="165" fontId="3" fillId="9" borderId="43" xfId="0" applyNumberFormat="1" applyFont="1" applyFill="1" applyBorder="1" applyAlignment="1">
      <alignment horizontal="center" vertical="top" wrapText="1"/>
    </xf>
    <xf numFmtId="165" fontId="5" fillId="4" borderId="74" xfId="0" applyNumberFormat="1" applyFont="1" applyFill="1" applyBorder="1" applyAlignment="1">
      <alignment horizontal="center" vertical="top" wrapText="1"/>
    </xf>
    <xf numFmtId="165" fontId="5" fillId="4" borderId="72" xfId="0" applyNumberFormat="1" applyFont="1" applyFill="1" applyBorder="1" applyAlignment="1">
      <alignment horizontal="center" vertical="top" wrapText="1"/>
    </xf>
    <xf numFmtId="165" fontId="5" fillId="4" borderId="42" xfId="0" applyNumberFormat="1" applyFont="1" applyFill="1" applyBorder="1" applyAlignment="1">
      <alignment horizontal="center" vertical="top" wrapText="1"/>
    </xf>
    <xf numFmtId="165" fontId="5" fillId="4" borderId="43" xfId="0" applyNumberFormat="1" applyFont="1" applyFill="1" applyBorder="1" applyAlignment="1">
      <alignment horizontal="center" vertical="top" wrapText="1"/>
    </xf>
    <xf numFmtId="165" fontId="3" fillId="9" borderId="2" xfId="0" applyNumberFormat="1" applyFont="1" applyFill="1" applyBorder="1" applyAlignment="1">
      <alignment horizontal="center" vertical="top"/>
    </xf>
    <xf numFmtId="0" fontId="34" fillId="7" borderId="39" xfId="0" applyFont="1" applyFill="1" applyBorder="1" applyAlignment="1">
      <alignment horizontal="center" vertical="top" wrapText="1"/>
    </xf>
    <xf numFmtId="0" fontId="35" fillId="7" borderId="36" xfId="0" applyFont="1" applyFill="1" applyBorder="1" applyAlignment="1">
      <alignment horizontal="left" vertical="top" wrapText="1"/>
    </xf>
    <xf numFmtId="0" fontId="35" fillId="0" borderId="37" xfId="0" applyFont="1" applyFill="1" applyBorder="1" applyAlignment="1">
      <alignment vertical="top" wrapText="1"/>
    </xf>
    <xf numFmtId="3" fontId="35" fillId="7" borderId="18" xfId="0" applyNumberFormat="1" applyFont="1" applyFill="1" applyBorder="1" applyAlignment="1">
      <alignment horizontal="center" vertical="top" wrapText="1"/>
    </xf>
    <xf numFmtId="0" fontId="7" fillId="7" borderId="17" xfId="0" applyFont="1" applyFill="1" applyBorder="1" applyAlignment="1">
      <alignment vertical="top" wrapText="1"/>
    </xf>
    <xf numFmtId="0" fontId="3" fillId="7" borderId="17" xfId="0" applyFont="1" applyFill="1" applyBorder="1" applyAlignment="1">
      <alignment vertical="top" wrapText="1"/>
    </xf>
    <xf numFmtId="0" fontId="3" fillId="7" borderId="96" xfId="0" applyFont="1" applyFill="1" applyBorder="1" applyAlignment="1">
      <alignment vertical="top" wrapText="1"/>
    </xf>
    <xf numFmtId="0" fontId="7" fillId="10" borderId="64" xfId="0" applyFont="1" applyFill="1" applyBorder="1" applyAlignment="1">
      <alignment horizontal="left" vertical="top" wrapText="1"/>
    </xf>
    <xf numFmtId="0" fontId="3" fillId="7" borderId="44" xfId="1" applyFont="1" applyFill="1" applyBorder="1" applyAlignment="1">
      <alignment vertical="top" wrapText="1"/>
    </xf>
    <xf numFmtId="0" fontId="3" fillId="7" borderId="17" xfId="0" applyFont="1" applyFill="1" applyBorder="1" applyAlignment="1">
      <alignment horizontal="left" vertical="top" wrapText="1"/>
    </xf>
    <xf numFmtId="49" fontId="5" fillId="7" borderId="49" xfId="0" applyNumberFormat="1" applyFont="1" applyFill="1" applyBorder="1" applyAlignment="1">
      <alignment horizontal="center" vertical="top"/>
    </xf>
    <xf numFmtId="0" fontId="3" fillId="2" borderId="27" xfId="0" applyFont="1" applyFill="1" applyBorder="1" applyAlignment="1">
      <alignment vertical="top" wrapText="1"/>
    </xf>
    <xf numFmtId="49" fontId="5" fillId="12" borderId="10" xfId="0" applyNumberFormat="1" applyFont="1" applyFill="1" applyBorder="1" applyAlignment="1">
      <alignment horizontal="center" vertical="top"/>
    </xf>
    <xf numFmtId="49" fontId="5" fillId="3" borderId="17" xfId="0" applyNumberFormat="1" applyFont="1" applyFill="1" applyBorder="1" applyAlignment="1">
      <alignment horizontal="center" vertical="top"/>
    </xf>
    <xf numFmtId="49" fontId="5" fillId="7" borderId="19" xfId="0" applyNumberFormat="1" applyFont="1" applyFill="1" applyBorder="1" applyAlignment="1">
      <alignment horizontal="center" vertical="top"/>
    </xf>
    <xf numFmtId="0" fontId="3" fillId="7" borderId="44" xfId="0" applyFont="1" applyFill="1" applyBorder="1" applyAlignment="1">
      <alignment horizontal="left" vertical="top" wrapText="1"/>
    </xf>
    <xf numFmtId="0" fontId="3" fillId="7" borderId="36" xfId="0" applyFont="1" applyFill="1" applyBorder="1" applyAlignment="1">
      <alignment horizontal="left" vertical="top" wrapText="1"/>
    </xf>
    <xf numFmtId="0" fontId="3" fillId="7" borderId="31" xfId="0" applyFont="1" applyFill="1" applyBorder="1" applyAlignment="1">
      <alignment horizontal="left" vertical="top" wrapText="1"/>
    </xf>
    <xf numFmtId="0" fontId="3" fillId="7" borderId="33" xfId="0" applyFont="1" applyFill="1" applyBorder="1" applyAlignment="1">
      <alignment horizontal="left" vertical="top" wrapText="1"/>
    </xf>
    <xf numFmtId="49" fontId="5" fillId="7" borderId="32" xfId="0" applyNumberFormat="1" applyFont="1" applyFill="1" applyBorder="1" applyAlignment="1">
      <alignment horizontal="center" vertical="top"/>
    </xf>
    <xf numFmtId="49" fontId="5" fillId="12" borderId="8" xfId="0" applyNumberFormat="1" applyFont="1" applyFill="1" applyBorder="1" applyAlignment="1">
      <alignment horizontal="center" vertical="top"/>
    </xf>
    <xf numFmtId="49" fontId="5" fillId="12" borderId="11" xfId="0" applyNumberFormat="1" applyFont="1" applyFill="1" applyBorder="1" applyAlignment="1">
      <alignment horizontal="center" vertical="top"/>
    </xf>
    <xf numFmtId="49" fontId="5" fillId="3" borderId="46" xfId="0" applyNumberFormat="1" applyFont="1" applyFill="1" applyBorder="1" applyAlignment="1">
      <alignment horizontal="center" vertical="top"/>
    </xf>
    <xf numFmtId="49" fontId="5" fillId="3" borderId="59" xfId="0" applyNumberFormat="1" applyFont="1" applyFill="1" applyBorder="1" applyAlignment="1">
      <alignment horizontal="center" vertical="top"/>
    </xf>
    <xf numFmtId="49" fontId="5" fillId="7" borderId="27" xfId="0" applyNumberFormat="1" applyFont="1" applyFill="1" applyBorder="1" applyAlignment="1">
      <alignment horizontal="center" vertical="top"/>
    </xf>
    <xf numFmtId="0" fontId="3" fillId="7" borderId="10" xfId="0" applyFont="1" applyFill="1" applyBorder="1" applyAlignment="1">
      <alignment horizontal="left" vertical="top" wrapText="1"/>
    </xf>
    <xf numFmtId="0" fontId="3" fillId="7" borderId="30" xfId="0" applyFont="1" applyFill="1" applyBorder="1" applyAlignment="1">
      <alignment horizontal="left" vertical="top" wrapText="1"/>
    </xf>
    <xf numFmtId="49" fontId="5" fillId="7" borderId="17" xfId="0" applyNumberFormat="1" applyFont="1" applyFill="1" applyBorder="1" applyAlignment="1">
      <alignment horizontal="center" vertical="top"/>
    </xf>
    <xf numFmtId="49" fontId="5" fillId="3" borderId="49" xfId="0" applyNumberFormat="1" applyFont="1" applyFill="1" applyBorder="1" applyAlignment="1">
      <alignment horizontal="center" vertical="top"/>
    </xf>
    <xf numFmtId="49" fontId="5" fillId="7" borderId="28" xfId="0" applyNumberFormat="1" applyFont="1" applyFill="1" applyBorder="1" applyAlignment="1">
      <alignment horizontal="center" vertical="top"/>
    </xf>
    <xf numFmtId="0" fontId="3" fillId="7" borderId="17" xfId="0" applyFont="1" applyFill="1" applyBorder="1" applyAlignment="1">
      <alignment horizontal="center" vertical="center" textRotation="90" wrapText="1"/>
    </xf>
    <xf numFmtId="0" fontId="3" fillId="7" borderId="10" xfId="1" applyFont="1" applyFill="1" applyBorder="1" applyAlignment="1">
      <alignment vertical="top" wrapText="1"/>
    </xf>
    <xf numFmtId="0" fontId="3" fillId="7" borderId="49" xfId="0" applyFont="1" applyFill="1" applyBorder="1" applyAlignment="1">
      <alignment horizontal="center" vertical="center" textRotation="90" wrapText="1"/>
    </xf>
    <xf numFmtId="0" fontId="3" fillId="7" borderId="20" xfId="0" applyFont="1" applyFill="1" applyBorder="1" applyAlignment="1">
      <alignment horizontal="center" vertical="center" textRotation="90" wrapText="1"/>
    </xf>
    <xf numFmtId="0" fontId="3" fillId="7" borderId="50" xfId="0" applyFont="1" applyFill="1" applyBorder="1" applyAlignment="1">
      <alignment horizontal="center" vertical="center" textRotation="90" wrapText="1"/>
    </xf>
    <xf numFmtId="0" fontId="3" fillId="7" borderId="10" xfId="0" applyFont="1" applyFill="1" applyBorder="1" applyAlignment="1">
      <alignment vertical="top" wrapText="1"/>
    </xf>
    <xf numFmtId="3" fontId="3" fillId="7" borderId="68" xfId="0" applyNumberFormat="1" applyFont="1" applyFill="1" applyBorder="1" applyAlignment="1">
      <alignment vertical="top" wrapText="1"/>
    </xf>
    <xf numFmtId="49" fontId="5" fillId="11" borderId="17" xfId="0" applyNumberFormat="1" applyFont="1" applyFill="1" applyBorder="1" applyAlignment="1">
      <alignment horizontal="center" vertical="top" wrapText="1"/>
    </xf>
    <xf numFmtId="49" fontId="2" fillId="0" borderId="17" xfId="0" applyNumberFormat="1" applyFont="1" applyBorder="1" applyAlignment="1">
      <alignment horizontal="center" vertical="center" textRotation="90" wrapText="1"/>
    </xf>
    <xf numFmtId="49" fontId="3" fillId="7" borderId="9" xfId="0" applyNumberFormat="1" applyFont="1" applyFill="1" applyBorder="1" applyAlignment="1">
      <alignment horizontal="center" vertical="top" wrapText="1"/>
    </xf>
    <xf numFmtId="0" fontId="7" fillId="0" borderId="9" xfId="0" applyFont="1" applyBorder="1" applyAlignment="1">
      <alignment horizontal="center" vertical="center" wrapText="1"/>
    </xf>
    <xf numFmtId="49" fontId="3" fillId="7" borderId="9" xfId="0" applyNumberFormat="1" applyFont="1" applyFill="1" applyBorder="1" applyAlignment="1">
      <alignment horizontal="center" vertical="center" wrapText="1"/>
    </xf>
    <xf numFmtId="49" fontId="3" fillId="7" borderId="23" xfId="0" applyNumberFormat="1" applyFont="1" applyFill="1" applyBorder="1" applyAlignment="1">
      <alignment horizontal="center" vertical="center" wrapText="1"/>
    </xf>
    <xf numFmtId="49" fontId="3" fillId="7" borderId="52" xfId="0" applyNumberFormat="1" applyFont="1" applyFill="1" applyBorder="1" applyAlignment="1">
      <alignment horizontal="center" vertical="center" wrapText="1"/>
    </xf>
    <xf numFmtId="49" fontId="2" fillId="7" borderId="17" xfId="0" applyNumberFormat="1" applyFont="1" applyFill="1" applyBorder="1" applyAlignment="1">
      <alignment horizontal="center" vertical="center" textRotation="90" wrapText="1"/>
    </xf>
    <xf numFmtId="0" fontId="0" fillId="0" borderId="17" xfId="0" applyFont="1" applyBorder="1" applyAlignment="1">
      <alignment horizontal="center" vertical="center" textRotation="90" wrapText="1"/>
    </xf>
    <xf numFmtId="49" fontId="0" fillId="7" borderId="17" xfId="0" applyNumberFormat="1" applyFont="1" applyFill="1" applyBorder="1" applyAlignment="1">
      <alignment horizontal="center" vertical="center" textRotation="90" wrapText="1"/>
    </xf>
    <xf numFmtId="49" fontId="0" fillId="0" borderId="25" xfId="0" applyNumberFormat="1" applyFont="1" applyBorder="1" applyAlignment="1">
      <alignment horizontal="center" vertical="center" textRotation="90" wrapText="1"/>
    </xf>
    <xf numFmtId="49" fontId="9" fillId="7" borderId="33" xfId="0" applyNumberFormat="1" applyFont="1" applyFill="1" applyBorder="1" applyAlignment="1">
      <alignment horizontal="center" vertical="center" textRotation="90" wrapText="1"/>
    </xf>
    <xf numFmtId="49" fontId="3" fillId="7" borderId="39" xfId="0" applyNumberFormat="1" applyFont="1" applyFill="1" applyBorder="1" applyAlignment="1">
      <alignment horizontal="center" vertical="top" wrapText="1"/>
    </xf>
    <xf numFmtId="0" fontId="3" fillId="0" borderId="30" xfId="0" applyFont="1" applyFill="1" applyBorder="1" applyAlignment="1">
      <alignment horizontal="left" vertical="top" wrapText="1"/>
    </xf>
    <xf numFmtId="49" fontId="5" fillId="11" borderId="17" xfId="0" applyNumberFormat="1" applyFont="1" applyFill="1" applyBorder="1" applyAlignment="1">
      <alignment horizontal="center" vertical="top"/>
    </xf>
    <xf numFmtId="49" fontId="5" fillId="7" borderId="21" xfId="0" applyNumberFormat="1" applyFont="1" applyFill="1" applyBorder="1" applyAlignment="1">
      <alignment horizontal="center" vertical="top"/>
    </xf>
    <xf numFmtId="49" fontId="5" fillId="7" borderId="33" xfId="0" applyNumberFormat="1" applyFont="1" applyFill="1" applyBorder="1" applyAlignment="1">
      <alignment horizontal="center" vertical="top"/>
    </xf>
    <xf numFmtId="49" fontId="5" fillId="0" borderId="19" xfId="0" applyNumberFormat="1" applyFont="1" applyBorder="1" applyAlignment="1">
      <alignment horizontal="center" vertical="top"/>
    </xf>
    <xf numFmtId="49" fontId="5" fillId="11" borderId="27" xfId="0" applyNumberFormat="1" applyFont="1" applyFill="1" applyBorder="1" applyAlignment="1">
      <alignment horizontal="center" vertical="top"/>
    </xf>
    <xf numFmtId="0" fontId="3" fillId="0" borderId="20" xfId="0" applyFont="1" applyFill="1" applyBorder="1" applyAlignment="1">
      <alignment horizontal="center" vertical="center" textRotation="90" wrapText="1"/>
    </xf>
    <xf numFmtId="0" fontId="3" fillId="7" borderId="30" xfId="1" applyFont="1" applyFill="1" applyBorder="1" applyAlignment="1">
      <alignment vertical="top" wrapText="1"/>
    </xf>
    <xf numFmtId="0" fontId="3" fillId="7" borderId="9" xfId="0" applyFont="1" applyFill="1" applyBorder="1" applyAlignment="1">
      <alignment horizontal="center" vertical="center" wrapText="1"/>
    </xf>
    <xf numFmtId="0" fontId="3" fillId="7" borderId="47" xfId="0" applyFont="1" applyFill="1" applyBorder="1" applyAlignment="1">
      <alignment horizontal="center" vertical="center" textRotation="90" wrapText="1"/>
    </xf>
    <xf numFmtId="49" fontId="2" fillId="7" borderId="33" xfId="0" applyNumberFormat="1" applyFont="1" applyFill="1" applyBorder="1" applyAlignment="1">
      <alignment horizontal="center" vertical="center" textRotation="90" wrapText="1"/>
    </xf>
    <xf numFmtId="49" fontId="1" fillId="7" borderId="17" xfId="0" applyNumberFormat="1" applyFont="1" applyFill="1" applyBorder="1" applyAlignment="1">
      <alignment horizontal="center" vertical="center" textRotation="90" wrapText="1"/>
    </xf>
    <xf numFmtId="49" fontId="5" fillId="7" borderId="2" xfId="0" applyNumberFormat="1" applyFont="1" applyFill="1" applyBorder="1" applyAlignment="1">
      <alignment horizontal="center" vertical="top"/>
    </xf>
    <xf numFmtId="0" fontId="3" fillId="7" borderId="38" xfId="0" applyFont="1" applyFill="1" applyBorder="1" applyAlignment="1">
      <alignment horizontal="center" vertical="center" textRotation="90" wrapText="1"/>
    </xf>
    <xf numFmtId="49" fontId="16" fillId="7" borderId="29" xfId="0" applyNumberFormat="1" applyFont="1" applyFill="1" applyBorder="1" applyAlignment="1">
      <alignment horizontal="center" vertical="top"/>
    </xf>
    <xf numFmtId="0" fontId="3" fillId="7" borderId="6" xfId="0" applyFont="1" applyFill="1" applyBorder="1" applyAlignment="1">
      <alignment horizontal="center" vertical="top" wrapText="1"/>
    </xf>
    <xf numFmtId="49" fontId="16" fillId="12" borderId="34" xfId="0" applyNumberFormat="1" applyFont="1" applyFill="1" applyBorder="1" applyAlignment="1">
      <alignment horizontal="center" vertical="top"/>
    </xf>
    <xf numFmtId="49" fontId="16" fillId="10" borderId="25" xfId="0" applyNumberFormat="1" applyFont="1" applyFill="1" applyBorder="1" applyAlignment="1">
      <alignment horizontal="center" vertical="top"/>
    </xf>
    <xf numFmtId="3" fontId="11" fillId="7" borderId="59" xfId="0" applyNumberFormat="1" applyFont="1" applyFill="1" applyBorder="1" applyAlignment="1">
      <alignment horizontal="left" vertical="top" wrapText="1"/>
    </xf>
    <xf numFmtId="3" fontId="3" fillId="7" borderId="25" xfId="0" applyNumberFormat="1" applyFont="1" applyFill="1" applyBorder="1" applyAlignment="1">
      <alignment horizontal="left" vertical="top" wrapText="1"/>
    </xf>
    <xf numFmtId="3" fontId="5" fillId="7" borderId="29" xfId="0" applyNumberFormat="1" applyFont="1" applyFill="1" applyBorder="1" applyAlignment="1">
      <alignment horizontal="center" vertical="top" wrapText="1"/>
    </xf>
    <xf numFmtId="0" fontId="0" fillId="0" borderId="0" xfId="0" applyFont="1" applyBorder="1" applyAlignment="1">
      <alignment vertical="top"/>
    </xf>
    <xf numFmtId="0" fontId="0" fillId="0" borderId="0" xfId="0" applyFont="1" applyFill="1" applyBorder="1" applyAlignment="1">
      <alignment vertical="top"/>
    </xf>
    <xf numFmtId="0" fontId="3" fillId="7" borderId="87" xfId="0" applyFont="1" applyFill="1" applyBorder="1" applyAlignment="1">
      <alignment horizontal="center" vertical="center"/>
    </xf>
    <xf numFmtId="0" fontId="3" fillId="0" borderId="87" xfId="0" applyFont="1" applyFill="1" applyBorder="1" applyAlignment="1">
      <alignment horizontal="center" vertical="center"/>
    </xf>
    <xf numFmtId="0" fontId="3" fillId="14" borderId="119" xfId="0" applyFont="1" applyFill="1" applyBorder="1" applyAlignment="1">
      <alignment horizontal="center" vertical="center"/>
    </xf>
    <xf numFmtId="165" fontId="3" fillId="7" borderId="15" xfId="0" applyNumberFormat="1" applyFont="1" applyFill="1" applyBorder="1" applyAlignment="1">
      <alignment vertical="top"/>
    </xf>
    <xf numFmtId="165" fontId="3" fillId="7" borderId="78" xfId="0" applyNumberFormat="1" applyFont="1" applyFill="1" applyBorder="1" applyAlignment="1">
      <alignment horizontal="center" vertical="top"/>
    </xf>
    <xf numFmtId="0" fontId="3" fillId="14" borderId="26" xfId="0" applyFont="1" applyFill="1" applyBorder="1" applyAlignment="1">
      <alignment horizontal="center" vertical="center"/>
    </xf>
    <xf numFmtId="0" fontId="7" fillId="10" borderId="76" xfId="0" applyNumberFormat="1" applyFont="1" applyFill="1" applyBorder="1" applyAlignment="1">
      <alignment horizontal="center" vertical="top" wrapText="1"/>
    </xf>
    <xf numFmtId="0" fontId="5" fillId="3" borderId="76" xfId="0" applyFont="1" applyFill="1" applyBorder="1" applyAlignment="1">
      <alignment horizontal="left" vertical="top" wrapText="1"/>
    </xf>
    <xf numFmtId="3" fontId="3" fillId="7" borderId="28" xfId="0" applyNumberFormat="1" applyFont="1" applyFill="1" applyBorder="1" applyAlignment="1">
      <alignment horizontal="center" vertical="center" wrapText="1"/>
    </xf>
    <xf numFmtId="3" fontId="3" fillId="7" borderId="19" xfId="0" applyNumberFormat="1" applyFont="1" applyFill="1" applyBorder="1" applyAlignment="1">
      <alignment horizontal="center" vertical="center" wrapText="1"/>
    </xf>
    <xf numFmtId="3" fontId="11" fillId="7" borderId="19" xfId="0" applyNumberFormat="1" applyFont="1" applyFill="1" applyBorder="1" applyAlignment="1">
      <alignment horizontal="center" vertical="center"/>
    </xf>
    <xf numFmtId="0" fontId="7" fillId="10" borderId="26" xfId="0" applyNumberFormat="1" applyFont="1" applyFill="1" applyBorder="1" applyAlignment="1">
      <alignment horizontal="center" vertical="top" wrapText="1"/>
    </xf>
    <xf numFmtId="0" fontId="3" fillId="12" borderId="76" xfId="0" applyFont="1" applyFill="1" applyBorder="1" applyAlignment="1">
      <alignment horizontal="center" vertical="top"/>
    </xf>
    <xf numFmtId="49" fontId="5" fillId="12" borderId="10" xfId="0" applyNumberFormat="1" applyFont="1" applyFill="1" applyBorder="1" applyAlignment="1">
      <alignment horizontal="center" vertical="top"/>
    </xf>
    <xf numFmtId="49" fontId="5" fillId="3" borderId="17" xfId="0" applyNumberFormat="1" applyFont="1" applyFill="1" applyBorder="1" applyAlignment="1">
      <alignment horizontal="center" vertical="top"/>
    </xf>
    <xf numFmtId="0" fontId="3" fillId="7" borderId="10" xfId="1" applyFont="1" applyFill="1" applyBorder="1" applyAlignment="1">
      <alignment vertical="top" wrapText="1"/>
    </xf>
    <xf numFmtId="0" fontId="8" fillId="7" borderId="21" xfId="0" applyFont="1" applyFill="1" applyBorder="1" applyAlignment="1">
      <alignment horizontal="center" vertical="center" textRotation="90" wrapText="1"/>
    </xf>
    <xf numFmtId="49" fontId="5" fillId="11" borderId="17" xfId="0" applyNumberFormat="1" applyFont="1" applyFill="1" applyBorder="1" applyAlignment="1">
      <alignment horizontal="center" vertical="top"/>
    </xf>
    <xf numFmtId="0" fontId="3" fillId="7" borderId="49" xfId="0" applyFont="1" applyFill="1" applyBorder="1" applyAlignment="1">
      <alignment horizontal="center" vertical="center" textRotation="90" wrapText="1"/>
    </xf>
    <xf numFmtId="49" fontId="5" fillId="7" borderId="49" xfId="0" applyNumberFormat="1" applyFont="1" applyFill="1" applyBorder="1" applyAlignment="1">
      <alignment horizontal="center" vertical="top"/>
    </xf>
    <xf numFmtId="0" fontId="3" fillId="7" borderId="10" xfId="0" applyFont="1" applyFill="1" applyBorder="1" applyAlignment="1">
      <alignment vertical="top" wrapText="1"/>
    </xf>
    <xf numFmtId="0" fontId="3" fillId="7" borderId="33" xfId="0" applyFont="1" applyFill="1" applyBorder="1" applyAlignment="1">
      <alignment horizontal="left" vertical="top" wrapText="1"/>
    </xf>
    <xf numFmtId="0" fontId="3" fillId="7" borderId="31" xfId="0" applyFont="1" applyFill="1" applyBorder="1" applyAlignment="1">
      <alignment horizontal="left" vertical="top" wrapText="1"/>
    </xf>
    <xf numFmtId="49" fontId="5" fillId="12" borderId="10" xfId="0" applyNumberFormat="1" applyFont="1" applyFill="1" applyBorder="1" applyAlignment="1">
      <alignment horizontal="center" vertical="top"/>
    </xf>
    <xf numFmtId="49" fontId="5" fillId="3" borderId="17" xfId="0" applyNumberFormat="1" applyFont="1" applyFill="1" applyBorder="1" applyAlignment="1">
      <alignment horizontal="center" vertical="top"/>
    </xf>
    <xf numFmtId="49" fontId="5" fillId="7" borderId="17" xfId="0" applyNumberFormat="1" applyFont="1" applyFill="1" applyBorder="1" applyAlignment="1">
      <alignment horizontal="center" vertical="top"/>
    </xf>
    <xf numFmtId="0" fontId="3" fillId="7" borderId="20" xfId="0" applyFont="1" applyFill="1" applyBorder="1" applyAlignment="1">
      <alignment horizontal="center" vertical="center" textRotation="90" wrapText="1"/>
    </xf>
    <xf numFmtId="0" fontId="3" fillId="7" borderId="50" xfId="0" applyFont="1" applyFill="1" applyBorder="1" applyAlignment="1">
      <alignment horizontal="center" vertical="center" textRotation="90" wrapText="1"/>
    </xf>
    <xf numFmtId="0" fontId="3" fillId="7" borderId="17" xfId="0" applyFont="1" applyFill="1" applyBorder="1" applyAlignment="1">
      <alignment horizontal="left" vertical="top" wrapText="1"/>
    </xf>
    <xf numFmtId="0" fontId="3" fillId="7" borderId="44" xfId="1" applyFont="1" applyFill="1" applyBorder="1" applyAlignment="1">
      <alignment vertical="top" wrapText="1"/>
    </xf>
    <xf numFmtId="49" fontId="5" fillId="3" borderId="49" xfId="0" applyNumberFormat="1" applyFont="1" applyFill="1" applyBorder="1" applyAlignment="1">
      <alignment horizontal="center" vertical="top"/>
    </xf>
    <xf numFmtId="49" fontId="5" fillId="7" borderId="19" xfId="0" applyNumberFormat="1" applyFont="1" applyFill="1" applyBorder="1" applyAlignment="1">
      <alignment horizontal="center" vertical="top"/>
    </xf>
    <xf numFmtId="0" fontId="3" fillId="7" borderId="10" xfId="1" applyFont="1" applyFill="1" applyBorder="1" applyAlignment="1">
      <alignment vertical="top" wrapText="1"/>
    </xf>
    <xf numFmtId="0" fontId="3" fillId="7" borderId="17" xfId="0" applyFont="1" applyFill="1" applyBorder="1" applyAlignment="1">
      <alignment horizontal="center" vertical="center" textRotation="90" wrapText="1"/>
    </xf>
    <xf numFmtId="0" fontId="3" fillId="7" borderId="10" xfId="0" applyFont="1" applyFill="1" applyBorder="1" applyAlignment="1">
      <alignment horizontal="left" vertical="top" wrapText="1"/>
    </xf>
    <xf numFmtId="0" fontId="3" fillId="7" borderId="30" xfId="0" applyFont="1" applyFill="1" applyBorder="1" applyAlignment="1">
      <alignment horizontal="left" vertical="top" wrapText="1"/>
    </xf>
    <xf numFmtId="49" fontId="5" fillId="12" borderId="8" xfId="0" applyNumberFormat="1" applyFont="1" applyFill="1" applyBorder="1" applyAlignment="1">
      <alignment horizontal="center" vertical="top"/>
    </xf>
    <xf numFmtId="49" fontId="5" fillId="3" borderId="46" xfId="0" applyNumberFormat="1" applyFont="1" applyFill="1" applyBorder="1" applyAlignment="1">
      <alignment horizontal="center" vertical="top"/>
    </xf>
    <xf numFmtId="49" fontId="5" fillId="7" borderId="27" xfId="0" applyNumberFormat="1" applyFont="1" applyFill="1" applyBorder="1" applyAlignment="1">
      <alignment horizontal="center" vertical="top"/>
    </xf>
    <xf numFmtId="49" fontId="5" fillId="7" borderId="28" xfId="0" applyNumberFormat="1" applyFont="1" applyFill="1" applyBorder="1" applyAlignment="1">
      <alignment horizontal="center" vertical="top"/>
    </xf>
    <xf numFmtId="49" fontId="5" fillId="12" borderId="11" xfId="0" applyNumberFormat="1" applyFont="1" applyFill="1" applyBorder="1" applyAlignment="1">
      <alignment horizontal="center" vertical="top"/>
    </xf>
    <xf numFmtId="49" fontId="5" fillId="3" borderId="59" xfId="0" applyNumberFormat="1" applyFont="1" applyFill="1" applyBorder="1" applyAlignment="1">
      <alignment horizontal="center" vertical="top"/>
    </xf>
    <xf numFmtId="49" fontId="5" fillId="7" borderId="32" xfId="0" applyNumberFormat="1" applyFont="1" applyFill="1" applyBorder="1" applyAlignment="1">
      <alignment horizontal="center" vertical="top"/>
    </xf>
    <xf numFmtId="0" fontId="3" fillId="7" borderId="36" xfId="0" applyFont="1" applyFill="1" applyBorder="1" applyAlignment="1">
      <alignment horizontal="left" vertical="top" wrapText="1"/>
    </xf>
    <xf numFmtId="0" fontId="3" fillId="7" borderId="44" xfId="0" applyFont="1" applyFill="1" applyBorder="1" applyAlignment="1">
      <alignment horizontal="left" vertical="top" wrapText="1"/>
    </xf>
    <xf numFmtId="0" fontId="3" fillId="7" borderId="17" xfId="0" applyFont="1" applyFill="1" applyBorder="1" applyAlignment="1">
      <alignment vertical="top" wrapText="1"/>
    </xf>
    <xf numFmtId="0" fontId="7" fillId="10" borderId="64" xfId="0" applyFont="1" applyFill="1" applyBorder="1" applyAlignment="1">
      <alignment horizontal="left" vertical="top" wrapText="1"/>
    </xf>
    <xf numFmtId="0" fontId="3" fillId="2" borderId="27" xfId="0" applyFont="1" applyFill="1" applyBorder="1" applyAlignment="1">
      <alignment vertical="top" wrapText="1"/>
    </xf>
    <xf numFmtId="0" fontId="7" fillId="7" borderId="17" xfId="0" applyFont="1" applyFill="1" applyBorder="1" applyAlignment="1">
      <alignment vertical="top" wrapText="1"/>
    </xf>
    <xf numFmtId="49" fontId="5" fillId="0" borderId="0" xfId="0" applyNumberFormat="1" applyFont="1" applyFill="1" applyBorder="1" applyAlignment="1">
      <alignment horizontal="center" vertical="top" wrapText="1"/>
    </xf>
    <xf numFmtId="0" fontId="3" fillId="7" borderId="96" xfId="0" applyFont="1" applyFill="1" applyBorder="1" applyAlignment="1">
      <alignment vertical="top" wrapText="1"/>
    </xf>
    <xf numFmtId="3" fontId="3" fillId="7" borderId="68" xfId="0" applyNumberFormat="1" applyFont="1" applyFill="1" applyBorder="1" applyAlignment="1">
      <alignment vertical="top" wrapText="1"/>
    </xf>
    <xf numFmtId="49" fontId="3" fillId="7" borderId="9" xfId="0" applyNumberFormat="1" applyFont="1" applyFill="1" applyBorder="1" applyAlignment="1">
      <alignment horizontal="center" vertical="center" wrapText="1"/>
    </xf>
    <xf numFmtId="49" fontId="2" fillId="7" borderId="17" xfId="0" applyNumberFormat="1" applyFont="1" applyFill="1" applyBorder="1" applyAlignment="1">
      <alignment horizontal="center" vertical="center" textRotation="90" wrapText="1"/>
    </xf>
    <xf numFmtId="49" fontId="3" fillId="7" borderId="9" xfId="0" applyNumberFormat="1" applyFont="1" applyFill="1" applyBorder="1" applyAlignment="1">
      <alignment horizontal="center" vertical="top" wrapText="1"/>
    </xf>
    <xf numFmtId="49" fontId="5" fillId="11" borderId="17" xfId="0" applyNumberFormat="1" applyFont="1" applyFill="1" applyBorder="1" applyAlignment="1">
      <alignment horizontal="center" vertical="top"/>
    </xf>
    <xf numFmtId="49" fontId="5" fillId="7" borderId="2" xfId="0" applyNumberFormat="1" applyFont="1" applyFill="1" applyBorder="1" applyAlignment="1">
      <alignment horizontal="center" vertical="top"/>
    </xf>
    <xf numFmtId="49" fontId="5" fillId="7" borderId="21" xfId="0" applyNumberFormat="1" applyFont="1" applyFill="1" applyBorder="1" applyAlignment="1">
      <alignment horizontal="center" vertical="top"/>
    </xf>
    <xf numFmtId="49" fontId="5" fillId="7" borderId="33" xfId="0" applyNumberFormat="1" applyFont="1" applyFill="1" applyBorder="1" applyAlignment="1">
      <alignment horizontal="center" vertical="top"/>
    </xf>
    <xf numFmtId="49" fontId="2" fillId="7" borderId="33" xfId="0" applyNumberFormat="1" applyFont="1" applyFill="1" applyBorder="1" applyAlignment="1">
      <alignment horizontal="center" vertical="center" textRotation="90" wrapText="1"/>
    </xf>
    <xf numFmtId="49" fontId="1" fillId="7" borderId="17" xfId="0" applyNumberFormat="1" applyFont="1" applyFill="1" applyBorder="1" applyAlignment="1">
      <alignment horizontal="center" vertical="center" textRotation="90" wrapText="1"/>
    </xf>
    <xf numFmtId="0" fontId="3" fillId="7" borderId="47" xfId="0" applyFont="1" applyFill="1" applyBorder="1" applyAlignment="1">
      <alignment horizontal="center" vertical="center" textRotation="90" wrapText="1"/>
    </xf>
    <xf numFmtId="0" fontId="3" fillId="7" borderId="30" xfId="1" applyFont="1" applyFill="1" applyBorder="1" applyAlignment="1">
      <alignment vertical="top" wrapText="1"/>
    </xf>
    <xf numFmtId="0" fontId="3" fillId="7" borderId="9" xfId="0" applyFont="1" applyFill="1" applyBorder="1" applyAlignment="1">
      <alignment horizontal="center" vertical="center" wrapText="1"/>
    </xf>
    <xf numFmtId="0" fontId="0" fillId="0" borderId="17" xfId="0" applyFont="1" applyBorder="1" applyAlignment="1">
      <alignment horizontal="center" vertical="center" textRotation="90" wrapText="1"/>
    </xf>
    <xf numFmtId="0" fontId="3" fillId="0" borderId="30" xfId="0" applyFont="1" applyFill="1" applyBorder="1" applyAlignment="1">
      <alignment horizontal="left" vertical="top" wrapText="1"/>
    </xf>
    <xf numFmtId="49" fontId="5" fillId="0" borderId="19" xfId="0" applyNumberFormat="1" applyFont="1" applyBorder="1" applyAlignment="1">
      <alignment horizontal="center" vertical="top"/>
    </xf>
    <xf numFmtId="49" fontId="5" fillId="11" borderId="27" xfId="0" applyNumberFormat="1" applyFont="1" applyFill="1" applyBorder="1" applyAlignment="1">
      <alignment horizontal="center" vertical="top"/>
    </xf>
    <xf numFmtId="0" fontId="3" fillId="0" borderId="20" xfId="0" applyFont="1" applyFill="1" applyBorder="1" applyAlignment="1">
      <alignment horizontal="center" vertical="center" textRotation="90" wrapText="1"/>
    </xf>
    <xf numFmtId="49" fontId="9" fillId="7" borderId="33" xfId="0" applyNumberFormat="1" applyFont="1" applyFill="1" applyBorder="1" applyAlignment="1">
      <alignment horizontal="center" vertical="center" textRotation="90" wrapText="1"/>
    </xf>
    <xf numFmtId="49" fontId="3" fillId="7" borderId="23" xfId="0" applyNumberFormat="1" applyFont="1" applyFill="1" applyBorder="1" applyAlignment="1">
      <alignment horizontal="center" vertical="center" wrapText="1"/>
    </xf>
    <xf numFmtId="49" fontId="3" fillId="7" borderId="39" xfId="0" applyNumberFormat="1" applyFont="1" applyFill="1" applyBorder="1" applyAlignment="1">
      <alignment horizontal="center" vertical="top" wrapText="1"/>
    </xf>
    <xf numFmtId="49" fontId="0" fillId="0" borderId="25" xfId="0" applyNumberFormat="1" applyFont="1" applyBorder="1" applyAlignment="1">
      <alignment horizontal="center" vertical="center" textRotation="90" wrapText="1"/>
    </xf>
    <xf numFmtId="49" fontId="0" fillId="7" borderId="17" xfId="0" applyNumberFormat="1" applyFont="1" applyFill="1" applyBorder="1" applyAlignment="1">
      <alignment horizontal="center" vertical="center" textRotation="90" wrapText="1"/>
    </xf>
    <xf numFmtId="49" fontId="3" fillId="7" borderId="52" xfId="0" applyNumberFormat="1" applyFont="1" applyFill="1" applyBorder="1" applyAlignment="1">
      <alignment horizontal="center" vertical="center" wrapText="1"/>
    </xf>
    <xf numFmtId="49" fontId="5" fillId="11" borderId="17" xfId="0" applyNumberFormat="1" applyFont="1" applyFill="1" applyBorder="1" applyAlignment="1">
      <alignment horizontal="center" vertical="top" wrapText="1"/>
    </xf>
    <xf numFmtId="0" fontId="7" fillId="0" borderId="9" xfId="0" applyFont="1" applyBorder="1" applyAlignment="1">
      <alignment horizontal="center" vertical="center" wrapText="1"/>
    </xf>
    <xf numFmtId="49" fontId="2" fillId="0" borderId="17" xfId="0" applyNumberFormat="1" applyFont="1" applyBorder="1" applyAlignment="1">
      <alignment horizontal="center" vertical="center" textRotation="90" wrapText="1"/>
    </xf>
    <xf numFmtId="3" fontId="3" fillId="0" borderId="0" xfId="0" applyNumberFormat="1" applyFont="1" applyFill="1" applyBorder="1" applyAlignment="1">
      <alignment horizontal="left" vertical="top" wrapText="1"/>
    </xf>
    <xf numFmtId="0" fontId="0" fillId="0" borderId="0" xfId="0" applyAlignment="1">
      <alignment vertical="top"/>
    </xf>
    <xf numFmtId="0" fontId="4" fillId="0" borderId="0" xfId="0" applyFont="1" applyAlignment="1">
      <alignment horizontal="center" vertical="top" wrapText="1"/>
    </xf>
    <xf numFmtId="49" fontId="16" fillId="12" borderId="34" xfId="0" applyNumberFormat="1" applyFont="1" applyFill="1" applyBorder="1" applyAlignment="1">
      <alignment horizontal="center" vertical="top"/>
    </xf>
    <xf numFmtId="49" fontId="16" fillId="10" borderId="25" xfId="0" applyNumberFormat="1" applyFont="1" applyFill="1" applyBorder="1" applyAlignment="1">
      <alignment horizontal="center" vertical="top"/>
    </xf>
    <xf numFmtId="3" fontId="11" fillId="7" borderId="59" xfId="0" applyNumberFormat="1" applyFont="1" applyFill="1" applyBorder="1" applyAlignment="1">
      <alignment horizontal="left" vertical="top" wrapText="1"/>
    </xf>
    <xf numFmtId="3" fontId="3" fillId="7" borderId="25" xfId="0" applyNumberFormat="1" applyFont="1" applyFill="1" applyBorder="1" applyAlignment="1">
      <alignment horizontal="left" vertical="top" wrapText="1"/>
    </xf>
    <xf numFmtId="3" fontId="5" fillId="7" borderId="29" xfId="0" applyNumberFormat="1" applyFont="1" applyFill="1" applyBorder="1" applyAlignment="1">
      <alignment horizontal="center" vertical="top" wrapText="1"/>
    </xf>
    <xf numFmtId="0" fontId="3" fillId="7" borderId="6" xfId="0" applyFont="1" applyFill="1" applyBorder="1" applyAlignment="1">
      <alignment horizontal="center" vertical="top" wrapText="1"/>
    </xf>
    <xf numFmtId="0" fontId="3" fillId="7" borderId="38" xfId="0" applyFont="1" applyFill="1" applyBorder="1" applyAlignment="1">
      <alignment horizontal="center" vertical="center" textRotation="90" wrapText="1"/>
    </xf>
    <xf numFmtId="49" fontId="16" fillId="7" borderId="29" xfId="0" applyNumberFormat="1" applyFont="1" applyFill="1" applyBorder="1" applyAlignment="1">
      <alignment horizontal="center" vertical="top"/>
    </xf>
    <xf numFmtId="1" fontId="3" fillId="7" borderId="92" xfId="0" applyNumberFormat="1" applyFont="1" applyFill="1" applyBorder="1" applyAlignment="1">
      <alignment horizontal="center" vertical="top" wrapText="1"/>
    </xf>
    <xf numFmtId="0" fontId="24" fillId="7" borderId="17" xfId="0" applyFont="1" applyFill="1" applyBorder="1" applyAlignment="1">
      <alignment horizontal="center" vertical="center" textRotation="90" wrapText="1"/>
    </xf>
    <xf numFmtId="3" fontId="36" fillId="7" borderId="21" xfId="1" applyNumberFormat="1" applyFont="1" applyFill="1" applyBorder="1" applyAlignment="1">
      <alignment horizontal="center" vertical="top"/>
    </xf>
    <xf numFmtId="3" fontId="36" fillId="7" borderId="33" xfId="1" applyNumberFormat="1" applyFont="1" applyFill="1" applyBorder="1" applyAlignment="1">
      <alignment horizontal="center" vertical="top"/>
    </xf>
    <xf numFmtId="49" fontId="5" fillId="0" borderId="0" xfId="0" applyNumberFormat="1" applyFont="1" applyFill="1" applyBorder="1" applyAlignment="1">
      <alignment horizontal="center" vertical="top" wrapText="1"/>
    </xf>
    <xf numFmtId="0" fontId="7" fillId="10" borderId="64" xfId="0" applyFont="1" applyFill="1" applyBorder="1" applyAlignment="1">
      <alignment horizontal="left" vertical="top" wrapText="1"/>
    </xf>
    <xf numFmtId="0" fontId="0" fillId="0" borderId="0" xfId="0" applyAlignment="1">
      <alignment vertical="top"/>
    </xf>
    <xf numFmtId="3" fontId="3" fillId="0" borderId="0" xfId="0" applyNumberFormat="1" applyFont="1" applyFill="1" applyBorder="1" applyAlignment="1">
      <alignment horizontal="left" vertical="top" wrapText="1"/>
    </xf>
    <xf numFmtId="0" fontId="3" fillId="7" borderId="56" xfId="0" applyFont="1" applyFill="1" applyBorder="1" applyAlignment="1">
      <alignment horizontal="center" vertical="top"/>
    </xf>
    <xf numFmtId="0" fontId="3" fillId="7" borderId="66" xfId="0" applyFont="1" applyFill="1" applyBorder="1" applyAlignment="1">
      <alignment horizontal="center" vertical="top"/>
    </xf>
    <xf numFmtId="0" fontId="3" fillId="7" borderId="39" xfId="0" applyFont="1" applyFill="1" applyBorder="1" applyAlignment="1">
      <alignment horizontal="center" vertical="top"/>
    </xf>
    <xf numFmtId="165" fontId="5" fillId="11" borderId="25" xfId="0" applyNumberFormat="1" applyFont="1" applyFill="1" applyBorder="1" applyAlignment="1">
      <alignment horizontal="center" vertical="top"/>
    </xf>
    <xf numFmtId="0" fontId="3" fillId="7" borderId="21" xfId="0" applyFont="1" applyFill="1" applyBorder="1" applyAlignment="1">
      <alignment horizontal="center" vertical="top"/>
    </xf>
    <xf numFmtId="0" fontId="3" fillId="7" borderId="33" xfId="0" applyFont="1" applyFill="1" applyBorder="1" applyAlignment="1">
      <alignment horizontal="center" vertical="top"/>
    </xf>
    <xf numFmtId="0" fontId="3" fillId="7" borderId="52" xfId="0" applyFont="1" applyFill="1" applyBorder="1" applyAlignment="1">
      <alignment horizontal="center" vertical="top"/>
    </xf>
    <xf numFmtId="0" fontId="3" fillId="7" borderId="54" xfId="0" applyFont="1" applyFill="1" applyBorder="1" applyAlignment="1">
      <alignment horizontal="center" vertical="top"/>
    </xf>
    <xf numFmtId="49" fontId="3" fillId="7" borderId="22" xfId="0" applyNumberFormat="1" applyFont="1" applyFill="1" applyBorder="1" applyAlignment="1">
      <alignment horizontal="center" vertical="top" wrapText="1"/>
    </xf>
    <xf numFmtId="165" fontId="3" fillId="7" borderId="43" xfId="0" applyNumberFormat="1" applyFont="1" applyFill="1" applyBorder="1" applyAlignment="1">
      <alignment horizontal="center" vertical="top"/>
    </xf>
    <xf numFmtId="165" fontId="5" fillId="11" borderId="35" xfId="0" applyNumberFormat="1" applyFont="1" applyFill="1" applyBorder="1" applyAlignment="1">
      <alignment horizontal="center" vertical="top"/>
    </xf>
    <xf numFmtId="0" fontId="0" fillId="10" borderId="64" xfId="0" applyFont="1" applyFill="1" applyBorder="1" applyAlignment="1">
      <alignment horizontal="left" vertical="top" wrapText="1"/>
    </xf>
    <xf numFmtId="0" fontId="3" fillId="0" borderId="74" xfId="0" applyFont="1" applyBorder="1" applyAlignment="1">
      <alignment horizontal="center" vertical="center"/>
    </xf>
    <xf numFmtId="0" fontId="3" fillId="7" borderId="56" xfId="0" applyFont="1" applyFill="1" applyBorder="1" applyAlignment="1">
      <alignment horizontal="center" vertical="center"/>
    </xf>
    <xf numFmtId="0" fontId="3" fillId="7" borderId="39" xfId="0" applyFont="1" applyFill="1" applyBorder="1" applyAlignment="1">
      <alignment horizontal="center" vertical="center"/>
    </xf>
    <xf numFmtId="0" fontId="3" fillId="7" borderId="66" xfId="0" applyFont="1" applyFill="1" applyBorder="1" applyAlignment="1">
      <alignment horizontal="center" vertical="center"/>
    </xf>
    <xf numFmtId="0" fontId="3" fillId="0" borderId="40" xfId="0" applyFont="1" applyBorder="1" applyAlignment="1">
      <alignment vertical="center" wrapText="1"/>
    </xf>
    <xf numFmtId="0" fontId="3" fillId="0" borderId="113" xfId="0" applyFont="1" applyFill="1" applyBorder="1" applyAlignment="1">
      <alignment vertical="center" wrapText="1"/>
    </xf>
    <xf numFmtId="3" fontId="3" fillId="7" borderId="73" xfId="0" applyNumberFormat="1" applyFont="1" applyFill="1" applyBorder="1" applyAlignment="1">
      <alignment horizontal="right" vertical="center"/>
    </xf>
    <xf numFmtId="3" fontId="3" fillId="7" borderId="53" xfId="0" applyNumberFormat="1" applyFont="1" applyFill="1" applyBorder="1" applyAlignment="1">
      <alignment horizontal="right" vertical="center"/>
    </xf>
    <xf numFmtId="165" fontId="25" fillId="7" borderId="66" xfId="0" applyNumberFormat="1" applyFont="1" applyFill="1" applyBorder="1" applyAlignment="1">
      <alignment horizontal="center" vertical="top"/>
    </xf>
    <xf numFmtId="165" fontId="11" fillId="7" borderId="53" xfId="0" applyNumberFormat="1" applyFont="1" applyFill="1" applyBorder="1" applyAlignment="1">
      <alignment horizontal="center" vertical="top"/>
    </xf>
    <xf numFmtId="165" fontId="11" fillId="7" borderId="52" xfId="0" applyNumberFormat="1" applyFont="1" applyFill="1" applyBorder="1" applyAlignment="1">
      <alignment horizontal="center" vertical="top"/>
    </xf>
    <xf numFmtId="165" fontId="25" fillId="7" borderId="33" xfId="0" applyNumberFormat="1" applyFont="1" applyFill="1" applyBorder="1" applyAlignment="1">
      <alignment horizontal="center" vertical="top"/>
    </xf>
    <xf numFmtId="165" fontId="25" fillId="7" borderId="54" xfId="0" applyNumberFormat="1" applyFont="1" applyFill="1" applyBorder="1" applyAlignment="1">
      <alignment horizontal="center" vertical="top"/>
    </xf>
    <xf numFmtId="3" fontId="3" fillId="2" borderId="67" xfId="0" applyNumberFormat="1" applyFont="1" applyFill="1" applyBorder="1" applyAlignment="1">
      <alignment horizontal="right" vertical="top"/>
    </xf>
    <xf numFmtId="49" fontId="5" fillId="7" borderId="19" xfId="0" applyNumberFormat="1" applyFont="1" applyFill="1" applyBorder="1" applyAlignment="1">
      <alignment horizontal="center" vertical="top"/>
    </xf>
    <xf numFmtId="49" fontId="3" fillId="7" borderId="9" xfId="0" applyNumberFormat="1" applyFont="1" applyFill="1" applyBorder="1" applyAlignment="1">
      <alignment horizontal="center" vertical="center" wrapText="1"/>
    </xf>
    <xf numFmtId="165" fontId="5" fillId="3" borderId="76" xfId="0" applyNumberFormat="1" applyFont="1" applyFill="1" applyBorder="1" applyAlignment="1">
      <alignment horizontal="center" vertical="top"/>
    </xf>
    <xf numFmtId="49" fontId="5" fillId="7" borderId="49" xfId="0" applyNumberFormat="1" applyFont="1" applyFill="1" applyBorder="1" applyAlignment="1">
      <alignment horizontal="center" vertical="top"/>
    </xf>
    <xf numFmtId="49" fontId="5" fillId="12" borderId="10" xfId="0" applyNumberFormat="1" applyFont="1" applyFill="1" applyBorder="1" applyAlignment="1">
      <alignment horizontal="center" vertical="top"/>
    </xf>
    <xf numFmtId="49" fontId="5" fillId="3" borderId="17" xfId="0" applyNumberFormat="1" applyFont="1" applyFill="1" applyBorder="1" applyAlignment="1">
      <alignment horizontal="center" vertical="top"/>
    </xf>
    <xf numFmtId="49" fontId="5" fillId="7" borderId="17" xfId="0" applyNumberFormat="1" applyFont="1" applyFill="1" applyBorder="1" applyAlignment="1">
      <alignment horizontal="center" vertical="top"/>
    </xf>
    <xf numFmtId="49" fontId="5" fillId="3" borderId="49" xfId="0" applyNumberFormat="1" applyFont="1" applyFill="1" applyBorder="1" applyAlignment="1">
      <alignment horizontal="center" vertical="top"/>
    </xf>
    <xf numFmtId="49" fontId="5" fillId="7" borderId="19" xfId="0" applyNumberFormat="1" applyFont="1" applyFill="1" applyBorder="1" applyAlignment="1">
      <alignment horizontal="center" vertical="top"/>
    </xf>
    <xf numFmtId="0" fontId="3" fillId="7" borderId="10" xfId="1" applyFont="1" applyFill="1" applyBorder="1" applyAlignment="1">
      <alignment vertical="top" wrapText="1"/>
    </xf>
    <xf numFmtId="0" fontId="3" fillId="7" borderId="17" xfId="0" applyFont="1" applyFill="1" applyBorder="1" applyAlignment="1">
      <alignment horizontal="center" vertical="center" textRotation="90" wrapText="1"/>
    </xf>
    <xf numFmtId="0" fontId="3" fillId="7" borderId="10" xfId="0" applyFont="1" applyFill="1" applyBorder="1" applyAlignment="1">
      <alignment horizontal="left" vertical="top" wrapText="1"/>
    </xf>
    <xf numFmtId="49" fontId="5" fillId="12" borderId="8" xfId="0" applyNumberFormat="1" applyFont="1" applyFill="1" applyBorder="1" applyAlignment="1">
      <alignment horizontal="center" vertical="top"/>
    </xf>
    <xf numFmtId="49" fontId="5" fillId="3" borderId="46" xfId="0" applyNumberFormat="1" applyFont="1" applyFill="1" applyBorder="1" applyAlignment="1">
      <alignment horizontal="center" vertical="top"/>
    </xf>
    <xf numFmtId="49" fontId="5" fillId="7" borderId="27" xfId="0" applyNumberFormat="1" applyFont="1" applyFill="1" applyBorder="1" applyAlignment="1">
      <alignment horizontal="center" vertical="top"/>
    </xf>
    <xf numFmtId="49" fontId="5" fillId="7" borderId="28" xfId="0" applyNumberFormat="1" applyFont="1" applyFill="1" applyBorder="1" applyAlignment="1">
      <alignment horizontal="center" vertical="top"/>
    </xf>
    <xf numFmtId="0" fontId="3" fillId="7" borderId="44" xfId="0" applyFont="1" applyFill="1" applyBorder="1" applyAlignment="1">
      <alignment horizontal="left" vertical="top" wrapText="1"/>
    </xf>
    <xf numFmtId="0" fontId="3" fillId="7" borderId="96" xfId="0" applyFont="1" applyFill="1" applyBorder="1" applyAlignment="1">
      <alignment vertical="top" wrapText="1"/>
    </xf>
    <xf numFmtId="49" fontId="5" fillId="7" borderId="33" xfId="0" applyNumberFormat="1" applyFont="1" applyFill="1" applyBorder="1" applyAlignment="1">
      <alignment horizontal="center" vertical="top"/>
    </xf>
    <xf numFmtId="0" fontId="3" fillId="7" borderId="30" xfId="1" applyFont="1" applyFill="1" applyBorder="1" applyAlignment="1">
      <alignment vertical="top" wrapText="1"/>
    </xf>
    <xf numFmtId="3" fontId="3" fillId="0" borderId="49" xfId="0" applyNumberFormat="1" applyFont="1" applyFill="1" applyBorder="1" applyAlignment="1">
      <alignment horizontal="center" vertical="top" wrapText="1"/>
    </xf>
    <xf numFmtId="165" fontId="5" fillId="4" borderId="67" xfId="0" applyNumberFormat="1" applyFont="1" applyFill="1" applyBorder="1" applyAlignment="1">
      <alignment horizontal="center" vertical="top" wrapText="1"/>
    </xf>
    <xf numFmtId="165" fontId="5" fillId="4" borderId="61" xfId="0" applyNumberFormat="1" applyFont="1" applyFill="1" applyBorder="1" applyAlignment="1">
      <alignment horizontal="center" vertical="top" wrapText="1"/>
    </xf>
    <xf numFmtId="165" fontId="5" fillId="9" borderId="42" xfId="0" applyNumberFormat="1" applyFont="1" applyFill="1" applyBorder="1" applyAlignment="1">
      <alignment horizontal="center" vertical="top" wrapText="1"/>
    </xf>
    <xf numFmtId="165" fontId="5" fillId="4" borderId="13" xfId="0" applyNumberFormat="1" applyFont="1" applyFill="1" applyBorder="1" applyAlignment="1">
      <alignment horizontal="center" vertical="top" wrapText="1"/>
    </xf>
    <xf numFmtId="165" fontId="5" fillId="9" borderId="2" xfId="0" applyNumberFormat="1" applyFont="1" applyFill="1" applyBorder="1" applyAlignment="1">
      <alignment horizontal="center" vertical="top" wrapText="1"/>
    </xf>
    <xf numFmtId="165" fontId="5" fillId="9" borderId="43" xfId="0" applyNumberFormat="1" applyFont="1" applyFill="1" applyBorder="1" applyAlignment="1">
      <alignment horizontal="center" vertical="top" wrapText="1"/>
    </xf>
    <xf numFmtId="49" fontId="5" fillId="12" borderId="30" xfId="0" applyNumberFormat="1" applyFont="1" applyFill="1" applyBorder="1" applyAlignment="1">
      <alignment horizontal="center" vertical="top"/>
    </xf>
    <xf numFmtId="49" fontId="5" fillId="3" borderId="33" xfId="0" applyNumberFormat="1" applyFont="1" applyFill="1" applyBorder="1" applyAlignment="1">
      <alignment horizontal="center" vertical="top"/>
    </xf>
    <xf numFmtId="0" fontId="3" fillId="7" borderId="23" xfId="0" applyFont="1" applyFill="1" applyBorder="1" applyAlignment="1">
      <alignment vertical="top"/>
    </xf>
    <xf numFmtId="0" fontId="3" fillId="7" borderId="98" xfId="0" applyFont="1" applyFill="1" applyBorder="1" applyAlignment="1">
      <alignment horizontal="center" vertical="center" textRotation="90" wrapText="1"/>
    </xf>
    <xf numFmtId="49" fontId="5" fillId="7" borderId="78" xfId="0" applyNumberFormat="1" applyFont="1" applyFill="1" applyBorder="1" applyAlignment="1">
      <alignment horizontal="center" vertical="top"/>
    </xf>
    <xf numFmtId="0" fontId="3" fillId="7" borderId="96" xfId="0" applyFont="1" applyFill="1" applyBorder="1" applyAlignment="1">
      <alignment horizontal="left" vertical="top" wrapText="1"/>
    </xf>
    <xf numFmtId="0" fontId="3" fillId="7" borderId="103" xfId="0" applyFont="1" applyFill="1" applyBorder="1" applyAlignment="1">
      <alignment vertical="top"/>
    </xf>
    <xf numFmtId="165" fontId="5" fillId="9" borderId="59" xfId="0" applyNumberFormat="1" applyFont="1" applyFill="1" applyBorder="1" applyAlignment="1">
      <alignment horizontal="center" vertical="top"/>
    </xf>
    <xf numFmtId="49" fontId="5" fillId="12" borderId="96" xfId="0" applyNumberFormat="1" applyFont="1" applyFill="1" applyBorder="1" applyAlignment="1">
      <alignment horizontal="center" vertical="top"/>
    </xf>
    <xf numFmtId="49" fontId="5" fillId="3" borderId="102" xfId="0" applyNumberFormat="1" applyFont="1" applyFill="1" applyBorder="1" applyAlignment="1">
      <alignment horizontal="center" vertical="top"/>
    </xf>
    <xf numFmtId="49" fontId="5" fillId="7" borderId="98" xfId="0" applyNumberFormat="1" applyFont="1" applyFill="1" applyBorder="1" applyAlignment="1">
      <alignment horizontal="center" vertical="top"/>
    </xf>
    <xf numFmtId="0" fontId="3" fillId="7" borderId="105" xfId="0" applyFont="1" applyFill="1" applyBorder="1" applyAlignment="1">
      <alignment horizontal="center" vertical="center" textRotation="90" wrapText="1"/>
    </xf>
    <xf numFmtId="49" fontId="3" fillId="7" borderId="103" xfId="0" applyNumberFormat="1" applyFont="1" applyFill="1" applyBorder="1" applyAlignment="1">
      <alignment horizontal="center" vertical="top"/>
    </xf>
    <xf numFmtId="165" fontId="21" fillId="7" borderId="108" xfId="0" applyNumberFormat="1" applyFont="1" applyFill="1" applyBorder="1" applyAlignment="1">
      <alignment horizontal="center" vertical="top"/>
    </xf>
    <xf numFmtId="3" fontId="5" fillId="7" borderId="98" xfId="0" applyNumberFormat="1" applyFont="1" applyFill="1" applyBorder="1" applyAlignment="1">
      <alignment horizontal="center" vertical="top" wrapText="1"/>
    </xf>
    <xf numFmtId="3" fontId="5" fillId="7" borderId="78" xfId="0" applyNumberFormat="1" applyFont="1" applyFill="1" applyBorder="1" applyAlignment="1">
      <alignment horizontal="center" vertical="top" wrapText="1"/>
    </xf>
    <xf numFmtId="0" fontId="7" fillId="0" borderId="103" xfId="0" applyFont="1" applyBorder="1" applyAlignment="1">
      <alignment vertical="top"/>
    </xf>
    <xf numFmtId="49" fontId="3" fillId="7" borderId="49" xfId="0" applyNumberFormat="1" applyFont="1" applyFill="1" applyBorder="1" applyAlignment="1">
      <alignment horizontal="center" vertical="top"/>
    </xf>
    <xf numFmtId="165" fontId="3" fillId="7" borderId="103" xfId="0" applyNumberFormat="1" applyFont="1" applyFill="1" applyBorder="1" applyAlignment="1">
      <alignment horizontal="center" vertical="top" wrapText="1"/>
    </xf>
    <xf numFmtId="3" fontId="3" fillId="0" borderId="98" xfId="0" applyNumberFormat="1" applyFont="1" applyFill="1" applyBorder="1" applyAlignment="1">
      <alignment horizontal="center" vertical="top" wrapText="1"/>
    </xf>
    <xf numFmtId="3" fontId="3" fillId="7" borderId="102" xfId="0" applyNumberFormat="1" applyFont="1" applyFill="1" applyBorder="1" applyAlignment="1">
      <alignment horizontal="center" vertical="top" wrapText="1"/>
    </xf>
    <xf numFmtId="3" fontId="3" fillId="7" borderId="78" xfId="0" applyNumberFormat="1" applyFont="1" applyFill="1" applyBorder="1" applyAlignment="1">
      <alignment horizontal="center" vertical="top" wrapText="1"/>
    </xf>
    <xf numFmtId="0" fontId="3" fillId="7" borderId="71" xfId="0" applyFont="1" applyFill="1" applyBorder="1" applyAlignment="1">
      <alignment horizontal="center" vertical="top" wrapText="1"/>
    </xf>
    <xf numFmtId="165" fontId="5" fillId="9" borderId="69" xfId="0" applyNumberFormat="1" applyFont="1" applyFill="1" applyBorder="1" applyAlignment="1">
      <alignment horizontal="center" vertical="top"/>
    </xf>
    <xf numFmtId="165" fontId="5" fillId="9" borderId="4" xfId="0" applyNumberFormat="1" applyFont="1" applyFill="1" applyBorder="1" applyAlignment="1">
      <alignment horizontal="center" vertical="top"/>
    </xf>
    <xf numFmtId="0" fontId="3" fillId="7" borderId="10" xfId="0" applyFont="1" applyFill="1" applyBorder="1" applyAlignment="1">
      <alignment horizontal="left" vertical="top" wrapText="1"/>
    </xf>
    <xf numFmtId="49" fontId="5" fillId="12" borderId="96" xfId="0" applyNumberFormat="1" applyFont="1" applyFill="1" applyBorder="1" applyAlignment="1">
      <alignment horizontal="center" vertical="top"/>
    </xf>
    <xf numFmtId="0" fontId="3" fillId="7" borderId="8" xfId="0" applyFont="1" applyFill="1" applyBorder="1" applyAlignment="1">
      <alignment horizontal="left" vertical="top" wrapText="1"/>
    </xf>
    <xf numFmtId="0" fontId="21" fillId="7" borderId="74" xfId="0" applyFont="1" applyFill="1" applyBorder="1" applyAlignment="1">
      <alignment horizontal="center" vertical="top" wrapText="1"/>
    </xf>
    <xf numFmtId="165" fontId="21" fillId="7" borderId="74" xfId="0" applyNumberFormat="1" applyFont="1" applyFill="1" applyBorder="1" applyAlignment="1">
      <alignment horizontal="center" vertical="top"/>
    </xf>
    <xf numFmtId="165" fontId="21" fillId="7" borderId="13" xfId="0" applyNumberFormat="1" applyFont="1" applyFill="1" applyBorder="1" applyAlignment="1">
      <alignment horizontal="center" vertical="top"/>
    </xf>
    <xf numFmtId="165" fontId="21" fillId="7" borderId="67" xfId="0" applyNumberFormat="1" applyFont="1" applyFill="1" applyBorder="1" applyAlignment="1">
      <alignment horizontal="center" vertical="top"/>
    </xf>
    <xf numFmtId="165" fontId="21" fillId="7" borderId="61" xfId="0" applyNumberFormat="1" applyFont="1" applyFill="1" applyBorder="1" applyAlignment="1">
      <alignment horizontal="center" vertical="top"/>
    </xf>
    <xf numFmtId="0" fontId="21" fillId="7" borderId="8" xfId="0" applyFont="1" applyFill="1" applyBorder="1" applyAlignment="1">
      <alignment horizontal="left" vertical="top" wrapText="1"/>
    </xf>
    <xf numFmtId="3" fontId="21" fillId="7" borderId="27" xfId="0" applyNumberFormat="1" applyFont="1" applyFill="1" applyBorder="1" applyAlignment="1">
      <alignment horizontal="center" vertical="top" wrapText="1"/>
    </xf>
    <xf numFmtId="0" fontId="38" fillId="9" borderId="34" xfId="0" applyFont="1" applyFill="1" applyBorder="1" applyAlignment="1">
      <alignment horizontal="center" vertical="top"/>
    </xf>
    <xf numFmtId="165" fontId="38" fillId="9" borderId="34" xfId="0" applyNumberFormat="1" applyFont="1" applyFill="1" applyBorder="1" applyAlignment="1">
      <alignment horizontal="center" vertical="top"/>
    </xf>
    <xf numFmtId="165" fontId="38" fillId="9" borderId="25" xfId="0" applyNumberFormat="1" applyFont="1" applyFill="1" applyBorder="1" applyAlignment="1">
      <alignment horizontal="center" vertical="top"/>
    </xf>
    <xf numFmtId="165" fontId="38" fillId="9" borderId="26" xfId="0" applyNumberFormat="1" applyFont="1" applyFill="1" applyBorder="1" applyAlignment="1">
      <alignment horizontal="center" vertical="top"/>
    </xf>
    <xf numFmtId="165" fontId="38" fillId="9" borderId="29" xfId="0" applyNumberFormat="1" applyFont="1" applyFill="1" applyBorder="1" applyAlignment="1">
      <alignment horizontal="center" vertical="top"/>
    </xf>
    <xf numFmtId="0" fontId="21" fillId="7" borderId="11" xfId="0" applyFont="1" applyFill="1" applyBorder="1" applyAlignment="1">
      <alignment vertical="top" wrapText="1"/>
    </xf>
    <xf numFmtId="3" fontId="21" fillId="7" borderId="25" xfId="0" applyNumberFormat="1" applyFont="1" applyFill="1" applyBorder="1" applyAlignment="1">
      <alignment horizontal="center" vertical="top" wrapText="1"/>
    </xf>
    <xf numFmtId="49" fontId="5" fillId="3" borderId="59" xfId="0" applyNumberFormat="1" applyFont="1" applyFill="1" applyBorder="1" applyAlignment="1">
      <alignment horizontal="center" vertical="top"/>
    </xf>
    <xf numFmtId="0" fontId="3" fillId="7" borderId="10" xfId="0" applyFont="1" applyFill="1" applyBorder="1" applyAlignment="1">
      <alignment vertical="top" wrapText="1"/>
    </xf>
    <xf numFmtId="49" fontId="5" fillId="7" borderId="49" xfId="0" applyNumberFormat="1" applyFont="1" applyFill="1" applyBorder="1" applyAlignment="1">
      <alignment horizontal="center" vertical="top"/>
    </xf>
    <xf numFmtId="49" fontId="5" fillId="12" borderId="10" xfId="0" applyNumberFormat="1" applyFont="1" applyFill="1" applyBorder="1" applyAlignment="1">
      <alignment horizontal="center" vertical="top"/>
    </xf>
    <xf numFmtId="49" fontId="5" fillId="3" borderId="17" xfId="0" applyNumberFormat="1" applyFont="1" applyFill="1" applyBorder="1" applyAlignment="1">
      <alignment horizontal="center" vertical="top"/>
    </xf>
    <xf numFmtId="49" fontId="5" fillId="7" borderId="17" xfId="0" applyNumberFormat="1" applyFont="1" applyFill="1" applyBorder="1" applyAlignment="1">
      <alignment horizontal="center" vertical="top"/>
    </xf>
    <xf numFmtId="0" fontId="3" fillId="7" borderId="20" xfId="0" applyFont="1" applyFill="1" applyBorder="1" applyAlignment="1">
      <alignment horizontal="center" vertical="center" textRotation="90" wrapText="1"/>
    </xf>
    <xf numFmtId="49" fontId="5" fillId="3" borderId="49" xfId="0" applyNumberFormat="1" applyFont="1" applyFill="1" applyBorder="1" applyAlignment="1">
      <alignment horizontal="center" vertical="top"/>
    </xf>
    <xf numFmtId="0" fontId="3" fillId="7" borderId="10" xfId="1" applyFont="1" applyFill="1" applyBorder="1" applyAlignment="1">
      <alignment vertical="top" wrapText="1"/>
    </xf>
    <xf numFmtId="0" fontId="3" fillId="7" borderId="17" xfId="0" applyFont="1" applyFill="1" applyBorder="1" applyAlignment="1">
      <alignment horizontal="center" vertical="center" textRotation="90" wrapText="1"/>
    </xf>
    <xf numFmtId="0" fontId="3" fillId="7" borderId="10" xfId="0" applyFont="1" applyFill="1" applyBorder="1" applyAlignment="1">
      <alignment horizontal="left" vertical="top" wrapText="1"/>
    </xf>
    <xf numFmtId="49" fontId="5" fillId="7" borderId="17" xfId="0" applyNumberFormat="1" applyFont="1" applyFill="1" applyBorder="1" applyAlignment="1">
      <alignment horizontal="center" vertical="top" wrapText="1"/>
    </xf>
    <xf numFmtId="0" fontId="7" fillId="7" borderId="17" xfId="0" applyFont="1" applyFill="1" applyBorder="1" applyAlignment="1">
      <alignment vertical="top" wrapText="1"/>
    </xf>
    <xf numFmtId="49" fontId="5" fillId="7" borderId="33" xfId="0" applyNumberFormat="1" applyFont="1" applyFill="1" applyBorder="1" applyAlignment="1">
      <alignment horizontal="center" vertical="top"/>
    </xf>
    <xf numFmtId="49" fontId="5" fillId="7" borderId="33" xfId="0" applyNumberFormat="1" applyFont="1" applyFill="1" applyBorder="1" applyAlignment="1">
      <alignment horizontal="center" vertical="top" wrapText="1"/>
    </xf>
    <xf numFmtId="0" fontId="5" fillId="2" borderId="33" xfId="0" applyFont="1" applyFill="1" applyBorder="1" applyAlignment="1">
      <alignment horizontal="center" vertical="top" wrapText="1"/>
    </xf>
    <xf numFmtId="0" fontId="3" fillId="7" borderId="38" xfId="0" applyFont="1" applyFill="1" applyBorder="1" applyAlignment="1">
      <alignment horizontal="center" vertical="center" textRotation="90" wrapText="1"/>
    </xf>
    <xf numFmtId="164" fontId="2" fillId="7" borderId="17" xfId="0" applyNumberFormat="1" applyFont="1" applyFill="1" applyBorder="1" applyAlignment="1">
      <alignment horizontal="center" vertical="center" wrapText="1"/>
    </xf>
    <xf numFmtId="164" fontId="2" fillId="7" borderId="52" xfId="0" applyNumberFormat="1" applyFont="1" applyFill="1" applyBorder="1" applyAlignment="1">
      <alignment horizontal="center" vertical="center" wrapText="1"/>
    </xf>
    <xf numFmtId="49" fontId="5" fillId="7" borderId="19" xfId="0" applyNumberFormat="1" applyFont="1" applyFill="1" applyBorder="1" applyAlignment="1">
      <alignment vertical="top"/>
    </xf>
    <xf numFmtId="49" fontId="5" fillId="3" borderId="31" xfId="0" applyNumberFormat="1" applyFont="1" applyFill="1" applyBorder="1" applyAlignment="1">
      <alignment horizontal="center" vertical="top"/>
    </xf>
    <xf numFmtId="49" fontId="5" fillId="7" borderId="32" xfId="0" applyNumberFormat="1" applyFont="1" applyFill="1" applyBorder="1" applyAlignment="1">
      <alignment vertical="top"/>
    </xf>
    <xf numFmtId="0" fontId="3" fillId="7" borderId="31" xfId="0" applyFont="1" applyFill="1" applyBorder="1" applyAlignment="1">
      <alignment vertical="top" wrapText="1"/>
    </xf>
    <xf numFmtId="49" fontId="5" fillId="12" borderId="30" xfId="0" applyNumberFormat="1" applyFont="1" applyFill="1" applyBorder="1" applyAlignment="1">
      <alignment horizontal="center" vertical="top" wrapText="1"/>
    </xf>
    <xf numFmtId="49" fontId="5" fillId="3" borderId="33" xfId="0" applyNumberFormat="1" applyFont="1" applyFill="1" applyBorder="1" applyAlignment="1">
      <alignment horizontal="center" vertical="top" wrapText="1"/>
    </xf>
    <xf numFmtId="49" fontId="5" fillId="12" borderId="8" xfId="0" applyNumberFormat="1" applyFont="1" applyFill="1" applyBorder="1" applyAlignment="1">
      <alignment horizontal="center" vertical="top"/>
    </xf>
    <xf numFmtId="49" fontId="5" fillId="12" borderId="11" xfId="0" applyNumberFormat="1" applyFont="1" applyFill="1" applyBorder="1" applyAlignment="1">
      <alignment horizontal="center" vertical="top"/>
    </xf>
    <xf numFmtId="49" fontId="5" fillId="3" borderId="46" xfId="0" applyNumberFormat="1" applyFont="1" applyFill="1" applyBorder="1" applyAlignment="1">
      <alignment horizontal="center" vertical="top"/>
    </xf>
    <xf numFmtId="49" fontId="5" fillId="3" borderId="59" xfId="0" applyNumberFormat="1" applyFont="1" applyFill="1" applyBorder="1" applyAlignment="1">
      <alignment horizontal="center" vertical="top"/>
    </xf>
    <xf numFmtId="49" fontId="5" fillId="7" borderId="27" xfId="0" applyNumberFormat="1" applyFont="1" applyFill="1" applyBorder="1" applyAlignment="1">
      <alignment horizontal="center" vertical="top"/>
    </xf>
    <xf numFmtId="49" fontId="5" fillId="7" borderId="25" xfId="0" applyNumberFormat="1" applyFont="1" applyFill="1" applyBorder="1" applyAlignment="1">
      <alignment horizontal="center" vertical="top"/>
    </xf>
    <xf numFmtId="0" fontId="3" fillId="7" borderId="27" xfId="0" applyFont="1" applyFill="1" applyBorder="1" applyAlignment="1">
      <alignment horizontal="left" vertical="top" wrapText="1"/>
    </xf>
    <xf numFmtId="0" fontId="7" fillId="0" borderId="25" xfId="0" applyFont="1" applyBorder="1" applyAlignment="1">
      <alignment vertical="top"/>
    </xf>
    <xf numFmtId="0" fontId="3" fillId="0" borderId="68" xfId="0" applyFont="1" applyFill="1" applyBorder="1" applyAlignment="1">
      <alignment horizontal="center" vertical="center" textRotation="90" wrapText="1"/>
    </xf>
    <xf numFmtId="0" fontId="3" fillId="0" borderId="71" xfId="0" applyFont="1" applyFill="1" applyBorder="1" applyAlignment="1">
      <alignment horizontal="center" vertical="center" textRotation="90" wrapText="1"/>
    </xf>
    <xf numFmtId="49" fontId="5" fillId="0" borderId="46" xfId="0" applyNumberFormat="1" applyFont="1" applyBorder="1" applyAlignment="1">
      <alignment horizontal="center" vertical="top"/>
    </xf>
    <xf numFmtId="49" fontId="5" fillId="0" borderId="59" xfId="0" applyNumberFormat="1" applyFont="1" applyBorder="1" applyAlignment="1">
      <alignment horizontal="center" vertical="top"/>
    </xf>
    <xf numFmtId="3" fontId="4" fillId="0" borderId="0" xfId="0" applyNumberFormat="1" applyFont="1" applyAlignment="1">
      <alignment horizontal="center" vertical="top" wrapText="1"/>
    </xf>
    <xf numFmtId="0" fontId="6" fillId="0" borderId="0" xfId="0" applyFont="1" applyAlignment="1">
      <alignment horizontal="center" vertical="top" wrapText="1"/>
    </xf>
    <xf numFmtId="0" fontId="4" fillId="0" borderId="0" xfId="0" applyFont="1" applyAlignment="1">
      <alignment horizontal="center" vertical="top"/>
    </xf>
    <xf numFmtId="0" fontId="3" fillId="0" borderId="29" xfId="0" applyFont="1" applyBorder="1" applyAlignment="1">
      <alignment horizontal="right" vertical="top"/>
    </xf>
    <xf numFmtId="0" fontId="0" fillId="0" borderId="29" xfId="0" applyFont="1" applyBorder="1" applyAlignment="1">
      <alignment vertical="top"/>
    </xf>
    <xf numFmtId="3" fontId="3" fillId="0" borderId="8" xfId="0" applyNumberFormat="1" applyFont="1" applyBorder="1" applyAlignment="1">
      <alignment horizontal="center" vertical="center" textRotation="90" shrinkToFit="1"/>
    </xf>
    <xf numFmtId="3" fontId="3" fillId="0" borderId="10" xfId="0" applyNumberFormat="1" applyFont="1" applyBorder="1" applyAlignment="1">
      <alignment horizontal="center" vertical="center" textRotation="90" shrinkToFit="1"/>
    </xf>
    <xf numFmtId="3" fontId="3" fillId="0" borderId="11" xfId="0" applyNumberFormat="1" applyFont="1" applyBorder="1" applyAlignment="1">
      <alignment horizontal="center" vertical="center" textRotation="90" shrinkToFit="1"/>
    </xf>
    <xf numFmtId="3" fontId="3" fillId="0" borderId="27" xfId="0" applyNumberFormat="1" applyFont="1" applyBorder="1" applyAlignment="1">
      <alignment horizontal="center" vertical="center" textRotation="90" shrinkToFit="1"/>
    </xf>
    <xf numFmtId="3" fontId="3" fillId="0" borderId="17" xfId="0" applyNumberFormat="1" applyFont="1" applyBorder="1" applyAlignment="1">
      <alignment horizontal="center" vertical="center" textRotation="90" shrinkToFit="1"/>
    </xf>
    <xf numFmtId="3" fontId="3" fillId="0" borderId="25" xfId="0" applyNumberFormat="1" applyFont="1" applyBorder="1" applyAlignment="1">
      <alignment horizontal="center" vertical="center" textRotation="90" shrinkToFit="1"/>
    </xf>
    <xf numFmtId="3" fontId="3" fillId="0" borderId="46" xfId="0" applyNumberFormat="1" applyFont="1" applyBorder="1" applyAlignment="1">
      <alignment horizontal="center" vertical="center" shrinkToFit="1"/>
    </xf>
    <xf numFmtId="3" fontId="3" fillId="0" borderId="49" xfId="0" applyNumberFormat="1" applyFont="1" applyBorder="1" applyAlignment="1">
      <alignment horizontal="center" vertical="center" shrinkToFit="1"/>
    </xf>
    <xf numFmtId="3" fontId="3" fillId="0" borderId="59" xfId="0" applyNumberFormat="1" applyFont="1" applyBorder="1" applyAlignment="1">
      <alignment horizontal="center" vertical="center" shrinkToFit="1"/>
    </xf>
    <xf numFmtId="0" fontId="3" fillId="7" borderId="10" xfId="0" applyFont="1" applyFill="1" applyBorder="1" applyAlignment="1">
      <alignment vertical="top" wrapText="1"/>
    </xf>
    <xf numFmtId="0" fontId="0" fillId="0" borderId="10" xfId="0" applyFont="1" applyBorder="1" applyAlignment="1">
      <alignment vertical="top" wrapText="1"/>
    </xf>
    <xf numFmtId="0" fontId="5" fillId="7" borderId="21" xfId="0" applyFont="1" applyFill="1" applyBorder="1" applyAlignment="1">
      <alignment horizontal="left" vertical="top" wrapText="1"/>
    </xf>
    <xf numFmtId="0" fontId="5" fillId="7" borderId="17" xfId="0" applyFont="1" applyFill="1" applyBorder="1" applyAlignment="1">
      <alignment horizontal="left" vertical="top" wrapText="1"/>
    </xf>
    <xf numFmtId="0" fontId="0" fillId="0" borderId="33" xfId="0" applyBorder="1" applyAlignment="1">
      <alignment horizontal="left" vertical="top" wrapText="1"/>
    </xf>
    <xf numFmtId="49" fontId="5" fillId="8" borderId="74" xfId="0" applyNumberFormat="1" applyFont="1" applyFill="1" applyBorder="1" applyAlignment="1">
      <alignment horizontal="left" vertical="top" wrapText="1"/>
    </xf>
    <xf numFmtId="49" fontId="5" fillId="8" borderId="67" xfId="0" applyNumberFormat="1" applyFont="1" applyFill="1" applyBorder="1" applyAlignment="1">
      <alignment horizontal="left" vertical="top" wrapText="1"/>
    </xf>
    <xf numFmtId="49" fontId="5" fillId="8" borderId="61" xfId="0" applyNumberFormat="1" applyFont="1" applyFill="1" applyBorder="1" applyAlignment="1">
      <alignment horizontal="left" vertical="top" wrapText="1"/>
    </xf>
    <xf numFmtId="0" fontId="5" fillId="4" borderId="72" xfId="0" applyFont="1" applyFill="1" applyBorder="1" applyAlignment="1">
      <alignment horizontal="left" vertical="top" wrapText="1"/>
    </xf>
    <xf numFmtId="0" fontId="5" fillId="4" borderId="42" xfId="0" applyFont="1" applyFill="1" applyBorder="1" applyAlignment="1">
      <alignment horizontal="left" vertical="top" wrapText="1"/>
    </xf>
    <xf numFmtId="0" fontId="5" fillId="4" borderId="43" xfId="0" applyFont="1" applyFill="1" applyBorder="1" applyAlignment="1">
      <alignment horizontal="left" vertical="top" wrapText="1"/>
    </xf>
    <xf numFmtId="0" fontId="5" fillId="12" borderId="36" xfId="0" applyFont="1" applyFill="1" applyBorder="1" applyAlignment="1">
      <alignment horizontal="left" vertical="top"/>
    </xf>
    <xf numFmtId="0" fontId="5" fillId="12" borderId="42" xfId="0" applyFont="1" applyFill="1" applyBorder="1" applyAlignment="1">
      <alignment horizontal="left" vertical="top"/>
    </xf>
    <xf numFmtId="0" fontId="5" fillId="12" borderId="43" xfId="0" applyFont="1" applyFill="1" applyBorder="1" applyAlignment="1">
      <alignment horizontal="left" vertical="top"/>
    </xf>
    <xf numFmtId="0" fontId="5" fillId="3" borderId="36" xfId="0" applyFont="1" applyFill="1" applyBorder="1" applyAlignment="1">
      <alignment horizontal="left" vertical="top" wrapText="1"/>
    </xf>
    <xf numFmtId="0" fontId="5" fillId="3" borderId="42" xfId="0" applyFont="1" applyFill="1" applyBorder="1" applyAlignment="1">
      <alignment horizontal="left" vertical="top" wrapText="1"/>
    </xf>
    <xf numFmtId="0" fontId="5" fillId="3" borderId="43" xfId="0" applyFont="1" applyFill="1" applyBorder="1" applyAlignment="1">
      <alignment horizontal="left" vertical="top" wrapText="1"/>
    </xf>
    <xf numFmtId="0" fontId="3" fillId="7" borderId="21" xfId="0" applyFont="1" applyFill="1" applyBorder="1" applyAlignment="1">
      <alignment horizontal="left" vertical="top" wrapText="1"/>
    </xf>
    <xf numFmtId="0" fontId="7" fillId="7" borderId="17" xfId="0" applyFont="1" applyFill="1" applyBorder="1" applyAlignment="1">
      <alignment horizontal="left" vertical="top" wrapText="1"/>
    </xf>
    <xf numFmtId="0" fontId="3" fillId="0" borderId="45" xfId="0" applyFont="1" applyBorder="1" applyAlignment="1">
      <alignment horizontal="center" vertical="center" textRotation="90" wrapText="1"/>
    </xf>
    <xf numFmtId="0" fontId="3" fillId="0" borderId="9" xfId="0" applyFont="1" applyBorder="1" applyAlignment="1">
      <alignment horizontal="center" vertical="center" textRotation="90" wrapText="1"/>
    </xf>
    <xf numFmtId="0" fontId="3" fillId="0" borderId="62" xfId="0" applyFont="1" applyBorder="1" applyAlignment="1">
      <alignment horizontal="center" vertical="center" textRotation="90" wrapText="1"/>
    </xf>
    <xf numFmtId="0" fontId="5" fillId="0" borderId="74" xfId="0" applyFont="1" applyBorder="1" applyAlignment="1">
      <alignment horizontal="center" vertical="center"/>
    </xf>
    <xf numFmtId="0" fontId="5" fillId="0" borderId="67" xfId="0" applyFont="1" applyBorder="1" applyAlignment="1">
      <alignment horizontal="center" vertical="center"/>
    </xf>
    <xf numFmtId="0" fontId="5" fillId="0" borderId="61" xfId="0" applyFont="1" applyBorder="1" applyAlignment="1">
      <alignment horizontal="center" vertical="center"/>
    </xf>
    <xf numFmtId="0" fontId="3" fillId="0" borderId="44"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42" xfId="0" applyFont="1" applyBorder="1" applyAlignment="1">
      <alignment horizontal="center" vertical="center"/>
    </xf>
    <xf numFmtId="0" fontId="3" fillId="0" borderId="43" xfId="0" applyFont="1" applyBorder="1" applyAlignment="1">
      <alignment horizontal="center" vertical="center"/>
    </xf>
    <xf numFmtId="3" fontId="3" fillId="0" borderId="46" xfId="0" applyNumberFormat="1" applyFont="1" applyBorder="1" applyAlignment="1">
      <alignment horizontal="center" vertical="center" textRotation="90" shrinkToFit="1"/>
    </xf>
    <xf numFmtId="3" fontId="3" fillId="0" borderId="49" xfId="0" applyNumberFormat="1" applyFont="1" applyBorder="1" applyAlignment="1">
      <alignment horizontal="center" vertical="center" textRotation="90" shrinkToFit="1"/>
    </xf>
    <xf numFmtId="3" fontId="3" fillId="0" borderId="59" xfId="0" applyNumberFormat="1" applyFont="1" applyBorder="1" applyAlignment="1">
      <alignment horizontal="center" vertical="center" textRotation="90" shrinkToFit="1"/>
    </xf>
    <xf numFmtId="3" fontId="3" fillId="0" borderId="46" xfId="0" applyNumberFormat="1" applyFont="1" applyBorder="1" applyAlignment="1">
      <alignment horizontal="center" vertical="center" textRotation="90" wrapText="1"/>
    </xf>
    <xf numFmtId="3" fontId="3" fillId="0" borderId="49" xfId="0" applyNumberFormat="1" applyFont="1" applyBorder="1" applyAlignment="1">
      <alignment horizontal="center" vertical="center" textRotation="90" wrapText="1"/>
    </xf>
    <xf numFmtId="3" fontId="3" fillId="0" borderId="59" xfId="0" applyNumberFormat="1" applyFont="1" applyBorder="1" applyAlignment="1">
      <alignment horizontal="center" vertical="center" textRotation="90" wrapText="1"/>
    </xf>
    <xf numFmtId="3" fontId="3" fillId="0" borderId="45" xfId="0" applyNumberFormat="1" applyFont="1" applyBorder="1" applyAlignment="1">
      <alignment horizontal="center" vertical="center" textRotation="90" wrapText="1" shrinkToFit="1"/>
    </xf>
    <xf numFmtId="3" fontId="3" fillId="0" borderId="9" xfId="0" applyNumberFormat="1" applyFont="1" applyBorder="1" applyAlignment="1">
      <alignment horizontal="center" vertical="center" textRotation="90" wrapText="1" shrinkToFit="1"/>
    </xf>
    <xf numFmtId="3" fontId="3" fillId="0" borderId="62" xfId="0" applyNumberFormat="1" applyFont="1" applyBorder="1" applyAlignment="1">
      <alignment horizontal="center" vertical="center" textRotation="90" wrapText="1" shrinkToFit="1"/>
    </xf>
    <xf numFmtId="0" fontId="3" fillId="7" borderId="47" xfId="0" applyFont="1" applyFill="1" applyBorder="1" applyAlignment="1">
      <alignment horizontal="left" vertical="top" wrapText="1"/>
    </xf>
    <xf numFmtId="0" fontId="3" fillId="7" borderId="31" xfId="0" applyFont="1" applyFill="1" applyBorder="1" applyAlignment="1">
      <alignment horizontal="left" vertical="top" wrapText="1"/>
    </xf>
    <xf numFmtId="49" fontId="5" fillId="7" borderId="49" xfId="0" applyNumberFormat="1" applyFont="1" applyFill="1" applyBorder="1" applyAlignment="1">
      <alignment horizontal="center" vertical="top"/>
    </xf>
    <xf numFmtId="0" fontId="5" fillId="0" borderId="27" xfId="0" applyFont="1" applyFill="1" applyBorder="1" applyAlignment="1">
      <alignment horizontal="left" vertical="top" wrapText="1"/>
    </xf>
    <xf numFmtId="0" fontId="5" fillId="0" borderId="17" xfId="0" applyFont="1" applyFill="1" applyBorder="1" applyAlignment="1">
      <alignment horizontal="left" vertical="top" wrapText="1"/>
    </xf>
    <xf numFmtId="0" fontId="0" fillId="0" borderId="59" xfId="0" applyBorder="1" applyAlignment="1"/>
    <xf numFmtId="0" fontId="3" fillId="7" borderId="49" xfId="0" applyFont="1" applyFill="1" applyBorder="1" applyAlignment="1">
      <alignment horizontal="center" vertical="center" textRotation="90" wrapText="1"/>
    </xf>
    <xf numFmtId="0" fontId="3" fillId="0" borderId="56" xfId="0" applyFont="1" applyFill="1" applyBorder="1" applyAlignment="1">
      <alignment vertical="top" wrapText="1"/>
    </xf>
    <xf numFmtId="0" fontId="0" fillId="0" borderId="34" xfId="0" applyBorder="1" applyAlignment="1"/>
    <xf numFmtId="0" fontId="3" fillId="7" borderId="33" xfId="0" applyFont="1" applyFill="1" applyBorder="1" applyAlignment="1">
      <alignment horizontal="left" vertical="top" wrapText="1"/>
    </xf>
    <xf numFmtId="49" fontId="5" fillId="7" borderId="49" xfId="0" applyNumberFormat="1" applyFont="1" applyFill="1" applyBorder="1" applyAlignment="1">
      <alignment horizontal="center" vertical="top" wrapText="1"/>
    </xf>
    <xf numFmtId="49" fontId="5" fillId="2" borderId="49" xfId="0" applyNumberFormat="1" applyFont="1" applyFill="1" applyBorder="1" applyAlignment="1">
      <alignment horizontal="center" vertical="top"/>
    </xf>
    <xf numFmtId="0" fontId="3" fillId="7" borderId="17" xfId="0" applyFont="1" applyFill="1" applyBorder="1" applyAlignment="1">
      <alignment horizontal="left" vertical="top" wrapText="1"/>
    </xf>
    <xf numFmtId="0" fontId="8" fillId="0" borderId="17" xfId="0" applyFont="1" applyBorder="1" applyAlignment="1">
      <alignment horizontal="center" vertical="center" textRotation="90" wrapText="1"/>
    </xf>
    <xf numFmtId="0" fontId="24" fillId="0" borderId="17" xfId="0" applyFont="1" applyBorder="1" applyAlignment="1">
      <alignment horizontal="center" wrapText="1"/>
    </xf>
    <xf numFmtId="49" fontId="5" fillId="2" borderId="31" xfId="0" applyNumberFormat="1" applyFont="1" applyFill="1" applyBorder="1" applyAlignment="1">
      <alignment horizontal="center" vertical="top"/>
    </xf>
    <xf numFmtId="0" fontId="3" fillId="7" borderId="44" xfId="1" applyFont="1" applyFill="1" applyBorder="1" applyAlignment="1">
      <alignment vertical="top" wrapText="1"/>
    </xf>
    <xf numFmtId="0" fontId="0" fillId="7" borderId="10" xfId="0" applyFont="1" applyFill="1" applyBorder="1" applyAlignment="1">
      <alignment vertical="top" wrapText="1"/>
    </xf>
    <xf numFmtId="0" fontId="8" fillId="0" borderId="21" xfId="0" applyFont="1" applyBorder="1" applyAlignment="1">
      <alignment horizontal="center" vertical="center" textRotation="90" wrapText="1"/>
    </xf>
    <xf numFmtId="0" fontId="24" fillId="0" borderId="17" xfId="0" applyFont="1" applyBorder="1" applyAlignment="1">
      <alignment horizontal="center" vertical="center" textRotation="90" wrapText="1"/>
    </xf>
    <xf numFmtId="0" fontId="24" fillId="0" borderId="33" xfId="0" applyFont="1" applyBorder="1" applyAlignment="1">
      <alignment horizontal="center" vertical="center" textRotation="90" wrapText="1"/>
    </xf>
    <xf numFmtId="49" fontId="5" fillId="12" borderId="10" xfId="0" applyNumberFormat="1" applyFont="1" applyFill="1" applyBorder="1" applyAlignment="1">
      <alignment horizontal="center" vertical="top"/>
    </xf>
    <xf numFmtId="49" fontId="5" fillId="3" borderId="17" xfId="0" applyNumberFormat="1" applyFont="1" applyFill="1" applyBorder="1" applyAlignment="1">
      <alignment horizontal="center" vertical="top"/>
    </xf>
    <xf numFmtId="49" fontId="5" fillId="7" borderId="17" xfId="0" applyNumberFormat="1" applyFont="1" applyFill="1" applyBorder="1" applyAlignment="1">
      <alignment horizontal="center" vertical="top"/>
    </xf>
    <xf numFmtId="0" fontId="3" fillId="7" borderId="2" xfId="0" applyFont="1" applyFill="1" applyBorder="1" applyAlignment="1">
      <alignment horizontal="left" vertical="top" wrapText="1"/>
    </xf>
    <xf numFmtId="0" fontId="3" fillId="7" borderId="20" xfId="0" applyFont="1" applyFill="1" applyBorder="1" applyAlignment="1">
      <alignment horizontal="center" vertical="center" textRotation="90" wrapText="1"/>
    </xf>
    <xf numFmtId="0" fontId="3" fillId="7" borderId="37" xfId="0" applyFont="1" applyFill="1" applyBorder="1" applyAlignment="1">
      <alignment horizontal="center" vertical="center" textRotation="90" wrapText="1"/>
    </xf>
    <xf numFmtId="0" fontId="3" fillId="7" borderId="50" xfId="0" applyFont="1" applyFill="1" applyBorder="1" applyAlignment="1">
      <alignment horizontal="center" vertical="center" textRotation="90" wrapText="1"/>
    </xf>
    <xf numFmtId="0" fontId="2" fillId="7" borderId="50" xfId="0" applyFont="1" applyFill="1" applyBorder="1" applyAlignment="1">
      <alignment horizontal="center" vertical="center" textRotation="90" wrapText="1"/>
    </xf>
    <xf numFmtId="0" fontId="2" fillId="7" borderId="38" xfId="0" applyFont="1" applyFill="1" applyBorder="1" applyAlignment="1">
      <alignment horizontal="center" vertical="center" textRotation="90" wrapText="1"/>
    </xf>
    <xf numFmtId="0" fontId="2" fillId="7" borderId="20" xfId="0" applyFont="1" applyFill="1" applyBorder="1" applyAlignment="1">
      <alignment horizontal="center" vertical="center" textRotation="90" wrapText="1"/>
    </xf>
    <xf numFmtId="0" fontId="8" fillId="7" borderId="21" xfId="0" applyFont="1" applyFill="1" applyBorder="1" applyAlignment="1">
      <alignment horizontal="center" vertical="center" textRotation="90" wrapText="1"/>
    </xf>
    <xf numFmtId="0" fontId="8" fillId="7" borderId="17" xfId="0" applyFont="1" applyFill="1" applyBorder="1" applyAlignment="1">
      <alignment horizontal="center" vertical="center" textRotation="90" wrapText="1"/>
    </xf>
    <xf numFmtId="49" fontId="5" fillId="3" borderId="49" xfId="0" applyNumberFormat="1" applyFont="1" applyFill="1" applyBorder="1" applyAlignment="1">
      <alignment horizontal="center" vertical="top"/>
    </xf>
    <xf numFmtId="0" fontId="3" fillId="7" borderId="49" xfId="0" applyFont="1" applyFill="1" applyBorder="1" applyAlignment="1">
      <alignment horizontal="left" vertical="top" wrapText="1"/>
    </xf>
    <xf numFmtId="0" fontId="7" fillId="7" borderId="31" xfId="0" applyFont="1" applyFill="1" applyBorder="1" applyAlignment="1">
      <alignment horizontal="left" vertical="top" wrapText="1"/>
    </xf>
    <xf numFmtId="49" fontId="5" fillId="7" borderId="19" xfId="0" applyNumberFormat="1" applyFont="1" applyFill="1" applyBorder="1" applyAlignment="1">
      <alignment horizontal="center" vertical="top"/>
    </xf>
    <xf numFmtId="0" fontId="3" fillId="7" borderId="80" xfId="1" applyFont="1" applyFill="1" applyBorder="1" applyAlignment="1">
      <alignment vertical="top" wrapText="1"/>
    </xf>
    <xf numFmtId="0" fontId="0" fillId="0" borderId="30" xfId="0" applyFont="1" applyBorder="1" applyAlignment="1">
      <alignment vertical="top" wrapText="1"/>
    </xf>
    <xf numFmtId="0" fontId="3" fillId="7" borderId="10" xfId="1" applyFont="1" applyFill="1" applyBorder="1" applyAlignment="1">
      <alignment vertical="top" wrapText="1"/>
    </xf>
    <xf numFmtId="3" fontId="3" fillId="7" borderId="51" xfId="1" applyNumberFormat="1" applyFont="1" applyFill="1" applyBorder="1" applyAlignment="1">
      <alignment horizontal="center" vertical="top"/>
    </xf>
    <xf numFmtId="3" fontId="3" fillId="7" borderId="52" xfId="1" applyNumberFormat="1" applyFont="1" applyFill="1" applyBorder="1" applyAlignment="1">
      <alignment horizontal="center" vertical="top"/>
    </xf>
    <xf numFmtId="3" fontId="3" fillId="7" borderId="87" xfId="1" applyNumberFormat="1" applyFont="1" applyFill="1" applyBorder="1" applyAlignment="1">
      <alignment horizontal="center" vertical="top"/>
    </xf>
    <xf numFmtId="0" fontId="7" fillId="7" borderId="49" xfId="0" applyFont="1" applyFill="1" applyBorder="1" applyAlignment="1">
      <alignment vertical="top" wrapText="1"/>
    </xf>
    <xf numFmtId="0" fontId="7" fillId="7" borderId="31" xfId="0" applyFont="1" applyFill="1" applyBorder="1" applyAlignment="1">
      <alignment vertical="top" wrapText="1"/>
    </xf>
    <xf numFmtId="0" fontId="3" fillId="0" borderId="17" xfId="0" applyFont="1" applyBorder="1" applyAlignment="1">
      <alignment horizontal="center" vertical="center" textRotation="90"/>
    </xf>
    <xf numFmtId="0" fontId="14" fillId="0" borderId="27" xfId="0" applyFont="1" applyFill="1" applyBorder="1" applyAlignment="1">
      <alignment horizontal="left" vertical="top" wrapText="1"/>
    </xf>
    <xf numFmtId="0" fontId="14" fillId="0" borderId="17" xfId="0" applyFont="1" applyFill="1" applyBorder="1" applyAlignment="1">
      <alignment horizontal="left" vertical="top" wrapText="1"/>
    </xf>
    <xf numFmtId="0" fontId="0" fillId="0" borderId="17" xfId="0" applyBorder="1" applyAlignment="1">
      <alignment horizontal="left" vertical="top" wrapText="1"/>
    </xf>
    <xf numFmtId="0" fontId="3" fillId="7" borderId="17" xfId="0" applyFont="1" applyFill="1" applyBorder="1" applyAlignment="1">
      <alignment horizontal="center" vertical="center" textRotation="90" wrapText="1"/>
    </xf>
    <xf numFmtId="0" fontId="3" fillId="7" borderId="21" xfId="0" applyFont="1" applyFill="1" applyBorder="1" applyAlignment="1">
      <alignment horizontal="center" vertical="center" textRotation="90"/>
    </xf>
    <xf numFmtId="0" fontId="3" fillId="7" borderId="17" xfId="0" applyFont="1" applyFill="1" applyBorder="1" applyAlignment="1">
      <alignment horizontal="center" vertical="center" textRotation="90"/>
    </xf>
    <xf numFmtId="0" fontId="0" fillId="0" borderId="25" xfId="0" applyBorder="1" applyAlignment="1"/>
    <xf numFmtId="0" fontId="3" fillId="7" borderId="8" xfId="0" applyFont="1" applyFill="1" applyBorder="1" applyAlignment="1">
      <alignment horizontal="left" vertical="top" wrapText="1"/>
    </xf>
    <xf numFmtId="0" fontId="3" fillId="7" borderId="10" xfId="0" applyFont="1" applyFill="1" applyBorder="1" applyAlignment="1">
      <alignment horizontal="left" vertical="top" wrapText="1"/>
    </xf>
    <xf numFmtId="0" fontId="3" fillId="7" borderId="30" xfId="0" applyFont="1" applyFill="1" applyBorder="1" applyAlignment="1">
      <alignment horizontal="left" vertical="top" wrapText="1"/>
    </xf>
    <xf numFmtId="3" fontId="3" fillId="0" borderId="53" xfId="0" applyNumberFormat="1" applyFont="1" applyFill="1" applyBorder="1" applyAlignment="1">
      <alignment horizontal="center" vertical="top" wrapText="1"/>
    </xf>
    <xf numFmtId="3" fontId="3" fillId="0" borderId="52" xfId="0" applyNumberFormat="1" applyFont="1" applyFill="1" applyBorder="1" applyAlignment="1">
      <alignment horizontal="center" vertical="top" wrapText="1"/>
    </xf>
    <xf numFmtId="3" fontId="3" fillId="0" borderId="54" xfId="0" applyNumberFormat="1" applyFont="1" applyFill="1" applyBorder="1" applyAlignment="1">
      <alignment horizontal="center" vertical="top" wrapText="1"/>
    </xf>
    <xf numFmtId="0" fontId="3" fillId="7" borderId="38" xfId="0" applyFont="1" applyFill="1" applyBorder="1" applyAlignment="1">
      <alignment horizontal="center" vertical="center" wrapText="1"/>
    </xf>
    <xf numFmtId="0" fontId="3" fillId="7" borderId="20" xfId="0" applyFont="1" applyFill="1" applyBorder="1" applyAlignment="1">
      <alignment horizontal="center" vertical="center" wrapText="1"/>
    </xf>
    <xf numFmtId="49" fontId="5" fillId="12" borderId="30" xfId="0" applyNumberFormat="1" applyFont="1" applyFill="1" applyBorder="1" applyAlignment="1">
      <alignment horizontal="center" vertical="top"/>
    </xf>
    <xf numFmtId="49" fontId="5" fillId="3" borderId="31" xfId="0" applyNumberFormat="1" applyFont="1" applyFill="1" applyBorder="1" applyAlignment="1">
      <alignment horizontal="center" vertical="top"/>
    </xf>
    <xf numFmtId="49" fontId="5" fillId="7" borderId="33" xfId="0" applyNumberFormat="1" applyFont="1" applyFill="1" applyBorder="1" applyAlignment="1">
      <alignment horizontal="center" vertical="top"/>
    </xf>
    <xf numFmtId="0" fontId="14" fillId="7" borderId="27" xfId="0" applyFont="1" applyFill="1" applyBorder="1" applyAlignment="1">
      <alignment horizontal="left" vertical="top" wrapText="1"/>
    </xf>
    <xf numFmtId="0" fontId="14" fillId="7" borderId="17" xfId="0" applyFont="1" applyFill="1" applyBorder="1" applyAlignment="1">
      <alignment horizontal="left" vertical="top" wrapText="1"/>
    </xf>
    <xf numFmtId="0" fontId="14" fillId="7" borderId="33" xfId="0" applyFont="1" applyFill="1" applyBorder="1" applyAlignment="1">
      <alignment horizontal="left" vertical="top" wrapText="1"/>
    </xf>
    <xf numFmtId="0" fontId="9" fillId="7" borderId="68" xfId="0" applyFont="1" applyFill="1" applyBorder="1" applyAlignment="1">
      <alignment horizontal="center" vertical="center" textRotation="90" wrapText="1"/>
    </xf>
    <xf numFmtId="0" fontId="9" fillId="7" borderId="38" xfId="0" applyFont="1" applyFill="1" applyBorder="1" applyAlignment="1">
      <alignment horizontal="center" vertical="center" textRotation="90" wrapText="1"/>
    </xf>
    <xf numFmtId="0" fontId="9" fillId="7" borderId="20" xfId="0" applyFont="1" applyFill="1" applyBorder="1" applyAlignment="1">
      <alignment horizontal="center" vertical="center" textRotation="90" wrapText="1"/>
    </xf>
    <xf numFmtId="49" fontId="5" fillId="7" borderId="28" xfId="0" applyNumberFormat="1" applyFont="1" applyFill="1" applyBorder="1" applyAlignment="1">
      <alignment horizontal="center" vertical="top"/>
    </xf>
    <xf numFmtId="49" fontId="5" fillId="7" borderId="32" xfId="0" applyNumberFormat="1" applyFont="1" applyFill="1" applyBorder="1" applyAlignment="1">
      <alignment horizontal="center" vertical="top"/>
    </xf>
    <xf numFmtId="0" fontId="2" fillId="0" borderId="17" xfId="0" applyFont="1" applyFill="1" applyBorder="1" applyAlignment="1">
      <alignment horizontal="center" vertical="center" textRotation="90" wrapText="1"/>
    </xf>
    <xf numFmtId="0" fontId="2" fillId="0" borderId="33" xfId="0" applyFont="1" applyFill="1" applyBorder="1" applyAlignment="1">
      <alignment horizontal="center" vertical="center" textRotation="90" wrapText="1"/>
    </xf>
    <xf numFmtId="0" fontId="0" fillId="7" borderId="17" xfId="0" applyFont="1" applyFill="1" applyBorder="1" applyAlignment="1">
      <alignment horizontal="left" vertical="top" wrapText="1"/>
    </xf>
    <xf numFmtId="0" fontId="0" fillId="7" borderId="33" xfId="0" applyFont="1" applyFill="1" applyBorder="1" applyAlignment="1">
      <alignment horizontal="left" vertical="top" wrapText="1"/>
    </xf>
    <xf numFmtId="0" fontId="2" fillId="7" borderId="21" xfId="0" applyFont="1" applyFill="1" applyBorder="1" applyAlignment="1">
      <alignment horizontal="center" vertical="center" textRotation="90" wrapText="1"/>
    </xf>
    <xf numFmtId="0" fontId="2" fillId="7" borderId="17" xfId="0" applyFont="1" applyFill="1" applyBorder="1" applyAlignment="1">
      <alignment horizontal="center" vertical="center" textRotation="90" wrapText="1"/>
    </xf>
    <xf numFmtId="0" fontId="2" fillId="7" borderId="33" xfId="0" applyFont="1" applyFill="1" applyBorder="1" applyAlignment="1">
      <alignment horizontal="center" vertical="center" textRotation="90" wrapText="1"/>
    </xf>
    <xf numFmtId="0" fontId="5" fillId="7" borderId="27" xfId="0" applyFont="1" applyFill="1" applyBorder="1" applyAlignment="1">
      <alignment horizontal="left" vertical="top" wrapText="1"/>
    </xf>
    <xf numFmtId="0" fontId="5" fillId="7" borderId="8" xfId="0" applyFont="1" applyFill="1" applyBorder="1" applyAlignment="1">
      <alignment vertical="top" wrapText="1"/>
    </xf>
    <xf numFmtId="0" fontId="5" fillId="7" borderId="10" xfId="0" applyFont="1" applyFill="1" applyBorder="1" applyAlignment="1">
      <alignment vertical="top" wrapText="1"/>
    </xf>
    <xf numFmtId="0" fontId="5" fillId="7" borderId="30" xfId="0" applyFont="1" applyFill="1" applyBorder="1" applyAlignment="1">
      <alignment vertical="top" wrapText="1"/>
    </xf>
    <xf numFmtId="0" fontId="0" fillId="7" borderId="49" xfId="0" applyFont="1" applyFill="1" applyBorder="1" applyAlignment="1">
      <alignment horizontal="left" vertical="top" wrapText="1"/>
    </xf>
    <xf numFmtId="0" fontId="2" fillId="7" borderId="2" xfId="0" applyFont="1" applyFill="1" applyBorder="1" applyAlignment="1">
      <alignment vertical="center" textRotation="90"/>
    </xf>
    <xf numFmtId="0" fontId="1" fillId="7" borderId="2" xfId="0" applyFont="1" applyFill="1" applyBorder="1" applyAlignment="1">
      <alignment vertical="center" textRotation="90"/>
    </xf>
    <xf numFmtId="3" fontId="3" fillId="7" borderId="49" xfId="0" applyNumberFormat="1" applyFont="1" applyFill="1" applyBorder="1" applyAlignment="1">
      <alignment horizontal="left" vertical="top" wrapText="1"/>
    </xf>
    <xf numFmtId="3" fontId="3" fillId="7" borderId="31" xfId="0" applyNumberFormat="1" applyFont="1" applyFill="1" applyBorder="1" applyAlignment="1">
      <alignment horizontal="left" vertical="top" wrapText="1"/>
    </xf>
    <xf numFmtId="0" fontId="2" fillId="0" borderId="21" xfId="0" applyFont="1" applyFill="1" applyBorder="1" applyAlignment="1">
      <alignment horizontal="center" vertical="center" textRotation="90" wrapText="1"/>
    </xf>
    <xf numFmtId="0" fontId="7" fillId="7" borderId="36" xfId="0" applyFont="1" applyFill="1" applyBorder="1" applyAlignment="1">
      <alignment horizontal="left" vertical="top" wrapText="1"/>
    </xf>
    <xf numFmtId="0" fontId="1" fillId="0" borderId="33" xfId="0" applyFont="1" applyBorder="1" applyAlignment="1">
      <alignment horizontal="center" vertical="center" textRotation="90" wrapText="1"/>
    </xf>
    <xf numFmtId="0" fontId="0" fillId="0" borderId="0" xfId="0" applyFont="1" applyAlignment="1">
      <alignment vertical="top" wrapText="1"/>
    </xf>
    <xf numFmtId="0" fontId="15" fillId="7" borderId="47" xfId="0" applyFont="1" applyFill="1" applyBorder="1" applyAlignment="1">
      <alignment horizontal="left" vertical="top" wrapText="1"/>
    </xf>
    <xf numFmtId="0" fontId="7" fillId="7" borderId="49" xfId="0" applyFont="1" applyFill="1" applyBorder="1" applyAlignment="1">
      <alignment horizontal="left" vertical="top" wrapText="1"/>
    </xf>
    <xf numFmtId="0" fontId="7" fillId="7" borderId="31" xfId="0" applyFont="1" applyFill="1" applyBorder="1" applyAlignment="1"/>
    <xf numFmtId="0" fontId="7" fillId="7" borderId="49" xfId="0" applyFont="1" applyFill="1" applyBorder="1" applyAlignment="1"/>
    <xf numFmtId="0" fontId="3" fillId="7" borderId="44" xfId="0" applyFont="1" applyFill="1" applyBorder="1" applyAlignment="1">
      <alignment horizontal="left" vertical="top" wrapText="1"/>
    </xf>
    <xf numFmtId="0" fontId="0" fillId="0" borderId="10" xfId="0" applyBorder="1" applyAlignment="1">
      <alignment vertical="top" wrapText="1"/>
    </xf>
    <xf numFmtId="0" fontId="5" fillId="10" borderId="75" xfId="0" applyFont="1" applyFill="1" applyBorder="1" applyAlignment="1">
      <alignment vertical="center"/>
    </xf>
    <xf numFmtId="0" fontId="5" fillId="10" borderId="64" xfId="0" applyFont="1" applyFill="1" applyBorder="1" applyAlignment="1">
      <alignment vertical="center"/>
    </xf>
    <xf numFmtId="0" fontId="5" fillId="10" borderId="65" xfId="0" applyFont="1" applyFill="1" applyBorder="1" applyAlignment="1">
      <alignment vertical="center"/>
    </xf>
    <xf numFmtId="0" fontId="3" fillId="7" borderId="17" xfId="0" applyFont="1" applyFill="1" applyBorder="1" applyAlignment="1">
      <alignment vertical="top" wrapText="1"/>
    </xf>
    <xf numFmtId="0" fontId="3" fillId="7" borderId="33" xfId="0" applyFont="1" applyFill="1" applyBorder="1" applyAlignment="1">
      <alignment vertical="top" wrapText="1"/>
    </xf>
    <xf numFmtId="0" fontId="5" fillId="7" borderId="27" xfId="0" applyFont="1" applyFill="1" applyBorder="1" applyAlignment="1">
      <alignment vertical="top" wrapText="1"/>
    </xf>
    <xf numFmtId="0" fontId="0" fillId="0" borderId="33" xfId="0" applyBorder="1" applyAlignment="1">
      <alignment vertical="top" wrapText="1"/>
    </xf>
    <xf numFmtId="49" fontId="5" fillId="7" borderId="17" xfId="0" applyNumberFormat="1" applyFont="1" applyFill="1" applyBorder="1" applyAlignment="1">
      <alignment horizontal="center" vertical="top" wrapText="1"/>
    </xf>
    <xf numFmtId="0" fontId="3" fillId="2" borderId="21" xfId="0" applyFont="1" applyFill="1" applyBorder="1" applyAlignment="1">
      <alignment vertical="top" wrapText="1"/>
    </xf>
    <xf numFmtId="0" fontId="3" fillId="2" borderId="33" xfId="0" applyFont="1" applyFill="1" applyBorder="1" applyAlignment="1">
      <alignment vertical="top" wrapText="1"/>
    </xf>
    <xf numFmtId="0" fontId="5" fillId="7" borderId="17" xfId="0" applyFont="1" applyFill="1" applyBorder="1" applyAlignment="1">
      <alignment horizontal="center" vertical="top" wrapText="1"/>
    </xf>
    <xf numFmtId="0" fontId="3" fillId="2" borderId="49" xfId="0" applyFont="1" applyFill="1" applyBorder="1" applyAlignment="1">
      <alignment vertical="top" wrapText="1"/>
    </xf>
    <xf numFmtId="0" fontId="3" fillId="2" borderId="31" xfId="0" applyFont="1" applyFill="1" applyBorder="1" applyAlignment="1">
      <alignment vertical="top" wrapText="1"/>
    </xf>
    <xf numFmtId="0" fontId="5" fillId="5" borderId="34" xfId="0" applyFont="1" applyFill="1" applyBorder="1" applyAlignment="1">
      <alignment horizontal="right" vertical="top" wrapText="1"/>
    </xf>
    <xf numFmtId="0" fontId="5" fillId="5" borderId="29" xfId="0" applyFont="1" applyFill="1" applyBorder="1" applyAlignment="1">
      <alignment horizontal="right" vertical="top" wrapText="1"/>
    </xf>
    <xf numFmtId="0" fontId="5" fillId="5" borderId="35" xfId="0" applyFont="1" applyFill="1" applyBorder="1" applyAlignment="1">
      <alignment horizontal="right" vertical="top" wrapText="1"/>
    </xf>
    <xf numFmtId="0" fontId="7" fillId="0" borderId="9" xfId="0" applyFont="1" applyBorder="1" applyAlignment="1">
      <alignment horizontal="center" vertical="center" textRotation="90" wrapText="1"/>
    </xf>
    <xf numFmtId="0" fontId="7" fillId="0" borderId="62" xfId="0" applyFont="1" applyBorder="1" applyAlignment="1">
      <alignment horizontal="center" vertical="center" textRotation="90" wrapText="1"/>
    </xf>
    <xf numFmtId="0" fontId="0" fillId="0" borderId="30" xfId="0" applyBorder="1" applyAlignment="1">
      <alignment vertical="top" wrapText="1"/>
    </xf>
    <xf numFmtId="165" fontId="3" fillId="2" borderId="72" xfId="0" applyNumberFormat="1" applyFont="1" applyFill="1" applyBorder="1" applyAlignment="1">
      <alignment horizontal="left" vertical="top" wrapText="1"/>
    </xf>
    <xf numFmtId="165" fontId="3" fillId="2" borderId="42" xfId="0" applyNumberFormat="1" applyFont="1" applyFill="1" applyBorder="1" applyAlignment="1">
      <alignment horizontal="left" vertical="top" wrapText="1"/>
    </xf>
    <xf numFmtId="165" fontId="3" fillId="2" borderId="43" xfId="0" applyNumberFormat="1" applyFont="1" applyFill="1" applyBorder="1" applyAlignment="1">
      <alignment horizontal="left" vertical="top" wrapText="1"/>
    </xf>
    <xf numFmtId="0" fontId="3" fillId="0" borderId="72" xfId="0" applyFont="1" applyBorder="1" applyAlignment="1">
      <alignment horizontal="left" vertical="top" wrapText="1"/>
    </xf>
    <xf numFmtId="0" fontId="3" fillId="0" borderId="42" xfId="0" applyFont="1" applyBorder="1" applyAlignment="1">
      <alignment horizontal="left" vertical="top" wrapText="1"/>
    </xf>
    <xf numFmtId="0" fontId="3" fillId="0" borderId="43" xfId="0" applyFont="1" applyBorder="1" applyAlignment="1">
      <alignment horizontal="left" vertical="top" wrapText="1"/>
    </xf>
    <xf numFmtId="0" fontId="3" fillId="9" borderId="72" xfId="0" applyFont="1" applyFill="1" applyBorder="1" applyAlignment="1">
      <alignment horizontal="left" vertical="top" wrapText="1"/>
    </xf>
    <xf numFmtId="0" fontId="3" fillId="9" borderId="42" xfId="0" applyFont="1" applyFill="1" applyBorder="1" applyAlignment="1">
      <alignment horizontal="left" vertical="top" wrapText="1"/>
    </xf>
    <xf numFmtId="0" fontId="3" fillId="9" borderId="43" xfId="0" applyFont="1" applyFill="1" applyBorder="1" applyAlignment="1">
      <alignment horizontal="left" vertical="top" wrapText="1"/>
    </xf>
    <xf numFmtId="0" fontId="5" fillId="4" borderId="72" xfId="0" applyFont="1" applyFill="1" applyBorder="1" applyAlignment="1">
      <alignment horizontal="right" vertical="top" wrapText="1"/>
    </xf>
    <xf numFmtId="0" fontId="5" fillId="4" borderId="42" xfId="0" applyFont="1" applyFill="1" applyBorder="1" applyAlignment="1">
      <alignment horizontal="right" vertical="top" wrapText="1"/>
    </xf>
    <xf numFmtId="0" fontId="5" fillId="4" borderId="43" xfId="0" applyFont="1" applyFill="1" applyBorder="1" applyAlignment="1">
      <alignment horizontal="right" vertical="top" wrapText="1"/>
    </xf>
    <xf numFmtId="0" fontId="3" fillId="2" borderId="66" xfId="0" applyFont="1" applyFill="1" applyBorder="1" applyAlignment="1">
      <alignment horizontal="left" vertical="top" wrapText="1"/>
    </xf>
    <xf numFmtId="0" fontId="3" fillId="2" borderId="48" xfId="0" applyFont="1" applyFill="1" applyBorder="1" applyAlignment="1">
      <alignment horizontal="left" vertical="top" wrapText="1"/>
    </xf>
    <xf numFmtId="0" fontId="3" fillId="2" borderId="54" xfId="0" applyFont="1" applyFill="1" applyBorder="1" applyAlignment="1">
      <alignment horizontal="left" vertical="top" wrapText="1"/>
    </xf>
    <xf numFmtId="0" fontId="3" fillId="2" borderId="27" xfId="0" applyFont="1" applyFill="1" applyBorder="1" applyAlignment="1">
      <alignment vertical="top" wrapText="1"/>
    </xf>
    <xf numFmtId="0" fontId="7" fillId="0" borderId="25" xfId="0" applyFont="1" applyBorder="1" applyAlignment="1">
      <alignment vertical="top" wrapText="1"/>
    </xf>
    <xf numFmtId="0" fontId="3" fillId="0" borderId="8" xfId="0" applyFont="1" applyFill="1" applyBorder="1" applyAlignment="1">
      <alignment horizontal="left" vertical="top" wrapText="1"/>
    </xf>
    <xf numFmtId="0" fontId="3" fillId="0" borderId="11" xfId="0" applyFont="1" applyFill="1" applyBorder="1" applyAlignment="1">
      <alignment horizontal="left" vertical="top" wrapText="1"/>
    </xf>
    <xf numFmtId="0" fontId="5" fillId="2" borderId="27" xfId="0" applyFont="1" applyFill="1" applyBorder="1" applyAlignment="1">
      <alignment horizontal="left" vertical="top" wrapText="1"/>
    </xf>
    <xf numFmtId="49" fontId="5" fillId="3" borderId="75" xfId="0" applyNumberFormat="1" applyFont="1" applyFill="1" applyBorder="1" applyAlignment="1">
      <alignment horizontal="right" vertical="top"/>
    </xf>
    <xf numFmtId="49" fontId="5" fillId="3" borderId="64" xfId="0" applyNumberFormat="1" applyFont="1" applyFill="1" applyBorder="1" applyAlignment="1">
      <alignment horizontal="right" vertical="top"/>
    </xf>
    <xf numFmtId="49" fontId="5" fillId="3" borderId="65" xfId="0" applyNumberFormat="1" applyFont="1" applyFill="1" applyBorder="1" applyAlignment="1">
      <alignment horizontal="right" vertical="top"/>
    </xf>
    <xf numFmtId="0" fontId="5" fillId="10" borderId="75" xfId="0" applyFont="1" applyFill="1" applyBorder="1" applyAlignment="1">
      <alignment horizontal="left" vertical="top" wrapText="1"/>
    </xf>
    <xf numFmtId="0" fontId="7" fillId="10" borderId="64" xfId="0" applyFont="1" applyFill="1" applyBorder="1" applyAlignment="1">
      <alignment horizontal="left" vertical="top" wrapText="1"/>
    </xf>
    <xf numFmtId="3" fontId="3" fillId="0" borderId="0" xfId="0" applyNumberFormat="1" applyFont="1" applyAlignment="1">
      <alignment horizontal="left" vertical="top" wrapText="1"/>
    </xf>
    <xf numFmtId="0" fontId="3" fillId="7" borderId="21" xfId="0" applyFont="1" applyFill="1" applyBorder="1" applyAlignment="1">
      <alignment vertical="top" wrapText="1"/>
    </xf>
    <xf numFmtId="0" fontId="7" fillId="7" borderId="17" xfId="0" applyFont="1" applyFill="1" applyBorder="1" applyAlignment="1">
      <alignment vertical="top" wrapText="1"/>
    </xf>
    <xf numFmtId="0" fontId="0" fillId="0" borderId="17" xfId="0" applyBorder="1" applyAlignment="1">
      <alignment vertical="top" wrapText="1"/>
    </xf>
    <xf numFmtId="0" fontId="3" fillId="7" borderId="66" xfId="0" applyFont="1" applyFill="1" applyBorder="1" applyAlignment="1">
      <alignment horizontal="left" vertical="top" wrapText="1"/>
    </xf>
    <xf numFmtId="0" fontId="3" fillId="7" borderId="48" xfId="0" applyFont="1" applyFill="1" applyBorder="1" applyAlignment="1">
      <alignment horizontal="left" vertical="top" wrapText="1"/>
    </xf>
    <xf numFmtId="0" fontId="3" fillId="7" borderId="54" xfId="0" applyFont="1" applyFill="1" applyBorder="1" applyAlignment="1">
      <alignment horizontal="left" vertical="top" wrapText="1"/>
    </xf>
    <xf numFmtId="3" fontId="5" fillId="0" borderId="60" xfId="0" applyNumberFormat="1" applyFont="1" applyBorder="1" applyAlignment="1">
      <alignment horizontal="center" vertical="center" wrapText="1"/>
    </xf>
    <xf numFmtId="3" fontId="5" fillId="0" borderId="64" xfId="0" applyNumberFormat="1" applyFont="1" applyBorder="1" applyAlignment="1">
      <alignment horizontal="center" vertical="center" wrapText="1"/>
    </xf>
    <xf numFmtId="3" fontId="5" fillId="0" borderId="65" xfId="0" applyNumberFormat="1" applyFont="1" applyBorder="1" applyAlignment="1">
      <alignment horizontal="center" vertical="center" wrapText="1"/>
    </xf>
    <xf numFmtId="0" fontId="5" fillId="4" borderId="74" xfId="0" applyFont="1" applyFill="1" applyBorder="1" applyAlignment="1">
      <alignment horizontal="right" vertical="top" wrapText="1"/>
    </xf>
    <xf numFmtId="0" fontId="5" fillId="4" borderId="67" xfId="0" applyFont="1" applyFill="1" applyBorder="1" applyAlignment="1">
      <alignment horizontal="right" vertical="top" wrapText="1"/>
    </xf>
    <xf numFmtId="0" fontId="5" fillId="4" borderId="61" xfId="0" applyFont="1" applyFill="1" applyBorder="1" applyAlignment="1">
      <alignment horizontal="right" vertical="top" wrapText="1"/>
    </xf>
    <xf numFmtId="0" fontId="5" fillId="9" borderId="72" xfId="0" applyFont="1" applyFill="1" applyBorder="1" applyAlignment="1">
      <alignment horizontal="right" vertical="top" wrapText="1"/>
    </xf>
    <xf numFmtId="0" fontId="7" fillId="9" borderId="42" xfId="0" applyFont="1" applyFill="1" applyBorder="1" applyAlignment="1">
      <alignment horizontal="right" vertical="top" wrapText="1"/>
    </xf>
    <xf numFmtId="0" fontId="7" fillId="9" borderId="43" xfId="0" applyFont="1" applyFill="1" applyBorder="1" applyAlignment="1">
      <alignment horizontal="right" vertical="top" wrapText="1"/>
    </xf>
    <xf numFmtId="49" fontId="5" fillId="12" borderId="75" xfId="0" applyNumberFormat="1" applyFont="1" applyFill="1" applyBorder="1" applyAlignment="1">
      <alignment horizontal="right" vertical="top"/>
    </xf>
    <xf numFmtId="49" fontId="5" fillId="12" borderId="64" xfId="0" applyNumberFormat="1" applyFont="1" applyFill="1" applyBorder="1" applyAlignment="1">
      <alignment horizontal="right" vertical="top"/>
    </xf>
    <xf numFmtId="49" fontId="5" fillId="12" borderId="65" xfId="0" applyNumberFormat="1" applyFont="1" applyFill="1" applyBorder="1" applyAlignment="1">
      <alignment horizontal="right" vertical="top"/>
    </xf>
    <xf numFmtId="49" fontId="5" fillId="4" borderId="75" xfId="0" applyNumberFormat="1" applyFont="1" applyFill="1" applyBorder="1" applyAlignment="1">
      <alignment horizontal="right" vertical="top"/>
    </xf>
    <xf numFmtId="49" fontId="5" fillId="4" borderId="64" xfId="0" applyNumberFormat="1" applyFont="1" applyFill="1" applyBorder="1" applyAlignment="1">
      <alignment horizontal="right" vertical="top"/>
    </xf>
    <xf numFmtId="49" fontId="5" fillId="4" borderId="65" xfId="0" applyNumberFormat="1" applyFont="1" applyFill="1" applyBorder="1" applyAlignment="1">
      <alignment horizontal="right" vertical="top"/>
    </xf>
    <xf numFmtId="0" fontId="3" fillId="4" borderId="60" xfId="0" applyFont="1" applyFill="1" applyBorder="1" applyAlignment="1">
      <alignment horizontal="center" vertical="top"/>
    </xf>
    <xf numFmtId="0" fontId="3" fillId="4" borderId="64" xfId="0" applyFont="1" applyFill="1" applyBorder="1" applyAlignment="1">
      <alignment horizontal="center" vertical="top"/>
    </xf>
    <xf numFmtId="0" fontId="3" fillId="4" borderId="65" xfId="0" applyFont="1" applyFill="1" applyBorder="1" applyAlignment="1">
      <alignment horizontal="center" vertical="top"/>
    </xf>
    <xf numFmtId="0" fontId="9" fillId="0" borderId="0" xfId="0" applyNumberFormat="1" applyFont="1" applyFill="1" applyBorder="1" applyAlignment="1">
      <alignment horizontal="left" vertical="top" wrapText="1"/>
    </xf>
    <xf numFmtId="49" fontId="5" fillId="0" borderId="0" xfId="0" applyNumberFormat="1" applyFont="1" applyFill="1" applyBorder="1" applyAlignment="1">
      <alignment horizontal="center" vertical="top" wrapText="1"/>
    </xf>
    <xf numFmtId="49" fontId="5" fillId="3" borderId="59" xfId="0" applyNumberFormat="1" applyFont="1" applyFill="1" applyBorder="1" applyAlignment="1">
      <alignment horizontal="right" vertical="top"/>
    </xf>
    <xf numFmtId="49" fontId="5" fillId="3" borderId="29" xfId="0" applyNumberFormat="1" applyFont="1" applyFill="1" applyBorder="1" applyAlignment="1">
      <alignment horizontal="right" vertical="top"/>
    </xf>
    <xf numFmtId="0" fontId="3" fillId="7" borderId="44" xfId="0" applyFont="1" applyFill="1" applyBorder="1" applyAlignment="1">
      <alignment vertical="top" wrapText="1"/>
    </xf>
    <xf numFmtId="0" fontId="3" fillId="7" borderId="96" xfId="0" applyFont="1" applyFill="1" applyBorder="1" applyAlignment="1">
      <alignment vertical="top" wrapText="1"/>
    </xf>
    <xf numFmtId="3" fontId="3" fillId="7" borderId="8" xfId="0" applyNumberFormat="1" applyFont="1" applyFill="1" applyBorder="1" applyAlignment="1">
      <alignment vertical="top" wrapText="1"/>
    </xf>
    <xf numFmtId="0" fontId="7" fillId="0" borderId="11" xfId="0" applyFont="1" applyBorder="1" applyAlignment="1">
      <alignment vertical="top" wrapText="1"/>
    </xf>
    <xf numFmtId="0" fontId="0" fillId="0" borderId="64" xfId="0" applyFont="1" applyBorder="1" applyAlignment="1">
      <alignment horizontal="left" vertical="top" wrapText="1"/>
    </xf>
    <xf numFmtId="0" fontId="0" fillId="0" borderId="64" xfId="0" applyBorder="1" applyAlignment="1">
      <alignment horizontal="left" vertical="top" wrapText="1"/>
    </xf>
    <xf numFmtId="0" fontId="0" fillId="0" borderId="65" xfId="0" applyBorder="1" applyAlignment="1">
      <alignment horizontal="left" vertical="top" wrapText="1"/>
    </xf>
    <xf numFmtId="0" fontId="0" fillId="0" borderId="25" xfId="0" applyFont="1" applyBorder="1" applyAlignment="1">
      <alignment vertical="top" wrapText="1"/>
    </xf>
    <xf numFmtId="0" fontId="21" fillId="7" borderId="27" xfId="0" applyFont="1" applyFill="1" applyBorder="1" applyAlignment="1">
      <alignment horizontal="left" vertical="top" wrapText="1"/>
    </xf>
    <xf numFmtId="0" fontId="39" fillId="0" borderId="25" xfId="0" applyFont="1" applyBorder="1" applyAlignment="1">
      <alignment vertical="top"/>
    </xf>
    <xf numFmtId="0" fontId="21" fillId="0" borderId="68" xfId="0" applyFont="1" applyFill="1" applyBorder="1" applyAlignment="1">
      <alignment horizontal="center" vertical="center" textRotation="90" wrapText="1"/>
    </xf>
    <xf numFmtId="0" fontId="21" fillId="0" borderId="71" xfId="0" applyFont="1" applyFill="1" applyBorder="1" applyAlignment="1">
      <alignment horizontal="center" vertical="center" textRotation="90" wrapText="1"/>
    </xf>
    <xf numFmtId="49" fontId="38" fillId="0" borderId="46" xfId="0" applyNumberFormat="1" applyFont="1" applyBorder="1" applyAlignment="1">
      <alignment horizontal="center" vertical="top"/>
    </xf>
    <xf numFmtId="49" fontId="38" fillId="0" borderId="59" xfId="0" applyNumberFormat="1" applyFont="1" applyBorder="1" applyAlignment="1">
      <alignment horizontal="center" vertical="top"/>
    </xf>
    <xf numFmtId="0" fontId="3" fillId="7" borderId="45" xfId="0" applyFont="1" applyFill="1" applyBorder="1" applyAlignment="1">
      <alignment vertical="top" wrapText="1"/>
    </xf>
    <xf numFmtId="0" fontId="0" fillId="0" borderId="62" xfId="0" applyBorder="1" applyAlignment="1">
      <alignment vertical="top" wrapText="1"/>
    </xf>
    <xf numFmtId="0" fontId="3" fillId="7" borderId="6" xfId="0" applyFont="1" applyFill="1" applyBorder="1" applyAlignment="1">
      <alignment vertical="top" wrapText="1"/>
    </xf>
    <xf numFmtId="0" fontId="0" fillId="0" borderId="9" xfId="0" applyBorder="1" applyAlignment="1">
      <alignment vertical="top" wrapText="1"/>
    </xf>
    <xf numFmtId="0" fontId="3" fillId="7" borderId="9" xfId="0" applyFont="1" applyFill="1" applyBorder="1" applyAlignment="1">
      <alignment vertical="top" wrapText="1"/>
    </xf>
    <xf numFmtId="0" fontId="0" fillId="0" borderId="9" xfId="0" applyBorder="1" applyAlignment="1">
      <alignment vertical="top"/>
    </xf>
    <xf numFmtId="165" fontId="3" fillId="0" borderId="73" xfId="0" applyNumberFormat="1" applyFont="1" applyBorder="1" applyAlignment="1">
      <alignment horizontal="center" vertical="center" textRotation="90" wrapText="1"/>
    </xf>
    <xf numFmtId="0" fontId="7" fillId="0" borderId="39" xfId="0" applyFont="1" applyBorder="1" applyAlignment="1">
      <alignment horizontal="center" vertical="center" textRotation="90" wrapText="1"/>
    </xf>
    <xf numFmtId="0" fontId="7" fillId="0" borderId="34" xfId="0" applyFont="1" applyBorder="1" applyAlignment="1">
      <alignment horizontal="center" vertical="center" textRotation="90" wrapText="1"/>
    </xf>
    <xf numFmtId="0" fontId="3" fillId="0" borderId="73" xfId="0" applyFont="1" applyBorder="1" applyAlignment="1">
      <alignment horizontal="center" vertical="center" textRotation="90" wrapText="1"/>
    </xf>
    <xf numFmtId="0" fontId="3" fillId="0" borderId="39" xfId="0" applyFont="1" applyBorder="1" applyAlignment="1">
      <alignment horizontal="center" vertical="center" textRotation="90" wrapText="1"/>
    </xf>
    <xf numFmtId="0" fontId="3" fillId="0" borderId="34" xfId="0" applyFont="1" applyBorder="1" applyAlignment="1">
      <alignment horizontal="center" vertical="center" textRotation="90" wrapText="1"/>
    </xf>
    <xf numFmtId="0" fontId="5" fillId="0" borderId="53" xfId="0" applyFont="1" applyBorder="1" applyAlignment="1">
      <alignment horizontal="center" vertical="center" textRotation="90" shrinkToFit="1"/>
    </xf>
    <xf numFmtId="0" fontId="5" fillId="0" borderId="52" xfId="0" applyFont="1" applyBorder="1" applyAlignment="1">
      <alignment horizontal="center" vertical="center" textRotation="90" shrinkToFit="1"/>
    </xf>
    <xf numFmtId="0" fontId="5" fillId="0" borderId="35" xfId="0" applyFont="1" applyBorder="1" applyAlignment="1">
      <alignment horizontal="center" vertical="center" textRotation="90" shrinkToFit="1"/>
    </xf>
    <xf numFmtId="0" fontId="36" fillId="7" borderId="21" xfId="0" applyFont="1" applyFill="1" applyBorder="1" applyAlignment="1">
      <alignment horizontal="left" vertical="top" wrapText="1"/>
    </xf>
    <xf numFmtId="0" fontId="36" fillId="7" borderId="33" xfId="0" applyFont="1" applyFill="1" applyBorder="1" applyAlignment="1">
      <alignment horizontal="left" vertical="top" wrapText="1"/>
    </xf>
    <xf numFmtId="0" fontId="36" fillId="7" borderId="44" xfId="1" applyFont="1" applyFill="1" applyBorder="1" applyAlignment="1">
      <alignment vertical="top" wrapText="1"/>
    </xf>
    <xf numFmtId="0" fontId="36" fillId="7" borderId="30" xfId="0" applyFont="1" applyFill="1" applyBorder="1" applyAlignment="1">
      <alignment vertical="top" wrapText="1"/>
    </xf>
    <xf numFmtId="49" fontId="5" fillId="12" borderId="96" xfId="0" applyNumberFormat="1" applyFont="1" applyFill="1" applyBorder="1" applyAlignment="1">
      <alignment horizontal="center" vertical="top"/>
    </xf>
    <xf numFmtId="49" fontId="5" fillId="3" borderId="102" xfId="0" applyNumberFormat="1" applyFont="1" applyFill="1" applyBorder="1" applyAlignment="1">
      <alignment horizontal="center" vertical="top"/>
    </xf>
    <xf numFmtId="49" fontId="5" fillId="7" borderId="98" xfId="0" applyNumberFormat="1" applyFont="1" applyFill="1" applyBorder="1" applyAlignment="1">
      <alignment horizontal="center" vertical="top"/>
    </xf>
    <xf numFmtId="0" fontId="7" fillId="7" borderId="102" xfId="0" applyFont="1" applyFill="1" applyBorder="1" applyAlignment="1">
      <alignment horizontal="left" vertical="top" wrapText="1"/>
    </xf>
    <xf numFmtId="0" fontId="3" fillId="7" borderId="50" xfId="0" applyFont="1" applyFill="1" applyBorder="1" applyAlignment="1">
      <alignment horizontal="center" vertical="center" wrapText="1"/>
    </xf>
    <xf numFmtId="0" fontId="5" fillId="7" borderId="98" xfId="0" applyFont="1" applyFill="1" applyBorder="1" applyAlignment="1">
      <alignment horizontal="left" vertical="top" wrapText="1"/>
    </xf>
    <xf numFmtId="0" fontId="5" fillId="7" borderId="96" xfId="0" applyFont="1" applyFill="1" applyBorder="1" applyAlignment="1">
      <alignment vertical="top" wrapText="1"/>
    </xf>
    <xf numFmtId="0" fontId="2" fillId="7" borderId="33" xfId="0" applyFont="1" applyFill="1" applyBorder="1" applyAlignment="1">
      <alignment vertical="center" textRotation="90"/>
    </xf>
    <xf numFmtId="0" fontId="0" fillId="7" borderId="9" xfId="0" applyFont="1" applyFill="1" applyBorder="1" applyAlignment="1">
      <alignment vertical="top" wrapText="1"/>
    </xf>
    <xf numFmtId="0" fontId="3" fillId="7" borderId="36" xfId="0" applyFont="1" applyFill="1" applyBorder="1" applyAlignment="1">
      <alignment horizontal="left" vertical="top" wrapText="1"/>
    </xf>
    <xf numFmtId="0" fontId="3" fillId="7" borderId="102" xfId="0" applyFont="1" applyFill="1" applyBorder="1" applyAlignment="1">
      <alignment horizontal="left" vertical="top" wrapText="1"/>
    </xf>
    <xf numFmtId="0" fontId="2" fillId="0" borderId="98" xfId="0" applyFont="1" applyFill="1" applyBorder="1" applyAlignment="1">
      <alignment horizontal="center" vertical="center" textRotation="90" wrapText="1"/>
    </xf>
    <xf numFmtId="0" fontId="15" fillId="7" borderId="49" xfId="0" applyFont="1" applyFill="1" applyBorder="1" applyAlignment="1">
      <alignment horizontal="left" vertical="top" wrapText="1"/>
    </xf>
    <xf numFmtId="0" fontId="3" fillId="7" borderId="27" xfId="0" applyFont="1" applyFill="1" applyBorder="1" applyAlignment="1">
      <alignment horizontal="center" vertical="center" textRotation="90" wrapText="1" shrinkToFit="1"/>
    </xf>
    <xf numFmtId="0" fontId="3" fillId="7" borderId="17" xfId="0" applyFont="1" applyFill="1" applyBorder="1" applyAlignment="1">
      <alignment horizontal="center" vertical="center" textRotation="90" wrapText="1" shrinkToFit="1"/>
    </xf>
    <xf numFmtId="0" fontId="3" fillId="7" borderId="25" xfId="0" applyFont="1" applyFill="1" applyBorder="1" applyAlignment="1">
      <alignment horizontal="center" vertical="center" textRotation="90" wrapText="1" shrinkToFit="1"/>
    </xf>
    <xf numFmtId="0" fontId="3" fillId="7" borderId="50" xfId="0" applyFont="1" applyFill="1" applyBorder="1" applyAlignment="1">
      <alignment vertical="top" wrapText="1"/>
    </xf>
    <xf numFmtId="0" fontId="3" fillId="7" borderId="105" xfId="0" applyFont="1" applyFill="1" applyBorder="1" applyAlignment="1">
      <alignment vertical="top" wrapText="1"/>
    </xf>
    <xf numFmtId="3" fontId="3" fillId="7" borderId="68" xfId="0" applyNumberFormat="1" applyFont="1" applyFill="1" applyBorder="1" applyAlignment="1">
      <alignment vertical="top" wrapText="1"/>
    </xf>
    <xf numFmtId="0" fontId="7" fillId="0" borderId="71" xfId="0" applyFont="1" applyBorder="1" applyAlignment="1">
      <alignment vertical="top" wrapText="1"/>
    </xf>
    <xf numFmtId="0" fontId="3" fillId="7" borderId="11" xfId="0" applyFont="1" applyFill="1" applyBorder="1" applyAlignment="1">
      <alignment horizontal="left" vertical="top" wrapText="1"/>
    </xf>
    <xf numFmtId="0" fontId="3" fillId="0" borderId="116" xfId="0" applyFont="1" applyFill="1" applyBorder="1" applyAlignment="1">
      <alignment vertical="center" wrapText="1"/>
    </xf>
    <xf numFmtId="0" fontId="0" fillId="0" borderId="71" xfId="0" applyBorder="1" applyAlignment="1">
      <alignment vertical="center" wrapText="1"/>
    </xf>
    <xf numFmtId="0" fontId="0" fillId="0" borderId="29" xfId="0" applyFont="1" applyBorder="1" applyAlignment="1">
      <alignment horizontal="left" vertical="top" wrapText="1"/>
    </xf>
    <xf numFmtId="0" fontId="3" fillId="7" borderId="9" xfId="0" applyFont="1" applyFill="1" applyBorder="1" applyAlignment="1">
      <alignment horizontal="left" vertical="top" wrapText="1"/>
    </xf>
    <xf numFmtId="49" fontId="5" fillId="0" borderId="40" xfId="0" applyNumberFormat="1" applyFont="1" applyBorder="1" applyAlignment="1">
      <alignment horizontal="center" vertical="top"/>
    </xf>
    <xf numFmtId="49" fontId="5" fillId="0" borderId="29" xfId="0" applyNumberFormat="1" applyFont="1" applyBorder="1" applyAlignment="1">
      <alignment horizontal="center" vertical="top"/>
    </xf>
    <xf numFmtId="49" fontId="3" fillId="0" borderId="27" xfId="0" applyNumberFormat="1" applyFont="1" applyFill="1" applyBorder="1" applyAlignment="1">
      <alignment horizontal="center" vertical="center" textRotation="90" wrapText="1"/>
    </xf>
    <xf numFmtId="49" fontId="0" fillId="0" borderId="25" xfId="0" applyNumberFormat="1" applyFont="1" applyBorder="1" applyAlignment="1">
      <alignment horizontal="center" vertical="center" textRotation="90" wrapText="1"/>
    </xf>
    <xf numFmtId="49" fontId="3" fillId="0" borderId="45" xfId="0" applyNumberFormat="1" applyFont="1" applyBorder="1" applyAlignment="1">
      <alignment horizontal="center" vertical="top" wrapText="1"/>
    </xf>
    <xf numFmtId="0" fontId="7" fillId="0" borderId="62" xfId="0" applyFont="1" applyBorder="1" applyAlignment="1">
      <alignment vertical="top"/>
    </xf>
    <xf numFmtId="0" fontId="0" fillId="0" borderId="96" xfId="0" applyBorder="1" applyAlignment="1">
      <alignment vertical="top" wrapText="1"/>
    </xf>
    <xf numFmtId="0" fontId="18" fillId="0" borderId="8" xfId="0" applyFont="1" applyBorder="1" applyAlignment="1">
      <alignment horizontal="center" vertical="center" textRotation="90" shrinkToFit="1"/>
    </xf>
    <xf numFmtId="0" fontId="18" fillId="0" borderId="10" xfId="0" applyFont="1" applyBorder="1" applyAlignment="1">
      <alignment horizontal="center" vertical="center" textRotation="90" shrinkToFit="1"/>
    </xf>
    <xf numFmtId="0" fontId="18" fillId="0" borderId="11" xfId="0" applyFont="1" applyBorder="1" applyAlignment="1">
      <alignment horizontal="center" vertical="center" textRotation="90" shrinkToFit="1"/>
    </xf>
    <xf numFmtId="0" fontId="18" fillId="0" borderId="27" xfId="0" applyFont="1" applyBorder="1" applyAlignment="1">
      <alignment horizontal="center" vertical="center" textRotation="90" shrinkToFit="1"/>
    </xf>
    <xf numFmtId="0" fontId="18" fillId="0" borderId="17" xfId="0" applyFont="1" applyBorder="1" applyAlignment="1">
      <alignment horizontal="center" vertical="center" textRotation="90" shrinkToFit="1"/>
    </xf>
    <xf numFmtId="0" fontId="18" fillId="0" borderId="25" xfId="0" applyFont="1" applyBorder="1" applyAlignment="1">
      <alignment horizontal="center" vertical="center" textRotation="90" shrinkToFit="1"/>
    </xf>
    <xf numFmtId="0" fontId="18" fillId="0" borderId="46" xfId="0" applyFont="1" applyBorder="1" applyAlignment="1">
      <alignment horizontal="center" vertical="center" shrinkToFit="1"/>
    </xf>
    <xf numFmtId="0" fontId="18" fillId="0" borderId="49" xfId="0" applyFont="1" applyBorder="1" applyAlignment="1">
      <alignment horizontal="center" vertical="center" shrinkToFit="1"/>
    </xf>
    <xf numFmtId="0" fontId="18" fillId="0" borderId="59" xfId="0" applyFont="1" applyBorder="1" applyAlignment="1">
      <alignment horizontal="center" vertical="center" shrinkToFit="1"/>
    </xf>
    <xf numFmtId="3" fontId="2" fillId="0" borderId="17" xfId="0" applyNumberFormat="1" applyFont="1" applyBorder="1" applyAlignment="1">
      <alignment horizontal="center" vertical="top" textRotation="90" wrapText="1"/>
    </xf>
    <xf numFmtId="0" fontId="0" fillId="0" borderId="33" xfId="0" applyFont="1" applyBorder="1" applyAlignment="1">
      <alignment horizontal="center" textRotation="90" wrapText="1"/>
    </xf>
    <xf numFmtId="49" fontId="3" fillId="7" borderId="9" xfId="0" applyNumberFormat="1" applyFont="1" applyFill="1" applyBorder="1" applyAlignment="1">
      <alignment horizontal="center" vertical="center" wrapText="1"/>
    </xf>
    <xf numFmtId="0" fontId="7" fillId="7" borderId="9" xfId="0" applyFont="1" applyFill="1" applyBorder="1" applyAlignment="1">
      <alignment horizontal="center" vertical="center" wrapText="1"/>
    </xf>
    <xf numFmtId="0" fontId="33" fillId="0" borderId="17" xfId="0" applyFont="1" applyBorder="1" applyAlignment="1">
      <alignment horizontal="center" vertical="center" textRotation="90" shrinkToFit="1"/>
    </xf>
    <xf numFmtId="0" fontId="33" fillId="0" borderId="25" xfId="0" applyFont="1" applyBorder="1" applyAlignment="1">
      <alignment horizontal="center" vertical="center" textRotation="90" shrinkToFit="1"/>
    </xf>
    <xf numFmtId="0" fontId="18" fillId="0" borderId="40" xfId="0" applyNumberFormat="1" applyFont="1" applyBorder="1" applyAlignment="1">
      <alignment horizontal="center" vertical="center" textRotation="90" shrinkToFit="1"/>
    </xf>
    <xf numFmtId="0" fontId="18" fillId="0" borderId="0" xfId="0" applyNumberFormat="1" applyFont="1" applyBorder="1" applyAlignment="1">
      <alignment horizontal="center" vertical="center" textRotation="90" shrinkToFit="1"/>
    </xf>
    <xf numFmtId="0" fontId="18" fillId="0" borderId="29" xfId="0" applyNumberFormat="1" applyFont="1" applyBorder="1" applyAlignment="1">
      <alignment horizontal="center" vertical="center" textRotation="90" shrinkToFit="1"/>
    </xf>
    <xf numFmtId="0" fontId="3" fillId="0" borderId="28" xfId="0" applyNumberFormat="1" applyFont="1" applyFill="1" applyBorder="1" applyAlignment="1">
      <alignment horizontal="center" vertical="center" textRotation="90" shrinkToFit="1"/>
    </xf>
    <xf numFmtId="0" fontId="3" fillId="0" borderId="19" xfId="0" applyNumberFormat="1" applyFont="1" applyFill="1" applyBorder="1" applyAlignment="1">
      <alignment horizontal="center" vertical="center" textRotation="90" shrinkToFit="1"/>
    </xf>
    <xf numFmtId="0" fontId="3" fillId="0" borderId="26" xfId="0" applyNumberFormat="1" applyFont="1" applyFill="1" applyBorder="1" applyAlignment="1">
      <alignment horizontal="center" vertical="center" textRotation="90" shrinkToFit="1"/>
    </xf>
    <xf numFmtId="0" fontId="3" fillId="0" borderId="45" xfId="0" applyFont="1" applyBorder="1" applyAlignment="1">
      <alignment horizontal="center" vertical="center" textRotation="90" shrinkToFit="1"/>
    </xf>
    <xf numFmtId="0" fontId="3" fillId="0" borderId="9" xfId="0" applyFont="1" applyBorder="1" applyAlignment="1">
      <alignment horizontal="center" vertical="center" textRotation="90" shrinkToFit="1"/>
    </xf>
    <xf numFmtId="0" fontId="3" fillId="0" borderId="62" xfId="0" applyFont="1" applyBorder="1" applyAlignment="1">
      <alignment horizontal="center" vertical="center" textRotation="90" shrinkToFit="1"/>
    </xf>
    <xf numFmtId="49" fontId="5" fillId="11" borderId="17" xfId="0" applyNumberFormat="1" applyFont="1" applyFill="1" applyBorder="1" applyAlignment="1">
      <alignment horizontal="center" vertical="top"/>
    </xf>
    <xf numFmtId="49" fontId="5" fillId="7" borderId="2" xfId="0" applyNumberFormat="1" applyFont="1" applyFill="1" applyBorder="1" applyAlignment="1">
      <alignment horizontal="center" vertical="top"/>
    </xf>
    <xf numFmtId="49" fontId="5" fillId="7" borderId="21" xfId="0" applyNumberFormat="1" applyFont="1" applyFill="1" applyBorder="1" applyAlignment="1">
      <alignment horizontal="center" vertical="top"/>
    </xf>
    <xf numFmtId="49" fontId="3" fillId="7" borderId="9" xfId="0" applyNumberFormat="1" applyFont="1" applyFill="1" applyBorder="1" applyAlignment="1">
      <alignment horizontal="center" vertical="top" wrapText="1"/>
    </xf>
    <xf numFmtId="0" fontId="7" fillId="7" borderId="9" xfId="0" applyFont="1" applyFill="1" applyBorder="1" applyAlignment="1">
      <alignment horizontal="center" vertical="top" wrapText="1"/>
    </xf>
    <xf numFmtId="49" fontId="2" fillId="7" borderId="17" xfId="0" applyNumberFormat="1" applyFont="1" applyFill="1" applyBorder="1" applyAlignment="1">
      <alignment horizontal="center" vertical="center" textRotation="90" wrapText="1"/>
    </xf>
    <xf numFmtId="49" fontId="1" fillId="7" borderId="17" xfId="0" applyNumberFormat="1" applyFont="1" applyFill="1" applyBorder="1" applyAlignment="1">
      <alignment horizontal="center" vertical="center" textRotation="90" wrapText="1"/>
    </xf>
    <xf numFmtId="49" fontId="2" fillId="7" borderId="21" xfId="0" applyNumberFormat="1" applyFont="1" applyFill="1" applyBorder="1" applyAlignment="1">
      <alignment horizontal="center" vertical="center" textRotation="90" wrapText="1"/>
    </xf>
    <xf numFmtId="49" fontId="2" fillId="7" borderId="33" xfId="0" applyNumberFormat="1" applyFont="1" applyFill="1" applyBorder="1" applyAlignment="1">
      <alignment horizontal="center" vertical="center" textRotation="90" wrapText="1"/>
    </xf>
    <xf numFmtId="49" fontId="5" fillId="2" borderId="19" xfId="0" applyNumberFormat="1" applyFont="1" applyFill="1" applyBorder="1" applyAlignment="1">
      <alignment horizontal="center" vertical="top"/>
    </xf>
    <xf numFmtId="49" fontId="0" fillId="0" borderId="33" xfId="0" applyNumberFormat="1" applyFont="1" applyBorder="1" applyAlignment="1">
      <alignment horizontal="center" vertical="center" textRotation="90" wrapText="1"/>
    </xf>
    <xf numFmtId="0" fontId="24" fillId="0" borderId="33" xfId="0" applyFont="1" applyBorder="1" applyAlignment="1">
      <alignment horizontal="center" wrapText="1"/>
    </xf>
    <xf numFmtId="49" fontId="5" fillId="7" borderId="19" xfId="0" applyNumberFormat="1" applyFont="1" applyFill="1" applyBorder="1" applyAlignment="1">
      <alignment horizontal="center" vertical="top" wrapText="1"/>
    </xf>
    <xf numFmtId="49" fontId="5" fillId="7" borderId="32" xfId="0" applyNumberFormat="1" applyFont="1" applyFill="1" applyBorder="1" applyAlignment="1">
      <alignment horizontal="center" vertical="top" wrapText="1"/>
    </xf>
    <xf numFmtId="0" fontId="7" fillId="7" borderId="33" xfId="0" applyFont="1" applyFill="1" applyBorder="1" applyAlignment="1">
      <alignment horizontal="left" vertical="top" wrapText="1"/>
    </xf>
    <xf numFmtId="49" fontId="1" fillId="7" borderId="33" xfId="0" applyNumberFormat="1" applyFont="1" applyFill="1" applyBorder="1" applyAlignment="1">
      <alignment horizontal="center" vertical="center" textRotation="90" wrapText="1"/>
    </xf>
    <xf numFmtId="49" fontId="5" fillId="7" borderId="20" xfId="0" applyNumberFormat="1" applyFont="1" applyFill="1" applyBorder="1" applyAlignment="1">
      <alignment horizontal="center" vertical="top" wrapText="1"/>
    </xf>
    <xf numFmtId="0" fontId="7" fillId="7" borderId="37" xfId="0" applyFont="1" applyFill="1" applyBorder="1" applyAlignment="1">
      <alignment horizontal="center" vertical="top" wrapText="1"/>
    </xf>
    <xf numFmtId="0" fontId="7" fillId="7" borderId="2" xfId="0" applyFont="1" applyFill="1" applyBorder="1" applyAlignment="1">
      <alignment horizontal="left" vertical="top" wrapText="1"/>
    </xf>
    <xf numFmtId="0" fontId="8" fillId="7" borderId="38" xfId="0" applyFont="1" applyFill="1" applyBorder="1" applyAlignment="1">
      <alignment horizontal="center" vertical="center" textRotation="90" wrapText="1"/>
    </xf>
    <xf numFmtId="0" fontId="30" fillId="7" borderId="20" xfId="0" applyFont="1" applyFill="1" applyBorder="1" applyAlignment="1">
      <alignment horizontal="center" vertical="center" textRotation="90" wrapText="1"/>
    </xf>
    <xf numFmtId="49" fontId="3" fillId="7" borderId="22" xfId="0" applyNumberFormat="1" applyFont="1" applyFill="1" applyBorder="1" applyAlignment="1">
      <alignment horizontal="center" vertical="center" wrapText="1"/>
    </xf>
    <xf numFmtId="0" fontId="7" fillId="7" borderId="22" xfId="0" applyFont="1" applyFill="1" applyBorder="1" applyAlignment="1">
      <alignment horizontal="center" vertical="center" wrapText="1"/>
    </xf>
    <xf numFmtId="49" fontId="9" fillId="7" borderId="21" xfId="0" applyNumberFormat="1" applyFont="1" applyFill="1" applyBorder="1" applyAlignment="1">
      <alignment horizontal="center" vertical="center" textRotation="90" wrapText="1"/>
    </xf>
    <xf numFmtId="49" fontId="9" fillId="7" borderId="17" xfId="0" applyNumberFormat="1" applyFont="1" applyFill="1" applyBorder="1" applyAlignment="1">
      <alignment horizontal="center" vertical="center" textRotation="90" wrapText="1"/>
    </xf>
    <xf numFmtId="0" fontId="0" fillId="0" borderId="33" xfId="0" applyFont="1" applyBorder="1" applyAlignment="1">
      <alignment horizontal="center" vertical="center" textRotation="90" wrapText="1"/>
    </xf>
    <xf numFmtId="0" fontId="5" fillId="11" borderId="29" xfId="0" applyFont="1" applyFill="1" applyBorder="1" applyAlignment="1">
      <alignment horizontal="right" vertical="top"/>
    </xf>
    <xf numFmtId="0" fontId="7" fillId="11" borderId="29" xfId="0" applyFont="1" applyFill="1" applyBorder="1" applyAlignment="1">
      <alignment horizontal="right" vertical="top"/>
    </xf>
    <xf numFmtId="49" fontId="3" fillId="7" borderId="45" xfId="0" applyNumberFormat="1" applyFont="1" applyFill="1" applyBorder="1" applyAlignment="1">
      <alignment horizontal="center" vertical="center" wrapText="1"/>
    </xf>
    <xf numFmtId="0" fontId="0" fillId="0" borderId="9" xfId="0" applyFont="1" applyBorder="1" applyAlignment="1">
      <alignment horizontal="center" vertical="center"/>
    </xf>
    <xf numFmtId="0" fontId="3" fillId="7" borderId="47" xfId="0" applyFont="1" applyFill="1" applyBorder="1" applyAlignment="1">
      <alignment horizontal="center" vertical="center" textRotation="90" wrapText="1"/>
    </xf>
    <xf numFmtId="49" fontId="1" fillId="0" borderId="17" xfId="0" applyNumberFormat="1" applyFont="1" applyBorder="1" applyAlignment="1">
      <alignment horizontal="center" vertical="center" textRotation="90" wrapText="1"/>
    </xf>
    <xf numFmtId="0" fontId="3" fillId="7" borderId="30" xfId="1" applyFont="1" applyFill="1" applyBorder="1" applyAlignment="1">
      <alignment vertical="top" wrapText="1"/>
    </xf>
    <xf numFmtId="0" fontId="3" fillId="7" borderId="9" xfId="0" applyFont="1" applyFill="1" applyBorder="1" applyAlignment="1">
      <alignment horizontal="center" vertical="center" wrapText="1"/>
    </xf>
    <xf numFmtId="0" fontId="7" fillId="0" borderId="103" xfId="0" applyFont="1" applyBorder="1" applyAlignment="1">
      <alignment horizontal="center" vertical="center" wrapText="1"/>
    </xf>
    <xf numFmtId="0" fontId="0" fillId="0" borderId="17" xfId="0" applyFont="1" applyBorder="1" applyAlignment="1">
      <alignment horizontal="center" vertical="center" textRotation="90" wrapText="1"/>
    </xf>
    <xf numFmtId="0" fontId="3" fillId="7" borderId="6" xfId="0" applyFont="1" applyFill="1" applyBorder="1" applyAlignment="1">
      <alignment horizontal="center" vertical="center" wrapText="1"/>
    </xf>
    <xf numFmtId="0" fontId="3" fillId="0" borderId="21" xfId="0" applyFont="1" applyBorder="1" applyAlignment="1">
      <alignment horizontal="center" textRotation="90"/>
    </xf>
    <xf numFmtId="0" fontId="3" fillId="0" borderId="17" xfId="0" applyFont="1" applyBorder="1" applyAlignment="1">
      <alignment horizontal="center" textRotation="90"/>
    </xf>
    <xf numFmtId="3" fontId="9" fillId="7" borderId="17" xfId="0" applyNumberFormat="1" applyFont="1" applyFill="1" applyBorder="1" applyAlignment="1">
      <alignment horizontal="center" vertical="center" textRotation="90" wrapText="1"/>
    </xf>
    <xf numFmtId="3" fontId="17" fillId="7" borderId="17" xfId="0" applyNumberFormat="1" applyFont="1" applyFill="1" applyBorder="1" applyAlignment="1">
      <alignment horizontal="center" vertical="center" textRotation="90" wrapText="1"/>
    </xf>
    <xf numFmtId="0" fontId="3" fillId="7" borderId="107" xfId="0" applyFont="1" applyFill="1" applyBorder="1" applyAlignment="1">
      <alignment horizontal="left" vertical="top" wrapText="1"/>
    </xf>
    <xf numFmtId="0" fontId="3" fillId="7" borderId="39" xfId="0" applyFont="1" applyFill="1" applyBorder="1" applyAlignment="1">
      <alignment horizontal="left" vertical="top" wrapText="1"/>
    </xf>
    <xf numFmtId="0" fontId="7" fillId="0" borderId="23" xfId="0" applyFont="1" applyBorder="1" applyAlignment="1">
      <alignment horizontal="center" vertical="center" wrapText="1"/>
    </xf>
    <xf numFmtId="3" fontId="9" fillId="0" borderId="21" xfId="0" applyNumberFormat="1" applyFont="1" applyBorder="1" applyAlignment="1">
      <alignment horizontal="center" vertical="top" textRotation="90" wrapText="1"/>
    </xf>
    <xf numFmtId="3" fontId="17" fillId="0" borderId="33" xfId="0" applyNumberFormat="1" applyFont="1" applyBorder="1" applyAlignment="1">
      <alignment horizontal="center" vertical="top" textRotation="90" wrapText="1"/>
    </xf>
    <xf numFmtId="49" fontId="3" fillId="7" borderId="6" xfId="0" applyNumberFormat="1" applyFont="1" applyFill="1" applyBorder="1" applyAlignment="1">
      <alignment horizontal="center" vertical="top" wrapText="1"/>
    </xf>
    <xf numFmtId="0" fontId="0" fillId="0" borderId="23" xfId="0" applyFont="1" applyBorder="1" applyAlignment="1">
      <alignment horizontal="center" vertical="top" wrapText="1"/>
    </xf>
    <xf numFmtId="0" fontId="22" fillId="7" borderId="68" xfId="0" applyFont="1" applyFill="1" applyBorder="1" applyAlignment="1">
      <alignment horizontal="center" vertical="center" textRotation="90" wrapText="1"/>
    </xf>
    <xf numFmtId="0" fontId="22" fillId="7" borderId="38" xfId="0" applyFont="1" applyFill="1" applyBorder="1" applyAlignment="1">
      <alignment horizontal="center" vertical="center" textRotation="90" wrapText="1"/>
    </xf>
    <xf numFmtId="0" fontId="3" fillId="0" borderId="30" xfId="0" applyFont="1" applyFill="1" applyBorder="1" applyAlignment="1">
      <alignment horizontal="left" vertical="top" wrapText="1"/>
    </xf>
    <xf numFmtId="49" fontId="9" fillId="0" borderId="17" xfId="0" applyNumberFormat="1" applyFont="1" applyFill="1" applyBorder="1" applyAlignment="1">
      <alignment horizontal="center" vertical="center" textRotation="90" wrapText="1"/>
    </xf>
    <xf numFmtId="49" fontId="17" fillId="0" borderId="17" xfId="0" applyNumberFormat="1" applyFont="1" applyBorder="1" applyAlignment="1">
      <alignment horizontal="center" vertical="center" textRotation="90" wrapText="1"/>
    </xf>
    <xf numFmtId="49" fontId="17" fillId="0" borderId="33" xfId="0" applyNumberFormat="1" applyFont="1" applyBorder="1" applyAlignment="1">
      <alignment horizontal="center" vertical="center" textRotation="90" wrapText="1"/>
    </xf>
    <xf numFmtId="49" fontId="5" fillId="0" borderId="19" xfId="0" applyNumberFormat="1" applyFont="1" applyBorder="1" applyAlignment="1">
      <alignment horizontal="center" vertical="top"/>
    </xf>
    <xf numFmtId="0" fontId="7" fillId="11" borderId="35" xfId="0" applyFont="1" applyFill="1" applyBorder="1" applyAlignment="1">
      <alignment horizontal="right" vertical="top"/>
    </xf>
    <xf numFmtId="49" fontId="5" fillId="11" borderId="27" xfId="0" applyNumberFormat="1" applyFont="1" applyFill="1" applyBorder="1" applyAlignment="1">
      <alignment horizontal="center" vertical="top"/>
    </xf>
    <xf numFmtId="49" fontId="5" fillId="0" borderId="27" xfId="0" applyNumberFormat="1" applyFont="1" applyBorder="1" applyAlignment="1">
      <alignment horizontal="center" vertical="top"/>
    </xf>
    <xf numFmtId="49" fontId="5" fillId="0" borderId="17" xfId="0" applyNumberFormat="1" applyFont="1" applyBorder="1" applyAlignment="1">
      <alignment horizontal="center" vertical="top"/>
    </xf>
    <xf numFmtId="0" fontId="3" fillId="0" borderId="38" xfId="0" applyFont="1" applyFill="1" applyBorder="1" applyAlignment="1">
      <alignment horizontal="center" vertical="center" textRotation="90" wrapText="1"/>
    </xf>
    <xf numFmtId="0" fontId="3" fillId="0" borderId="20" xfId="0" applyFont="1" applyFill="1" applyBorder="1" applyAlignment="1">
      <alignment horizontal="center" vertical="center" textRotation="90" wrapText="1"/>
    </xf>
    <xf numFmtId="49" fontId="5" fillId="0" borderId="21" xfId="0" applyNumberFormat="1" applyFont="1" applyBorder="1" applyAlignment="1">
      <alignment horizontal="center" vertical="top" wrapText="1"/>
    </xf>
    <xf numFmtId="49" fontId="5" fillId="0" borderId="17" xfId="0" applyNumberFormat="1" applyFont="1" applyBorder="1" applyAlignment="1">
      <alignment horizontal="center" vertical="top" wrapText="1"/>
    </xf>
    <xf numFmtId="49" fontId="5" fillId="0" borderId="33" xfId="0" applyNumberFormat="1" applyFont="1" applyBorder="1" applyAlignment="1">
      <alignment horizontal="center" vertical="top" wrapText="1"/>
    </xf>
    <xf numFmtId="49" fontId="9" fillId="7" borderId="33" xfId="0" applyNumberFormat="1" applyFont="1" applyFill="1" applyBorder="1" applyAlignment="1">
      <alignment horizontal="center" vertical="center" textRotation="90" wrapText="1"/>
    </xf>
    <xf numFmtId="49" fontId="3" fillId="7" borderId="23" xfId="0" applyNumberFormat="1" applyFont="1" applyFill="1" applyBorder="1" applyAlignment="1">
      <alignment horizontal="center" vertical="center" wrapText="1"/>
    </xf>
    <xf numFmtId="49" fontId="2" fillId="0" borderId="83" xfId="0" applyNumberFormat="1" applyFont="1" applyBorder="1" applyAlignment="1">
      <alignment horizontal="center" vertical="top" textRotation="90" wrapText="1"/>
    </xf>
    <xf numFmtId="49" fontId="2" fillId="0" borderId="91" xfId="0" applyNumberFormat="1" applyFont="1" applyBorder="1" applyAlignment="1">
      <alignment horizontal="center" vertical="top" textRotation="90" wrapText="1"/>
    </xf>
    <xf numFmtId="3" fontId="2" fillId="0" borderId="21" xfId="0" applyNumberFormat="1" applyFont="1" applyBorder="1" applyAlignment="1">
      <alignment horizontal="center" vertical="top" textRotation="90" wrapText="1"/>
    </xf>
    <xf numFmtId="0" fontId="1" fillId="0" borderId="33" xfId="0" applyFont="1" applyBorder="1" applyAlignment="1">
      <alignment horizontal="center" vertical="top" textRotation="90" wrapText="1"/>
    </xf>
    <xf numFmtId="49" fontId="3" fillId="7" borderId="39" xfId="0" applyNumberFormat="1" applyFont="1" applyFill="1" applyBorder="1" applyAlignment="1">
      <alignment horizontal="center" vertical="top" wrapText="1"/>
    </xf>
    <xf numFmtId="0" fontId="3" fillId="11" borderId="34" xfId="0" applyFont="1" applyFill="1" applyBorder="1" applyAlignment="1">
      <alignment horizontal="center" vertical="top" wrapText="1"/>
    </xf>
    <xf numFmtId="0" fontId="3" fillId="11" borderId="35" xfId="0" applyFont="1" applyFill="1" applyBorder="1" applyAlignment="1">
      <alignment horizontal="center" vertical="top" wrapText="1"/>
    </xf>
    <xf numFmtId="49" fontId="5" fillId="7" borderId="21" xfId="0" applyNumberFormat="1" applyFont="1" applyFill="1" applyBorder="1" applyAlignment="1">
      <alignment horizontal="center" vertical="top" wrapText="1"/>
    </xf>
    <xf numFmtId="49" fontId="5" fillId="7" borderId="33" xfId="0" applyNumberFormat="1" applyFont="1" applyFill="1" applyBorder="1" applyAlignment="1">
      <alignment horizontal="center" vertical="top" wrapText="1"/>
    </xf>
    <xf numFmtId="49" fontId="0" fillId="7" borderId="17" xfId="0" applyNumberFormat="1" applyFont="1" applyFill="1" applyBorder="1" applyAlignment="1">
      <alignment horizontal="center" vertical="center" textRotation="90" wrapText="1"/>
    </xf>
    <xf numFmtId="49" fontId="0" fillId="7" borderId="33" xfId="0" applyNumberFormat="1" applyFont="1" applyFill="1" applyBorder="1" applyAlignment="1">
      <alignment horizontal="center" vertical="center" textRotation="90" wrapText="1"/>
    </xf>
    <xf numFmtId="0" fontId="3" fillId="7" borderId="45" xfId="0" applyFont="1" applyFill="1" applyBorder="1" applyAlignment="1">
      <alignment horizontal="center" wrapText="1"/>
    </xf>
    <xf numFmtId="0" fontId="3" fillId="0" borderId="9" xfId="0" applyFont="1" applyBorder="1" applyAlignment="1">
      <alignment horizontal="center" wrapText="1"/>
    </xf>
    <xf numFmtId="0" fontId="5" fillId="7" borderId="68" xfId="0" applyFont="1" applyFill="1" applyBorder="1" applyAlignment="1">
      <alignment vertical="top" wrapText="1"/>
    </xf>
    <xf numFmtId="0" fontId="5" fillId="7" borderId="20" xfId="0" applyFont="1" applyFill="1" applyBorder="1" applyAlignment="1">
      <alignment vertical="top" wrapText="1"/>
    </xf>
    <xf numFmtId="0" fontId="7" fillId="7" borderId="6" xfId="0" applyFont="1" applyFill="1" applyBorder="1" applyAlignment="1">
      <alignment horizontal="center" vertical="center" wrapText="1"/>
    </xf>
    <xf numFmtId="49" fontId="3" fillId="7" borderId="52" xfId="0" applyNumberFormat="1" applyFont="1" applyFill="1" applyBorder="1" applyAlignment="1">
      <alignment horizontal="center" vertical="center" wrapText="1"/>
    </xf>
    <xf numFmtId="0" fontId="3" fillId="11" borderId="29" xfId="0" applyFont="1" applyFill="1" applyBorder="1" applyAlignment="1">
      <alignment horizontal="center" vertical="top" wrapText="1"/>
    </xf>
    <xf numFmtId="0" fontId="3" fillId="0" borderId="45" xfId="0" applyFont="1" applyBorder="1" applyAlignment="1">
      <alignment horizontal="center" vertical="center" wrapText="1"/>
    </xf>
    <xf numFmtId="0" fontId="0" fillId="0" borderId="9" xfId="0" applyFont="1" applyBorder="1" applyAlignment="1">
      <alignment horizontal="center" vertical="center" wrapText="1"/>
    </xf>
    <xf numFmtId="3" fontId="9" fillId="0" borderId="17" xfId="0" applyNumberFormat="1" applyFont="1" applyBorder="1" applyAlignment="1">
      <alignment horizontal="center" vertical="center" textRotation="90" wrapText="1"/>
    </xf>
    <xf numFmtId="3" fontId="17" fillId="0" borderId="17" xfId="0" applyNumberFormat="1" applyFont="1" applyBorder="1" applyAlignment="1">
      <alignment horizontal="center" vertical="center" textRotation="90" wrapText="1"/>
    </xf>
    <xf numFmtId="3" fontId="17" fillId="0" borderId="33" xfId="0" applyNumberFormat="1" applyFont="1" applyBorder="1" applyAlignment="1">
      <alignment horizontal="center" vertical="center" textRotation="90" wrapText="1"/>
    </xf>
    <xf numFmtId="3" fontId="9" fillId="0" borderId="21" xfId="0" applyNumberFormat="1" applyFont="1" applyBorder="1" applyAlignment="1">
      <alignment horizontal="center" vertical="center" textRotation="90" wrapText="1"/>
    </xf>
    <xf numFmtId="49" fontId="5" fillId="11" borderId="17" xfId="0" applyNumberFormat="1" applyFont="1" applyFill="1" applyBorder="1" applyAlignment="1">
      <alignment horizontal="center" vertical="top" wrapText="1"/>
    </xf>
    <xf numFmtId="0" fontId="5" fillId="7" borderId="21" xfId="0" applyFont="1" applyFill="1" applyBorder="1" applyAlignment="1">
      <alignment horizontal="center" vertical="top" wrapText="1"/>
    </xf>
    <xf numFmtId="0" fontId="5" fillId="7" borderId="33" xfId="0" applyFont="1" applyFill="1" applyBorder="1" applyAlignment="1">
      <alignment horizontal="center" vertical="top" wrapText="1"/>
    </xf>
    <xf numFmtId="0" fontId="5" fillId="14" borderId="29" xfId="0" applyFont="1" applyFill="1" applyBorder="1" applyAlignment="1">
      <alignment horizontal="right" vertical="center"/>
    </xf>
    <xf numFmtId="0" fontId="5" fillId="14" borderId="109" xfId="0" applyFont="1" applyFill="1" applyBorder="1" applyAlignment="1">
      <alignment horizontal="right" vertical="center"/>
    </xf>
    <xf numFmtId="0" fontId="3" fillId="2" borderId="45" xfId="0" applyFont="1" applyFill="1" applyBorder="1" applyAlignment="1">
      <alignment horizontal="center" vertical="center" wrapText="1"/>
    </xf>
    <xf numFmtId="0" fontId="3" fillId="2" borderId="9" xfId="0" applyFont="1" applyFill="1" applyBorder="1" applyAlignment="1">
      <alignment horizontal="center" vertical="center" wrapText="1"/>
    </xf>
    <xf numFmtId="0" fontId="7" fillId="0" borderId="9" xfId="0" applyFont="1" applyBorder="1" applyAlignment="1">
      <alignment horizontal="center" vertical="center" wrapText="1"/>
    </xf>
    <xf numFmtId="49" fontId="2" fillId="0" borderId="17" xfId="0" applyNumberFormat="1" applyFont="1" applyBorder="1" applyAlignment="1">
      <alignment horizontal="center" vertical="center" textRotation="90" wrapText="1"/>
    </xf>
    <xf numFmtId="3" fontId="2" fillId="7" borderId="21" xfId="0" applyNumberFormat="1" applyFont="1" applyFill="1" applyBorder="1" applyAlignment="1">
      <alignment horizontal="center" vertical="top" textRotation="90" wrapText="1"/>
    </xf>
    <xf numFmtId="3" fontId="2" fillId="7" borderId="33" xfId="0" applyNumberFormat="1" applyFont="1" applyFill="1" applyBorder="1" applyAlignment="1">
      <alignment horizontal="center" vertical="top" textRotation="90" wrapText="1"/>
    </xf>
    <xf numFmtId="49" fontId="3" fillId="7" borderId="6" xfId="0" applyNumberFormat="1" applyFont="1" applyFill="1" applyBorder="1" applyAlignment="1">
      <alignment horizontal="center" vertical="center" wrapText="1"/>
    </xf>
    <xf numFmtId="3" fontId="3" fillId="0" borderId="0" xfId="0" applyNumberFormat="1" applyFont="1" applyFill="1" applyBorder="1" applyAlignment="1">
      <alignment horizontal="left" vertical="top" wrapText="1"/>
    </xf>
    <xf numFmtId="0" fontId="7" fillId="7" borderId="25" xfId="0" applyFont="1" applyFill="1" applyBorder="1" applyAlignment="1">
      <alignment vertical="top" wrapText="1"/>
    </xf>
    <xf numFmtId="49" fontId="2" fillId="0" borderId="25" xfId="0" applyNumberFormat="1" applyFont="1" applyBorder="1" applyAlignment="1">
      <alignment horizontal="center" vertical="center" textRotation="90" wrapText="1"/>
    </xf>
    <xf numFmtId="0" fontId="7" fillId="7" borderId="62" xfId="0" applyFont="1" applyFill="1" applyBorder="1" applyAlignment="1">
      <alignment horizontal="center" vertical="top" wrapText="1"/>
    </xf>
    <xf numFmtId="3" fontId="5" fillId="7" borderId="40" xfId="0" applyNumberFormat="1" applyFont="1" applyFill="1" applyBorder="1" applyAlignment="1">
      <alignment horizontal="center" vertical="top" wrapText="1"/>
    </xf>
    <xf numFmtId="3" fontId="5" fillId="7" borderId="0" xfId="0" applyNumberFormat="1" applyFont="1" applyFill="1" applyBorder="1" applyAlignment="1">
      <alignment horizontal="center" vertical="top" wrapText="1"/>
    </xf>
    <xf numFmtId="3" fontId="3" fillId="7" borderId="38" xfId="0" applyNumberFormat="1" applyFont="1" applyFill="1" applyBorder="1" applyAlignment="1">
      <alignment horizontal="center" vertical="top" wrapText="1"/>
    </xf>
    <xf numFmtId="49" fontId="2" fillId="7" borderId="27" xfId="0" applyNumberFormat="1" applyFont="1" applyFill="1" applyBorder="1" applyAlignment="1">
      <alignment horizontal="center" vertical="center" textRotation="90" wrapText="1"/>
    </xf>
    <xf numFmtId="49" fontId="0" fillId="0" borderId="17" xfId="0" applyNumberFormat="1" applyFont="1" applyBorder="1" applyAlignment="1">
      <alignment horizontal="center" vertical="center" textRotation="90" wrapText="1"/>
    </xf>
    <xf numFmtId="49" fontId="0" fillId="0" borderId="17" xfId="0" applyNumberFormat="1" applyFont="1" applyBorder="1" applyAlignment="1">
      <alignment horizontal="center" textRotation="90" wrapText="1"/>
    </xf>
    <xf numFmtId="49" fontId="3" fillId="0" borderId="45" xfId="0" applyNumberFormat="1" applyFont="1" applyBorder="1" applyAlignment="1">
      <alignment horizontal="center" vertical="center" wrapText="1"/>
    </xf>
    <xf numFmtId="49" fontId="3" fillId="0" borderId="9" xfId="0" applyNumberFormat="1" applyFont="1" applyBorder="1" applyAlignment="1">
      <alignment horizontal="center" vertical="center" wrapText="1"/>
    </xf>
    <xf numFmtId="49" fontId="16" fillId="12" borderId="74" xfId="0" applyNumberFormat="1" applyFont="1" applyFill="1" applyBorder="1" applyAlignment="1">
      <alignment horizontal="center" vertical="top"/>
    </xf>
    <xf numFmtId="49" fontId="16" fillId="12" borderId="39" xfId="0" applyNumberFormat="1" applyFont="1" applyFill="1" applyBorder="1" applyAlignment="1">
      <alignment horizontal="center" vertical="top"/>
    </xf>
    <xf numFmtId="49" fontId="16" fillId="12" borderId="56" xfId="0" applyNumberFormat="1" applyFont="1" applyFill="1" applyBorder="1" applyAlignment="1">
      <alignment horizontal="center" vertical="top"/>
    </xf>
    <xf numFmtId="49" fontId="16" fillId="10" borderId="13" xfId="0" applyNumberFormat="1" applyFont="1" applyFill="1" applyBorder="1" applyAlignment="1">
      <alignment horizontal="center" vertical="top"/>
    </xf>
    <xf numFmtId="49" fontId="16" fillId="10" borderId="17" xfId="0" applyNumberFormat="1" applyFont="1" applyFill="1" applyBorder="1" applyAlignment="1">
      <alignment horizontal="center" vertical="top"/>
    </xf>
    <xf numFmtId="49" fontId="16" fillId="10" borderId="21" xfId="0" applyNumberFormat="1" applyFont="1" applyFill="1" applyBorder="1" applyAlignment="1">
      <alignment horizontal="center" vertical="top"/>
    </xf>
    <xf numFmtId="49" fontId="16" fillId="7" borderId="67" xfId="0" applyNumberFormat="1" applyFont="1" applyFill="1" applyBorder="1" applyAlignment="1">
      <alignment horizontal="center" vertical="top"/>
    </xf>
    <xf numFmtId="49" fontId="16" fillId="7" borderId="0" xfId="0" applyNumberFormat="1" applyFont="1" applyFill="1" applyBorder="1" applyAlignment="1">
      <alignment horizontal="center" vertical="top"/>
    </xf>
    <xf numFmtId="49" fontId="16" fillId="7" borderId="41" xfId="0" applyNumberFormat="1" applyFont="1" applyFill="1" applyBorder="1" applyAlignment="1">
      <alignment horizontal="center" vertical="top"/>
    </xf>
    <xf numFmtId="3" fontId="11" fillId="7" borderId="14" xfId="0" applyNumberFormat="1" applyFont="1" applyFill="1" applyBorder="1" applyAlignment="1">
      <alignment horizontal="left" vertical="top" wrapText="1"/>
    </xf>
    <xf numFmtId="3" fontId="11" fillId="7" borderId="49" xfId="0" applyNumberFormat="1" applyFont="1" applyFill="1" applyBorder="1" applyAlignment="1">
      <alignment horizontal="left" vertical="top" wrapText="1"/>
    </xf>
    <xf numFmtId="3" fontId="11" fillId="7" borderId="47" xfId="0" applyNumberFormat="1" applyFont="1" applyFill="1" applyBorder="1" applyAlignment="1">
      <alignment horizontal="left" vertical="top" wrapText="1"/>
    </xf>
    <xf numFmtId="49" fontId="9" fillId="7" borderId="27" xfId="0" applyNumberFormat="1" applyFont="1" applyFill="1" applyBorder="1" applyAlignment="1">
      <alignment horizontal="center" vertical="center" textRotation="90" wrapText="1"/>
    </xf>
    <xf numFmtId="49" fontId="17" fillId="0" borderId="25" xfId="0" applyNumberFormat="1" applyFont="1" applyBorder="1" applyAlignment="1">
      <alignment horizontal="center" vertical="center" textRotation="90" wrapText="1"/>
    </xf>
    <xf numFmtId="3" fontId="3" fillId="7" borderId="13" xfId="0" applyNumberFormat="1" applyFont="1" applyFill="1" applyBorder="1" applyAlignment="1">
      <alignment horizontal="left" vertical="top" wrapText="1"/>
    </xf>
    <xf numFmtId="3" fontId="3" fillId="7" borderId="17" xfId="0" applyNumberFormat="1" applyFont="1" applyFill="1" applyBorder="1" applyAlignment="1">
      <alignment horizontal="left" vertical="top" wrapText="1"/>
    </xf>
    <xf numFmtId="3" fontId="3" fillId="7" borderId="21" xfId="0" applyNumberFormat="1" applyFont="1" applyFill="1" applyBorder="1" applyAlignment="1">
      <alignment horizontal="left" vertical="top" wrapText="1"/>
    </xf>
    <xf numFmtId="0" fontId="3" fillId="0" borderId="0" xfId="0" applyFont="1" applyAlignment="1">
      <alignment vertical="top" wrapText="1"/>
    </xf>
    <xf numFmtId="0" fontId="0" fillId="0" borderId="0" xfId="0" applyAlignment="1">
      <alignment vertical="top"/>
    </xf>
    <xf numFmtId="0" fontId="4" fillId="0" borderId="0" xfId="0" applyFont="1" applyAlignment="1">
      <alignment horizontal="center" vertical="top" wrapText="1"/>
    </xf>
    <xf numFmtId="3" fontId="3" fillId="7" borderId="10" xfId="0" applyNumberFormat="1" applyFont="1" applyFill="1" applyBorder="1" applyAlignment="1">
      <alignment vertical="top" wrapText="1"/>
    </xf>
    <xf numFmtId="0" fontId="0" fillId="0" borderId="11" xfId="0" applyBorder="1" applyAlignment="1">
      <alignment vertical="top" wrapText="1"/>
    </xf>
    <xf numFmtId="0" fontId="7" fillId="0" borderId="30" xfId="0" applyFont="1" applyBorder="1" applyAlignment="1">
      <alignment vertical="top" wrapText="1"/>
    </xf>
    <xf numFmtId="3" fontId="3" fillId="7" borderId="38" xfId="0" applyNumberFormat="1" applyFont="1" applyFill="1" applyBorder="1" applyAlignment="1">
      <alignment vertical="top" wrapText="1"/>
    </xf>
    <xf numFmtId="0" fontId="0" fillId="0" borderId="71" xfId="0" applyBorder="1" applyAlignment="1">
      <alignment vertical="top" wrapText="1"/>
    </xf>
    <xf numFmtId="0" fontId="0" fillId="10" borderId="64" xfId="0" applyFont="1" applyFill="1" applyBorder="1" applyAlignment="1">
      <alignment horizontal="left" vertical="top" wrapText="1"/>
    </xf>
    <xf numFmtId="0" fontId="3" fillId="7" borderId="50" xfId="0" applyFont="1" applyFill="1" applyBorder="1" applyAlignment="1">
      <alignment horizontal="left" vertical="top" wrapText="1"/>
    </xf>
    <xf numFmtId="0" fontId="0" fillId="0" borderId="38" xfId="0" applyFont="1" applyBorder="1" applyAlignment="1">
      <alignment vertical="top" wrapText="1"/>
    </xf>
    <xf numFmtId="0" fontId="0" fillId="0" borderId="20" xfId="0" applyBorder="1" applyAlignment="1">
      <alignment vertical="top" wrapText="1"/>
    </xf>
    <xf numFmtId="0" fontId="3" fillId="7" borderId="38" xfId="1" applyFont="1" applyFill="1" applyBorder="1" applyAlignment="1">
      <alignment vertical="top" wrapText="1"/>
    </xf>
    <xf numFmtId="0" fontId="7" fillId="0" borderId="20" xfId="0" applyFont="1" applyBorder="1" applyAlignment="1">
      <alignment vertical="top" wrapText="1"/>
    </xf>
    <xf numFmtId="0" fontId="37" fillId="0" borderId="0" xfId="0" applyFont="1" applyAlignment="1">
      <alignment horizontal="right" vertical="top" wrapText="1"/>
    </xf>
    <xf numFmtId="0" fontId="7" fillId="7" borderId="30" xfId="0" applyFont="1" applyFill="1" applyBorder="1" applyAlignment="1">
      <alignment vertical="top" wrapText="1"/>
    </xf>
    <xf numFmtId="165" fontId="3" fillId="0" borderId="72" xfId="0" applyNumberFormat="1" applyFont="1" applyBorder="1" applyAlignment="1">
      <alignment horizontal="center" vertical="top" wrapText="1"/>
    </xf>
    <xf numFmtId="165" fontId="3" fillId="0" borderId="42" xfId="0" applyNumberFormat="1" applyFont="1" applyBorder="1" applyAlignment="1">
      <alignment horizontal="center" vertical="top" wrapText="1"/>
    </xf>
    <xf numFmtId="165" fontId="3" fillId="0" borderId="43" xfId="0" applyNumberFormat="1" applyFont="1" applyBorder="1" applyAlignment="1">
      <alignment horizontal="center" vertical="top" wrapText="1"/>
    </xf>
    <xf numFmtId="0" fontId="3" fillId="2" borderId="9" xfId="0" applyFont="1" applyFill="1" applyBorder="1" applyAlignment="1">
      <alignment horizontal="center" vertical="top" wrapText="1"/>
    </xf>
    <xf numFmtId="49" fontId="2" fillId="0" borderId="33" xfId="0" applyNumberFormat="1" applyFont="1" applyBorder="1" applyAlignment="1">
      <alignment horizontal="center" vertical="center" textRotation="90" wrapText="1"/>
    </xf>
    <xf numFmtId="49" fontId="5" fillId="0" borderId="32" xfId="0" applyNumberFormat="1" applyFont="1" applyBorder="1" applyAlignment="1">
      <alignment horizontal="center" vertical="top"/>
    </xf>
    <xf numFmtId="49" fontId="3" fillId="0" borderId="23" xfId="0" applyNumberFormat="1" applyFont="1" applyBorder="1" applyAlignment="1">
      <alignment horizontal="center" vertical="center" wrapText="1"/>
    </xf>
    <xf numFmtId="0" fontId="5" fillId="0" borderId="0" xfId="0" applyFont="1" applyFill="1" applyBorder="1" applyAlignment="1">
      <alignment horizontal="center" vertical="top" wrapText="1"/>
    </xf>
    <xf numFmtId="0" fontId="5" fillId="0" borderId="20" xfId="0" applyFont="1" applyFill="1" applyBorder="1" applyAlignment="1">
      <alignment horizontal="center" vertical="top" wrapText="1"/>
    </xf>
    <xf numFmtId="49" fontId="16" fillId="12" borderId="34" xfId="0" applyNumberFormat="1" applyFont="1" applyFill="1" applyBorder="1" applyAlignment="1">
      <alignment horizontal="center" vertical="top"/>
    </xf>
    <xf numFmtId="49" fontId="16" fillId="10" borderId="25" xfId="0" applyNumberFormat="1" applyFont="1" applyFill="1" applyBorder="1" applyAlignment="1">
      <alignment horizontal="center" vertical="top"/>
    </xf>
    <xf numFmtId="3" fontId="11" fillId="7" borderId="59" xfId="0" applyNumberFormat="1" applyFont="1" applyFill="1" applyBorder="1" applyAlignment="1">
      <alignment horizontal="left" vertical="top" wrapText="1"/>
    </xf>
    <xf numFmtId="3" fontId="3" fillId="7" borderId="25" xfId="0" applyNumberFormat="1" applyFont="1" applyFill="1" applyBorder="1" applyAlignment="1">
      <alignment horizontal="left" vertical="top" wrapText="1"/>
    </xf>
    <xf numFmtId="3" fontId="5" fillId="7" borderId="29" xfId="0" applyNumberFormat="1" applyFont="1" applyFill="1" applyBorder="1" applyAlignment="1">
      <alignment horizontal="center" vertical="top" wrapText="1"/>
    </xf>
    <xf numFmtId="3" fontId="3" fillId="0" borderId="46" xfId="0" applyNumberFormat="1" applyFont="1" applyFill="1" applyBorder="1" applyAlignment="1">
      <alignment horizontal="center" vertical="top" wrapText="1"/>
    </xf>
    <xf numFmtId="3" fontId="3" fillId="0" borderId="49" xfId="0" applyNumberFormat="1" applyFont="1" applyFill="1" applyBorder="1" applyAlignment="1">
      <alignment horizontal="center" vertical="top" wrapText="1"/>
    </xf>
    <xf numFmtId="49" fontId="17" fillId="7" borderId="17" xfId="0" applyNumberFormat="1" applyFont="1" applyFill="1" applyBorder="1" applyAlignment="1">
      <alignment horizontal="center" vertical="center" textRotation="90" wrapText="1"/>
    </xf>
    <xf numFmtId="49" fontId="17" fillId="7" borderId="33" xfId="0" applyNumberFormat="1" applyFont="1" applyFill="1" applyBorder="1" applyAlignment="1">
      <alignment horizontal="center" vertical="center" textRotation="90" wrapText="1"/>
    </xf>
    <xf numFmtId="0" fontId="1" fillId="7" borderId="21" xfId="0" applyFont="1" applyFill="1" applyBorder="1" applyAlignment="1">
      <alignment vertical="center" textRotation="90"/>
    </xf>
    <xf numFmtId="0" fontId="7" fillId="0" borderId="49" xfId="0" applyFont="1" applyBorder="1" applyAlignment="1">
      <alignment horizontal="left" vertical="top" wrapText="1"/>
    </xf>
    <xf numFmtId="0" fontId="7" fillId="0" borderId="31" xfId="0" applyFont="1" applyBorder="1" applyAlignment="1">
      <alignment horizontal="left" vertical="top" wrapText="1"/>
    </xf>
    <xf numFmtId="0" fontId="5" fillId="2" borderId="21" xfId="0" applyFont="1" applyFill="1" applyBorder="1" applyAlignment="1">
      <alignment horizontal="center" vertical="top" wrapText="1"/>
    </xf>
    <xf numFmtId="0" fontId="5" fillId="2" borderId="33" xfId="0" applyFont="1" applyFill="1" applyBorder="1" applyAlignment="1">
      <alignment horizontal="center" vertical="top" wrapText="1"/>
    </xf>
    <xf numFmtId="0" fontId="2" fillId="0" borderId="50" xfId="0" applyFont="1" applyBorder="1" applyAlignment="1">
      <alignment horizontal="center" vertical="center" textRotation="90" wrapText="1"/>
    </xf>
    <xf numFmtId="0" fontId="2" fillId="0" borderId="38" xfId="0" applyFont="1" applyBorder="1" applyAlignment="1">
      <alignment horizontal="center" vertical="center" textRotation="90" wrapText="1"/>
    </xf>
    <xf numFmtId="0" fontId="7" fillId="0" borderId="38" xfId="0" applyFont="1" applyBorder="1" applyAlignment="1">
      <alignment horizontal="center" vertical="center" textRotation="90" wrapText="1"/>
    </xf>
    <xf numFmtId="0" fontId="7" fillId="0" borderId="20" xfId="0" applyFont="1" applyBorder="1" applyAlignment="1">
      <alignment horizontal="center" vertical="center" textRotation="90" wrapText="1"/>
    </xf>
    <xf numFmtId="0" fontId="29" fillId="0" borderId="0" xfId="0" applyFont="1" applyAlignment="1">
      <alignment horizontal="right" wrapText="1"/>
    </xf>
    <xf numFmtId="0" fontId="0" fillId="0" borderId="0" xfId="0" applyFont="1" applyAlignment="1">
      <alignment horizontal="right"/>
    </xf>
    <xf numFmtId="0" fontId="3" fillId="0" borderId="27" xfId="0" applyFont="1" applyBorder="1" applyAlignment="1">
      <alignment horizontal="center" vertical="center" textRotation="90" wrapText="1" shrinkToFit="1"/>
    </xf>
    <xf numFmtId="0" fontId="0" fillId="0" borderId="17" xfId="0" applyFont="1" applyBorder="1" applyAlignment="1">
      <alignment horizontal="center" vertical="center" textRotation="90" wrapText="1" shrinkToFit="1"/>
    </xf>
    <xf numFmtId="0" fontId="0" fillId="0" borderId="25" xfId="0" applyFont="1" applyBorder="1" applyAlignment="1">
      <alignment horizontal="center" vertical="center" textRotation="90" wrapText="1" shrinkToFit="1"/>
    </xf>
    <xf numFmtId="3" fontId="3" fillId="0" borderId="28" xfId="0" applyNumberFormat="1" applyFont="1" applyFill="1" applyBorder="1" applyAlignment="1">
      <alignment horizontal="center" vertical="center" textRotation="90" wrapText="1" shrinkToFit="1"/>
    </xf>
    <xf numFmtId="3" fontId="3" fillId="0" borderId="19" xfId="0" applyNumberFormat="1" applyFont="1" applyFill="1" applyBorder="1" applyAlignment="1">
      <alignment horizontal="center" vertical="center" textRotation="90" wrapText="1" shrinkToFit="1"/>
    </xf>
    <xf numFmtId="3" fontId="3" fillId="0" borderId="26" xfId="0" applyNumberFormat="1" applyFont="1" applyFill="1" applyBorder="1" applyAlignment="1">
      <alignment horizontal="center" vertical="center" textRotation="90" wrapText="1" shrinkToFit="1"/>
    </xf>
    <xf numFmtId="0" fontId="5" fillId="0" borderId="74" xfId="0" applyFont="1" applyBorder="1" applyAlignment="1">
      <alignment horizontal="center" vertical="center" wrapText="1"/>
    </xf>
    <xf numFmtId="0" fontId="5" fillId="0" borderId="67" xfId="0" applyFont="1" applyBorder="1" applyAlignment="1">
      <alignment horizontal="center" vertical="center" wrapText="1"/>
    </xf>
    <xf numFmtId="0" fontId="5" fillId="0" borderId="61" xfId="0" applyFont="1" applyBorder="1" applyAlignment="1">
      <alignment horizontal="center" vertical="center" wrapText="1"/>
    </xf>
    <xf numFmtId="0" fontId="5" fillId="0" borderId="45" xfId="0" applyFont="1" applyBorder="1" applyAlignment="1">
      <alignment horizontal="center" vertical="center" textRotation="90" wrapText="1"/>
    </xf>
    <xf numFmtId="0" fontId="5" fillId="0" borderId="9" xfId="0" applyFont="1" applyBorder="1" applyAlignment="1">
      <alignment horizontal="center" vertical="center" textRotation="90" wrapText="1"/>
    </xf>
    <xf numFmtId="0" fontId="5" fillId="0" borderId="62" xfId="0" applyFont="1" applyBorder="1" applyAlignment="1">
      <alignment horizontal="center" vertical="center" textRotation="90" wrapText="1"/>
    </xf>
    <xf numFmtId="0" fontId="3" fillId="0" borderId="10" xfId="0" applyFont="1" applyBorder="1" applyAlignment="1">
      <alignment horizontal="center" vertical="center" textRotation="90" wrapText="1"/>
    </xf>
    <xf numFmtId="0" fontId="3" fillId="0" borderId="11" xfId="0" applyFont="1" applyBorder="1" applyAlignment="1">
      <alignment horizontal="center" vertical="center" textRotation="90" wrapText="1"/>
    </xf>
    <xf numFmtId="3" fontId="3" fillId="7" borderId="49" xfId="1" applyNumberFormat="1" applyFont="1" applyFill="1" applyBorder="1" applyAlignment="1">
      <alignment horizontal="center" vertical="top"/>
    </xf>
    <xf numFmtId="3" fontId="3" fillId="7" borderId="31" xfId="1" applyNumberFormat="1" applyFont="1" applyFill="1" applyBorder="1" applyAlignment="1">
      <alignment horizontal="center" vertical="top"/>
    </xf>
    <xf numFmtId="3" fontId="3" fillId="7" borderId="54" xfId="1" applyNumberFormat="1" applyFont="1" applyFill="1" applyBorder="1" applyAlignment="1">
      <alignment horizontal="center" vertical="top"/>
    </xf>
    <xf numFmtId="0" fontId="27" fillId="7" borderId="44" xfId="0" applyFont="1" applyFill="1" applyBorder="1" applyAlignment="1">
      <alignment vertical="top" wrapText="1"/>
    </xf>
    <xf numFmtId="0" fontId="27" fillId="7" borderId="10" xfId="0" applyFont="1" applyFill="1" applyBorder="1" applyAlignment="1">
      <alignment vertical="top" wrapText="1"/>
    </xf>
    <xf numFmtId="0" fontId="27" fillId="7" borderId="30" xfId="0" applyFont="1" applyFill="1" applyBorder="1" applyAlignment="1">
      <alignment vertical="top" wrapText="1"/>
    </xf>
    <xf numFmtId="3" fontId="3" fillId="7" borderId="47" xfId="1" applyNumberFormat="1" applyFont="1" applyFill="1" applyBorder="1" applyAlignment="1">
      <alignment horizontal="center" vertical="top"/>
    </xf>
    <xf numFmtId="0" fontId="3" fillId="0" borderId="44" xfId="0" applyFont="1" applyBorder="1" applyAlignment="1">
      <alignment horizontal="center" vertical="center" textRotation="90" wrapText="1"/>
    </xf>
    <xf numFmtId="0" fontId="3" fillId="0" borderId="36" xfId="0" applyFont="1" applyBorder="1" applyAlignment="1">
      <alignment horizontal="center" vertical="center"/>
    </xf>
    <xf numFmtId="0" fontId="3" fillId="0" borderId="37" xfId="0" applyFont="1" applyBorder="1" applyAlignment="1">
      <alignment horizontal="center" vertical="center"/>
    </xf>
    <xf numFmtId="0" fontId="9" fillId="0" borderId="1" xfId="0" applyFont="1" applyFill="1" applyBorder="1" applyAlignment="1">
      <alignment horizontal="center" vertical="center" textRotation="90" wrapText="1"/>
    </xf>
    <xf numFmtId="0" fontId="9" fillId="0" borderId="26" xfId="0" applyFont="1" applyFill="1" applyBorder="1" applyAlignment="1">
      <alignment horizontal="center" vertical="center" textRotation="90" wrapText="1"/>
    </xf>
    <xf numFmtId="0" fontId="3" fillId="7" borderId="72" xfId="0" applyFont="1" applyFill="1" applyBorder="1" applyAlignment="1">
      <alignment horizontal="left" vertical="top" wrapText="1"/>
    </xf>
    <xf numFmtId="0" fontId="3" fillId="7" borderId="42" xfId="0" applyFont="1" applyFill="1" applyBorder="1" applyAlignment="1">
      <alignment horizontal="left" vertical="top" wrapText="1"/>
    </xf>
    <xf numFmtId="0" fontId="3" fillId="7" borderId="43" xfId="0" applyFont="1" applyFill="1" applyBorder="1" applyAlignment="1">
      <alignment horizontal="left" vertical="top" wrapText="1"/>
    </xf>
    <xf numFmtId="49" fontId="9" fillId="0" borderId="21" xfId="0" applyNumberFormat="1" applyFont="1" applyFill="1" applyBorder="1" applyAlignment="1">
      <alignment horizontal="center" vertical="center" textRotation="90" wrapText="1"/>
    </xf>
    <xf numFmtId="49" fontId="5" fillId="3" borderId="35" xfId="0" applyNumberFormat="1" applyFont="1" applyFill="1" applyBorder="1" applyAlignment="1">
      <alignment horizontal="right" vertical="top"/>
    </xf>
    <xf numFmtId="0" fontId="3" fillId="7" borderId="6" xfId="0" applyFont="1" applyFill="1" applyBorder="1" applyAlignment="1">
      <alignment horizontal="center" vertical="top" wrapText="1"/>
    </xf>
    <xf numFmtId="0" fontId="7" fillId="7" borderId="23" xfId="0" applyFont="1" applyFill="1" applyBorder="1" applyAlignment="1">
      <alignment horizontal="center" vertical="top" wrapText="1"/>
    </xf>
    <xf numFmtId="49" fontId="5" fillId="2" borderId="1" xfId="0" applyNumberFormat="1" applyFont="1" applyFill="1" applyBorder="1" applyAlignment="1">
      <alignment horizontal="center" vertical="top"/>
    </xf>
    <xf numFmtId="49" fontId="5" fillId="2" borderId="32" xfId="0" applyNumberFormat="1" applyFont="1" applyFill="1" applyBorder="1" applyAlignment="1">
      <alignment horizontal="center" vertical="top"/>
    </xf>
    <xf numFmtId="49" fontId="2" fillId="0" borderId="21" xfId="0" applyNumberFormat="1" applyFont="1" applyBorder="1" applyAlignment="1">
      <alignment horizontal="center" vertical="center" textRotation="90" wrapText="1"/>
    </xf>
    <xf numFmtId="49" fontId="1" fillId="0" borderId="33" xfId="0" applyNumberFormat="1" applyFont="1" applyBorder="1" applyAlignment="1">
      <alignment horizontal="center" vertical="center" textRotation="90" wrapText="1"/>
    </xf>
    <xf numFmtId="0" fontId="5" fillId="3" borderId="75" xfId="0" applyFont="1" applyFill="1" applyBorder="1" applyAlignment="1">
      <alignment horizontal="left" vertical="top" wrapText="1"/>
    </xf>
    <xf numFmtId="0" fontId="7" fillId="0" borderId="64" xfId="0" applyFont="1" applyBorder="1" applyAlignment="1">
      <alignment horizontal="left" vertical="top" wrapText="1"/>
    </xf>
    <xf numFmtId="165" fontId="5" fillId="5" borderId="34" xfId="0" applyNumberFormat="1" applyFont="1" applyFill="1" applyBorder="1" applyAlignment="1">
      <alignment horizontal="center" vertical="top" wrapText="1"/>
    </xf>
    <xf numFmtId="165" fontId="5" fillId="5" borderId="29" xfId="0" applyNumberFormat="1" applyFont="1" applyFill="1" applyBorder="1" applyAlignment="1">
      <alignment horizontal="center" vertical="top" wrapText="1"/>
    </xf>
    <xf numFmtId="165" fontId="5" fillId="5" borderId="35" xfId="0" applyNumberFormat="1" applyFont="1" applyFill="1" applyBorder="1" applyAlignment="1">
      <alignment horizontal="center" vertical="top" wrapText="1"/>
    </xf>
    <xf numFmtId="3" fontId="5" fillId="0" borderId="74" xfId="0" applyNumberFormat="1" applyFont="1" applyBorder="1" applyAlignment="1">
      <alignment horizontal="center" vertical="center" wrapText="1"/>
    </xf>
    <xf numFmtId="3" fontId="5" fillId="0" borderId="67" xfId="0" applyNumberFormat="1" applyFont="1" applyBorder="1" applyAlignment="1">
      <alignment horizontal="center" vertical="center" wrapText="1"/>
    </xf>
    <xf numFmtId="3" fontId="5" fillId="0" borderId="61" xfId="0" applyNumberFormat="1" applyFont="1" applyBorder="1" applyAlignment="1">
      <alignment horizontal="center" vertical="center" wrapText="1"/>
    </xf>
    <xf numFmtId="165" fontId="5" fillId="9" borderId="72" xfId="0" applyNumberFormat="1" applyFont="1" applyFill="1" applyBorder="1" applyAlignment="1">
      <alignment horizontal="center" vertical="top" wrapText="1"/>
    </xf>
    <xf numFmtId="165" fontId="7" fillId="0" borderId="42" xfId="0" applyNumberFormat="1" applyFont="1" applyBorder="1" applyAlignment="1">
      <alignment horizontal="center" vertical="top" wrapText="1"/>
    </xf>
    <xf numFmtId="165" fontId="7" fillId="0" borderId="43" xfId="0" applyNumberFormat="1" applyFont="1" applyBorder="1" applyAlignment="1">
      <alignment horizontal="center" vertical="top" wrapText="1"/>
    </xf>
    <xf numFmtId="165" fontId="3" fillId="7" borderId="72" xfId="0" applyNumberFormat="1" applyFont="1" applyFill="1" applyBorder="1" applyAlignment="1">
      <alignment horizontal="center" vertical="top" wrapText="1"/>
    </xf>
    <xf numFmtId="165" fontId="3" fillId="7" borderId="42" xfId="0" applyNumberFormat="1" applyFont="1" applyFill="1" applyBorder="1" applyAlignment="1">
      <alignment horizontal="center" vertical="top" wrapText="1"/>
    </xf>
    <xf numFmtId="165" fontId="3" fillId="7" borderId="43" xfId="0" applyNumberFormat="1" applyFont="1" applyFill="1" applyBorder="1" applyAlignment="1">
      <alignment horizontal="center" vertical="top" wrapText="1"/>
    </xf>
    <xf numFmtId="165" fontId="3" fillId="9" borderId="72" xfId="0" applyNumberFormat="1" applyFont="1" applyFill="1" applyBorder="1" applyAlignment="1">
      <alignment horizontal="center" vertical="top" wrapText="1"/>
    </xf>
    <xf numFmtId="165" fontId="3" fillId="9" borderId="42" xfId="0" applyNumberFormat="1" applyFont="1" applyFill="1" applyBorder="1" applyAlignment="1">
      <alignment horizontal="center" vertical="top" wrapText="1"/>
    </xf>
    <xf numFmtId="165" fontId="3" fillId="9" borderId="43" xfId="0" applyNumberFormat="1" applyFont="1" applyFill="1" applyBorder="1" applyAlignment="1">
      <alignment horizontal="center" vertical="top" wrapText="1"/>
    </xf>
    <xf numFmtId="165" fontId="5" fillId="4" borderId="74" xfId="0" applyNumberFormat="1" applyFont="1" applyFill="1" applyBorder="1" applyAlignment="1">
      <alignment horizontal="center" vertical="top" wrapText="1"/>
    </xf>
    <xf numFmtId="165" fontId="5" fillId="4" borderId="67" xfId="0" applyNumberFormat="1" applyFont="1" applyFill="1" applyBorder="1" applyAlignment="1">
      <alignment horizontal="center" vertical="top" wrapText="1"/>
    </xf>
    <xf numFmtId="165" fontId="5" fillId="4" borderId="61" xfId="0" applyNumberFormat="1" applyFont="1" applyFill="1" applyBorder="1" applyAlignment="1">
      <alignment horizontal="center" vertical="top" wrapText="1"/>
    </xf>
    <xf numFmtId="165" fontId="5" fillId="4" borderId="72" xfId="0" applyNumberFormat="1" applyFont="1" applyFill="1" applyBorder="1" applyAlignment="1">
      <alignment horizontal="center" vertical="top" wrapText="1"/>
    </xf>
    <xf numFmtId="165" fontId="5" fillId="4" borderId="42" xfId="0" applyNumberFormat="1" applyFont="1" applyFill="1" applyBorder="1" applyAlignment="1">
      <alignment horizontal="center" vertical="top" wrapText="1"/>
    </xf>
    <xf numFmtId="165" fontId="5" fillId="4" borderId="43" xfId="0" applyNumberFormat="1" applyFont="1" applyFill="1" applyBorder="1" applyAlignment="1">
      <alignment horizontal="center" vertical="top" wrapText="1"/>
    </xf>
    <xf numFmtId="49" fontId="5" fillId="0" borderId="27" xfId="0" applyNumberFormat="1" applyFont="1" applyBorder="1" applyAlignment="1">
      <alignment horizontal="center" vertical="top" wrapText="1"/>
    </xf>
    <xf numFmtId="49" fontId="5" fillId="0" borderId="25" xfId="0" applyNumberFormat="1" applyFont="1" applyBorder="1" applyAlignment="1">
      <alignment horizontal="center" vertical="top" wrapText="1"/>
    </xf>
    <xf numFmtId="0" fontId="15" fillId="0" borderId="27" xfId="0" applyFont="1" applyFill="1" applyBorder="1" applyAlignment="1">
      <alignment horizontal="left" vertical="top" wrapText="1"/>
    </xf>
    <xf numFmtId="0" fontId="7" fillId="0" borderId="17" xfId="0" applyFont="1" applyBorder="1" applyAlignment="1">
      <alignment horizontal="left" vertical="top" wrapText="1"/>
    </xf>
    <xf numFmtId="3" fontId="2" fillId="7" borderId="46" xfId="0" applyNumberFormat="1" applyFont="1" applyFill="1" applyBorder="1" applyAlignment="1">
      <alignment horizontal="center" vertical="center" textRotation="90" wrapText="1"/>
    </xf>
    <xf numFmtId="3" fontId="0" fillId="0" borderId="49" xfId="0" applyNumberFormat="1" applyFont="1" applyBorder="1" applyAlignment="1">
      <alignment horizontal="center" vertical="center" textRotation="90" wrapText="1"/>
    </xf>
    <xf numFmtId="0" fontId="0" fillId="0" borderId="59" xfId="0" applyFont="1" applyBorder="1" applyAlignment="1">
      <alignment horizontal="center" vertical="center" textRotation="90" wrapText="1"/>
    </xf>
    <xf numFmtId="0" fontId="7" fillId="0" borderId="62" xfId="0" applyFont="1" applyBorder="1" applyAlignment="1">
      <alignment horizontal="center" wrapText="1"/>
    </xf>
    <xf numFmtId="0" fontId="3" fillId="7" borderId="38" xfId="0" applyFont="1" applyFill="1" applyBorder="1" applyAlignment="1">
      <alignment horizontal="center" vertical="center" textRotation="90" wrapText="1"/>
    </xf>
    <xf numFmtId="0" fontId="3" fillId="7" borderId="71" xfId="0" applyFont="1" applyFill="1" applyBorder="1" applyAlignment="1">
      <alignment horizontal="center" vertical="center" textRotation="90" wrapText="1"/>
    </xf>
    <xf numFmtId="49" fontId="5" fillId="7" borderId="26" xfId="0" applyNumberFormat="1" applyFont="1" applyFill="1" applyBorder="1" applyAlignment="1">
      <alignment horizontal="center" vertical="top" wrapText="1"/>
    </xf>
    <xf numFmtId="49" fontId="16" fillId="7" borderId="29" xfId="0" applyNumberFormat="1" applyFont="1" applyFill="1" applyBorder="1" applyAlignment="1">
      <alignment horizontal="center" vertical="top"/>
    </xf>
  </cellXfs>
  <cellStyles count="3">
    <cellStyle name="Įprastas" xfId="0" builtinId="0"/>
    <cellStyle name="Įprastas 2" xfId="1"/>
    <cellStyle name="Stilius 1" xfId="2"/>
  </cellStyles>
  <dxfs count="0"/>
  <tableStyles count="0" defaultTableStyle="TableStyleMedium2" defaultPivotStyle="PivotStyleLight16"/>
  <colors>
    <mruColors>
      <color rgb="FFCCFFCC"/>
      <color rgb="FFCCCCFF"/>
      <color rgb="FFFFCCFF"/>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Y227"/>
  <sheetViews>
    <sheetView tabSelected="1" zoomScaleNormal="100" zoomScaleSheetLayoutView="90" workbookViewId="0">
      <selection activeCell="X25" sqref="X25"/>
    </sheetView>
  </sheetViews>
  <sheetFormatPr defaultRowHeight="12.75" x14ac:dyDescent="0.2"/>
  <cols>
    <col min="1" max="3" width="2.7109375" style="8" customWidth="1"/>
    <col min="4" max="4" width="30" style="8" customWidth="1"/>
    <col min="5" max="5" width="3.42578125" style="20" customWidth="1"/>
    <col min="6" max="6" width="3.5703125" style="29" customWidth="1"/>
    <col min="7" max="7" width="8" style="36" customWidth="1"/>
    <col min="8" max="8" width="9.85546875" style="8" customWidth="1"/>
    <col min="9" max="9" width="9.28515625" style="8" customWidth="1"/>
    <col min="10" max="10" width="9.85546875" style="8" customWidth="1"/>
    <col min="11" max="11" width="36.140625" style="8" customWidth="1"/>
    <col min="12" max="14" width="6.42578125" style="8" customWidth="1"/>
    <col min="15" max="15" width="7.42578125" style="3" customWidth="1"/>
    <col min="16" max="16384" width="9.140625" style="3"/>
  </cols>
  <sheetData>
    <row r="1" spans="1:14" s="104" customFormat="1" ht="28.5" customHeight="1" x14ac:dyDescent="0.2">
      <c r="A1" s="1168"/>
      <c r="B1" s="1169"/>
      <c r="C1" s="1168"/>
      <c r="E1" s="1170"/>
      <c r="F1" s="96"/>
      <c r="G1" s="96"/>
      <c r="H1" s="1171"/>
      <c r="I1" s="24"/>
      <c r="J1" s="24"/>
      <c r="K1" s="1978" t="s">
        <v>451</v>
      </c>
      <c r="L1" s="1978"/>
      <c r="M1" s="1978"/>
      <c r="N1" s="1978"/>
    </row>
    <row r="2" spans="1:14" ht="16.5" customHeight="1" x14ac:dyDescent="0.2">
      <c r="F2" s="1254"/>
      <c r="K2" s="1253"/>
      <c r="L2" s="1253"/>
      <c r="M2" s="1253"/>
      <c r="N2" s="1253"/>
    </row>
    <row r="3" spans="1:14" s="114" customFormat="1" ht="15.75" x14ac:dyDescent="0.2">
      <c r="A3" s="1784" t="s">
        <v>424</v>
      </c>
      <c r="B3" s="1784"/>
      <c r="C3" s="1784"/>
      <c r="D3" s="1784"/>
      <c r="E3" s="1784"/>
      <c r="F3" s="1784"/>
      <c r="G3" s="1784"/>
      <c r="H3" s="1784"/>
      <c r="I3" s="1784"/>
      <c r="J3" s="1784"/>
      <c r="K3" s="1784"/>
      <c r="L3" s="1784"/>
      <c r="M3" s="1784"/>
      <c r="N3" s="1784"/>
    </row>
    <row r="4" spans="1:14" ht="15.75" x14ac:dyDescent="0.2">
      <c r="A4" s="1785" t="s">
        <v>29</v>
      </c>
      <c r="B4" s="1785"/>
      <c r="C4" s="1785"/>
      <c r="D4" s="1785"/>
      <c r="E4" s="1785"/>
      <c r="F4" s="1785"/>
      <c r="G4" s="1785"/>
      <c r="H4" s="1785"/>
      <c r="I4" s="1785"/>
      <c r="J4" s="1785"/>
      <c r="K4" s="1785"/>
      <c r="L4" s="1785"/>
      <c r="M4" s="1785"/>
      <c r="N4" s="1785"/>
    </row>
    <row r="5" spans="1:14" ht="15.75" x14ac:dyDescent="0.2">
      <c r="A5" s="1786" t="s">
        <v>182</v>
      </c>
      <c r="B5" s="1786"/>
      <c r="C5" s="1786"/>
      <c r="D5" s="1786"/>
      <c r="E5" s="1786"/>
      <c r="F5" s="1786"/>
      <c r="G5" s="1786"/>
      <c r="H5" s="1786"/>
      <c r="I5" s="1786"/>
      <c r="J5" s="1786"/>
      <c r="K5" s="1786"/>
      <c r="L5" s="1786"/>
      <c r="M5" s="1786"/>
      <c r="N5" s="1786"/>
    </row>
    <row r="6" spans="1:14" ht="13.5" thickBot="1" x14ac:dyDescent="0.25">
      <c r="K6" s="1787" t="s">
        <v>174</v>
      </c>
      <c r="L6" s="1787"/>
      <c r="M6" s="1787"/>
      <c r="N6" s="1788"/>
    </row>
    <row r="7" spans="1:14" s="114" customFormat="1" ht="28.5" customHeight="1" x14ac:dyDescent="0.2">
      <c r="A7" s="1789" t="s">
        <v>21</v>
      </c>
      <c r="B7" s="1792" t="s">
        <v>0</v>
      </c>
      <c r="C7" s="1792" t="s">
        <v>1</v>
      </c>
      <c r="D7" s="1795" t="s">
        <v>14</v>
      </c>
      <c r="E7" s="1827" t="s">
        <v>2</v>
      </c>
      <c r="F7" s="1830" t="s">
        <v>3</v>
      </c>
      <c r="G7" s="1833" t="s">
        <v>4</v>
      </c>
      <c r="H7" s="1817" t="s">
        <v>362</v>
      </c>
      <c r="I7" s="1817" t="s">
        <v>120</v>
      </c>
      <c r="J7" s="1817" t="s">
        <v>242</v>
      </c>
      <c r="K7" s="1820" t="s">
        <v>13</v>
      </c>
      <c r="L7" s="1821"/>
      <c r="M7" s="1821"/>
      <c r="N7" s="1822"/>
    </row>
    <row r="8" spans="1:14" s="114" customFormat="1" ht="18.75" customHeight="1" x14ac:dyDescent="0.2">
      <c r="A8" s="1790"/>
      <c r="B8" s="1793"/>
      <c r="C8" s="1793"/>
      <c r="D8" s="1796"/>
      <c r="E8" s="1828"/>
      <c r="F8" s="1831"/>
      <c r="G8" s="1834"/>
      <c r="H8" s="1950"/>
      <c r="I8" s="1818"/>
      <c r="J8" s="1818"/>
      <c r="K8" s="1823" t="s">
        <v>14</v>
      </c>
      <c r="L8" s="1825" t="s">
        <v>116</v>
      </c>
      <c r="M8" s="1825"/>
      <c r="N8" s="1826"/>
    </row>
    <row r="9" spans="1:14" s="114" customFormat="1" ht="72" customHeight="1" thickBot="1" x14ac:dyDescent="0.25">
      <c r="A9" s="1791"/>
      <c r="B9" s="1794"/>
      <c r="C9" s="1794"/>
      <c r="D9" s="1797"/>
      <c r="E9" s="1829"/>
      <c r="F9" s="1832"/>
      <c r="G9" s="1835"/>
      <c r="H9" s="1951"/>
      <c r="I9" s="1819"/>
      <c r="J9" s="1819"/>
      <c r="K9" s="1824"/>
      <c r="L9" s="6" t="s">
        <v>100</v>
      </c>
      <c r="M9" s="339" t="s">
        <v>121</v>
      </c>
      <c r="N9" s="7" t="s">
        <v>243</v>
      </c>
    </row>
    <row r="10" spans="1:14" s="16" customFormat="1" ht="15" customHeight="1" x14ac:dyDescent="0.2">
      <c r="A10" s="1803" t="s">
        <v>75</v>
      </c>
      <c r="B10" s="1804"/>
      <c r="C10" s="1804"/>
      <c r="D10" s="1804"/>
      <c r="E10" s="1804"/>
      <c r="F10" s="1804"/>
      <c r="G10" s="1804"/>
      <c r="H10" s="1804"/>
      <c r="I10" s="1804"/>
      <c r="J10" s="1804"/>
      <c r="K10" s="1804"/>
      <c r="L10" s="1804"/>
      <c r="M10" s="1804"/>
      <c r="N10" s="1805"/>
    </row>
    <row r="11" spans="1:14" s="16" customFormat="1" ht="14.25" customHeight="1" x14ac:dyDescent="0.2">
      <c r="A11" s="1806" t="s">
        <v>52</v>
      </c>
      <c r="B11" s="1807"/>
      <c r="C11" s="1807"/>
      <c r="D11" s="1807"/>
      <c r="E11" s="1807"/>
      <c r="F11" s="1807"/>
      <c r="G11" s="1807"/>
      <c r="H11" s="1807"/>
      <c r="I11" s="1807"/>
      <c r="J11" s="1807"/>
      <c r="K11" s="1807"/>
      <c r="L11" s="1807"/>
      <c r="M11" s="1807"/>
      <c r="N11" s="1808"/>
    </row>
    <row r="12" spans="1:14" ht="15" customHeight="1" x14ac:dyDescent="0.2">
      <c r="A12" s="45" t="s">
        <v>7</v>
      </c>
      <c r="B12" s="1809" t="s">
        <v>76</v>
      </c>
      <c r="C12" s="1810"/>
      <c r="D12" s="1810"/>
      <c r="E12" s="1810"/>
      <c r="F12" s="1810"/>
      <c r="G12" s="1810"/>
      <c r="H12" s="1810"/>
      <c r="I12" s="1810"/>
      <c r="J12" s="1810"/>
      <c r="K12" s="1810"/>
      <c r="L12" s="1810"/>
      <c r="M12" s="1810"/>
      <c r="N12" s="1811"/>
    </row>
    <row r="13" spans="1:14" ht="15.75" customHeight="1" x14ac:dyDescent="0.2">
      <c r="A13" s="89" t="s">
        <v>7</v>
      </c>
      <c r="B13" s="90" t="s">
        <v>7</v>
      </c>
      <c r="C13" s="1812" t="s">
        <v>46</v>
      </c>
      <c r="D13" s="1813"/>
      <c r="E13" s="1813"/>
      <c r="F13" s="1813"/>
      <c r="G13" s="1813"/>
      <c r="H13" s="1813"/>
      <c r="I13" s="1813"/>
      <c r="J13" s="1813"/>
      <c r="K13" s="1813"/>
      <c r="L13" s="1813"/>
      <c r="M13" s="1813"/>
      <c r="N13" s="1814"/>
    </row>
    <row r="14" spans="1:14" ht="15" customHeight="1" x14ac:dyDescent="0.2">
      <c r="A14" s="858" t="s">
        <v>7</v>
      </c>
      <c r="B14" s="810" t="s">
        <v>7</v>
      </c>
      <c r="C14" s="827" t="s">
        <v>7</v>
      </c>
      <c r="D14" s="1800" t="s">
        <v>366</v>
      </c>
      <c r="E14" s="403"/>
      <c r="F14" s="940" t="s">
        <v>31</v>
      </c>
      <c r="G14" s="136" t="s">
        <v>28</v>
      </c>
      <c r="H14" s="388">
        <f>1851.1-107.5</f>
        <v>1743.6</v>
      </c>
      <c r="I14" s="249">
        <v>1604.8</v>
      </c>
      <c r="J14" s="422">
        <f>410.8+633</f>
        <v>1043.8</v>
      </c>
      <c r="K14" s="823"/>
      <c r="L14" s="835"/>
      <c r="M14" s="835"/>
      <c r="N14" s="409"/>
    </row>
    <row r="15" spans="1:14" ht="17.25" customHeight="1" x14ac:dyDescent="0.2">
      <c r="A15" s="1419"/>
      <c r="B15" s="1420"/>
      <c r="C15" s="1421"/>
      <c r="D15" s="1801"/>
      <c r="E15" s="1424"/>
      <c r="F15" s="1418"/>
      <c r="G15" s="43" t="s">
        <v>72</v>
      </c>
      <c r="H15" s="388">
        <v>107.5</v>
      </c>
      <c r="I15" s="1144"/>
      <c r="J15" s="248"/>
      <c r="K15" s="1185"/>
      <c r="L15" s="1194"/>
      <c r="M15" s="1194"/>
      <c r="N15" s="409"/>
    </row>
    <row r="16" spans="1:14" ht="18.75" customHeight="1" x14ac:dyDescent="0.2">
      <c r="A16" s="916"/>
      <c r="B16" s="912"/>
      <c r="C16" s="907"/>
      <c r="D16" s="1802"/>
      <c r="E16" s="197"/>
      <c r="F16" s="940"/>
      <c r="G16" s="43" t="s">
        <v>128</v>
      </c>
      <c r="H16" s="248"/>
      <c r="I16" s="925">
        <v>250</v>
      </c>
      <c r="J16" s="248">
        <v>350</v>
      </c>
      <c r="K16" s="908"/>
      <c r="L16" s="905"/>
      <c r="M16" s="905"/>
      <c r="N16" s="409"/>
    </row>
    <row r="17" spans="1:21" ht="16.5" customHeight="1" x14ac:dyDescent="0.2">
      <c r="A17" s="858"/>
      <c r="B17" s="810"/>
      <c r="C17" s="827"/>
      <c r="D17" s="1815" t="s">
        <v>192</v>
      </c>
      <c r="E17" s="845"/>
      <c r="F17" s="904"/>
      <c r="G17" s="136"/>
      <c r="H17" s="238"/>
      <c r="I17" s="249"/>
      <c r="J17" s="328"/>
      <c r="K17" s="105" t="s">
        <v>471</v>
      </c>
      <c r="L17" s="378">
        <v>3.4</v>
      </c>
      <c r="M17" s="378">
        <v>3.4</v>
      </c>
      <c r="N17" s="364">
        <v>3.4</v>
      </c>
    </row>
    <row r="18" spans="1:21" ht="27" customHeight="1" x14ac:dyDescent="0.2">
      <c r="A18" s="858"/>
      <c r="B18" s="810"/>
      <c r="C18" s="827"/>
      <c r="D18" s="1816"/>
      <c r="E18" s="845"/>
      <c r="F18" s="904"/>
      <c r="G18" s="78"/>
      <c r="H18" s="239"/>
      <c r="I18" s="872"/>
      <c r="J18" s="248"/>
      <c r="K18" s="823" t="s">
        <v>436</v>
      </c>
      <c r="L18" s="1145" t="s">
        <v>311</v>
      </c>
      <c r="M18" s="1145" t="s">
        <v>411</v>
      </c>
      <c r="N18" s="1146" t="s">
        <v>412</v>
      </c>
      <c r="O18" s="1156"/>
      <c r="P18" s="11"/>
    </row>
    <row r="19" spans="1:21" ht="16.5" customHeight="1" x14ac:dyDescent="0.2">
      <c r="A19" s="1857"/>
      <c r="B19" s="1858"/>
      <c r="C19" s="1859"/>
      <c r="D19" s="1815" t="s">
        <v>35</v>
      </c>
      <c r="E19" s="1864" t="s">
        <v>140</v>
      </c>
      <c r="F19" s="1838"/>
      <c r="G19" s="853"/>
      <c r="H19" s="239"/>
      <c r="I19" s="872"/>
      <c r="J19" s="420"/>
      <c r="K19" s="831" t="s">
        <v>37</v>
      </c>
      <c r="L19" s="181">
        <v>4</v>
      </c>
      <c r="M19" s="181">
        <v>4</v>
      </c>
      <c r="N19" s="365">
        <v>4</v>
      </c>
    </row>
    <row r="20" spans="1:21" ht="16.5" customHeight="1" x14ac:dyDescent="0.2">
      <c r="A20" s="1857"/>
      <c r="B20" s="1858"/>
      <c r="C20" s="1859"/>
      <c r="D20" s="1848"/>
      <c r="E20" s="1865"/>
      <c r="F20" s="1838"/>
      <c r="G20" s="853"/>
      <c r="H20" s="239"/>
      <c r="I20" s="872"/>
      <c r="J20" s="420"/>
      <c r="K20" s="58" t="s">
        <v>114</v>
      </c>
      <c r="L20" s="59">
        <v>3</v>
      </c>
      <c r="M20" s="59">
        <v>3</v>
      </c>
      <c r="N20" s="366">
        <v>3</v>
      </c>
      <c r="U20" s="1147"/>
    </row>
    <row r="21" spans="1:21" ht="38.25" customHeight="1" x14ac:dyDescent="0.2">
      <c r="A21" s="1857"/>
      <c r="B21" s="1858"/>
      <c r="C21" s="1859"/>
      <c r="D21" s="1845"/>
      <c r="E21" s="1866"/>
      <c r="F21" s="1838"/>
      <c r="G21" s="853" t="s">
        <v>56</v>
      </c>
      <c r="H21" s="239">
        <v>64.099999999999994</v>
      </c>
      <c r="I21" s="872"/>
      <c r="J21" s="420"/>
      <c r="K21" s="832" t="s">
        <v>437</v>
      </c>
      <c r="L21" s="833">
        <v>100</v>
      </c>
      <c r="M21" s="833"/>
      <c r="N21" s="650"/>
    </row>
    <row r="22" spans="1:21" ht="15" customHeight="1" x14ac:dyDescent="0.2">
      <c r="A22" s="1857"/>
      <c r="B22" s="1858"/>
      <c r="C22" s="1859"/>
      <c r="D22" s="1845" t="s">
        <v>36</v>
      </c>
      <c r="E22" s="1861"/>
      <c r="F22" s="1838"/>
      <c r="G22" s="12"/>
      <c r="H22" s="239"/>
      <c r="I22" s="872"/>
      <c r="J22" s="248"/>
      <c r="K22" s="814" t="s">
        <v>177</v>
      </c>
      <c r="L22" s="829">
        <v>18</v>
      </c>
      <c r="M22" s="829">
        <v>18</v>
      </c>
      <c r="N22" s="889">
        <v>18</v>
      </c>
    </row>
    <row r="23" spans="1:21" ht="26.25" customHeight="1" x14ac:dyDescent="0.2">
      <c r="A23" s="1857"/>
      <c r="B23" s="1858"/>
      <c r="C23" s="1859"/>
      <c r="D23" s="1860"/>
      <c r="E23" s="1862"/>
      <c r="F23" s="1838"/>
      <c r="G23" s="853"/>
      <c r="H23" s="239"/>
      <c r="I23" s="872"/>
      <c r="J23" s="248"/>
      <c r="K23" s="58" t="s">
        <v>398</v>
      </c>
      <c r="L23" s="59">
        <v>60</v>
      </c>
      <c r="M23" s="59">
        <v>60</v>
      </c>
      <c r="N23" s="366">
        <v>60</v>
      </c>
    </row>
    <row r="24" spans="1:21" ht="21" customHeight="1" x14ac:dyDescent="0.2">
      <c r="A24" s="1857"/>
      <c r="B24" s="1858"/>
      <c r="C24" s="1859"/>
      <c r="D24" s="1860"/>
      <c r="E24" s="1862"/>
      <c r="F24" s="1838"/>
      <c r="G24" s="853"/>
      <c r="H24" s="239"/>
      <c r="I24" s="872"/>
      <c r="J24" s="248"/>
      <c r="K24" s="61" t="s">
        <v>404</v>
      </c>
      <c r="L24" s="59">
        <v>1</v>
      </c>
      <c r="M24" s="59">
        <v>1</v>
      </c>
      <c r="N24" s="366">
        <v>1</v>
      </c>
    </row>
    <row r="25" spans="1:21" ht="18" customHeight="1" x14ac:dyDescent="0.2">
      <c r="A25" s="1857"/>
      <c r="B25" s="1858"/>
      <c r="C25" s="1859"/>
      <c r="D25" s="1860"/>
      <c r="E25" s="1862"/>
      <c r="F25" s="1838"/>
      <c r="G25" s="853"/>
      <c r="H25" s="239"/>
      <c r="I25" s="872"/>
      <c r="J25" s="248"/>
      <c r="K25" s="61" t="s">
        <v>110</v>
      </c>
      <c r="L25" s="88" t="s">
        <v>315</v>
      </c>
      <c r="M25" s="88" t="s">
        <v>315</v>
      </c>
      <c r="N25" s="367" t="s">
        <v>315</v>
      </c>
    </row>
    <row r="26" spans="1:21" ht="15.75" customHeight="1" x14ac:dyDescent="0.2">
      <c r="A26" s="1857"/>
      <c r="B26" s="1858"/>
      <c r="C26" s="1859"/>
      <c r="D26" s="1860"/>
      <c r="E26" s="1862"/>
      <c r="F26" s="1838"/>
      <c r="G26" s="853"/>
      <c r="H26" s="239"/>
      <c r="I26" s="872"/>
      <c r="J26" s="248"/>
      <c r="K26" s="61" t="s">
        <v>399</v>
      </c>
      <c r="L26" s="88" t="s">
        <v>314</v>
      </c>
      <c r="M26" s="88" t="s">
        <v>314</v>
      </c>
      <c r="N26" s="367" t="s">
        <v>314</v>
      </c>
    </row>
    <row r="27" spans="1:21" ht="15" customHeight="1" x14ac:dyDescent="0.2">
      <c r="A27" s="1857"/>
      <c r="B27" s="1858"/>
      <c r="C27" s="1859"/>
      <c r="D27" s="1860"/>
      <c r="E27" s="1862"/>
      <c r="F27" s="1838"/>
      <c r="G27" s="853"/>
      <c r="H27" s="239"/>
      <c r="I27" s="872"/>
      <c r="J27" s="248"/>
      <c r="K27" s="61" t="s">
        <v>38</v>
      </c>
      <c r="L27" s="88" t="s">
        <v>313</v>
      </c>
      <c r="M27" s="88" t="s">
        <v>313</v>
      </c>
      <c r="N27" s="367" t="s">
        <v>313</v>
      </c>
    </row>
    <row r="28" spans="1:21" ht="20.25" customHeight="1" x14ac:dyDescent="0.2">
      <c r="A28" s="1857"/>
      <c r="B28" s="1858"/>
      <c r="C28" s="1859"/>
      <c r="D28" s="1815"/>
      <c r="E28" s="1863"/>
      <c r="F28" s="1838"/>
      <c r="G28" s="12"/>
      <c r="H28" s="1019"/>
      <c r="I28" s="340"/>
      <c r="J28" s="245"/>
      <c r="K28" s="85" t="s">
        <v>400</v>
      </c>
      <c r="L28" s="1020" t="s">
        <v>313</v>
      </c>
      <c r="M28" s="1020" t="s">
        <v>313</v>
      </c>
      <c r="N28" s="1021" t="s">
        <v>313</v>
      </c>
    </row>
    <row r="29" spans="1:21" ht="25.5" customHeight="1" x14ac:dyDescent="0.2">
      <c r="A29" s="858"/>
      <c r="B29" s="810"/>
      <c r="C29" s="827"/>
      <c r="D29" s="839"/>
      <c r="E29" s="845"/>
      <c r="F29" s="904"/>
      <c r="G29" s="853"/>
      <c r="H29" s="239"/>
      <c r="I29" s="872"/>
      <c r="J29" s="248"/>
      <c r="K29" s="99" t="s">
        <v>316</v>
      </c>
      <c r="L29" s="657">
        <v>2</v>
      </c>
      <c r="M29" s="657">
        <v>2</v>
      </c>
      <c r="N29" s="658">
        <v>2</v>
      </c>
    </row>
    <row r="30" spans="1:21" ht="27" customHeight="1" x14ac:dyDescent="0.2">
      <c r="A30" s="858"/>
      <c r="B30" s="810"/>
      <c r="C30" s="827"/>
      <c r="D30" s="839"/>
      <c r="E30" s="845"/>
      <c r="F30" s="904"/>
      <c r="G30" s="853"/>
      <c r="H30" s="239"/>
      <c r="I30" s="872"/>
      <c r="J30" s="248"/>
      <c r="K30" s="85" t="s">
        <v>419</v>
      </c>
      <c r="L30" s="1160">
        <v>10</v>
      </c>
      <c r="M30" s="1160">
        <v>10</v>
      </c>
      <c r="N30" s="1161">
        <v>10</v>
      </c>
      <c r="O30" s="1126"/>
    </row>
    <row r="31" spans="1:21" ht="15" customHeight="1" x14ac:dyDescent="0.2">
      <c r="A31" s="858"/>
      <c r="B31" s="810"/>
      <c r="C31" s="827"/>
      <c r="D31" s="839"/>
      <c r="E31" s="845"/>
      <c r="F31" s="904"/>
      <c r="G31" s="853"/>
      <c r="H31" s="239"/>
      <c r="I31" s="872"/>
      <c r="J31" s="248"/>
      <c r="K31" s="586" t="s">
        <v>378</v>
      </c>
      <c r="L31" s="654">
        <v>170</v>
      </c>
      <c r="M31" s="654">
        <v>26</v>
      </c>
      <c r="N31" s="655">
        <v>26</v>
      </c>
    </row>
    <row r="32" spans="1:21" ht="24.75" customHeight="1" x14ac:dyDescent="0.2">
      <c r="A32" s="858"/>
      <c r="B32" s="810"/>
      <c r="C32" s="827"/>
      <c r="D32" s="839"/>
      <c r="E32" s="845"/>
      <c r="F32" s="904"/>
      <c r="G32" s="853"/>
      <c r="H32" s="239"/>
      <c r="I32" s="872"/>
      <c r="J32" s="248"/>
      <c r="K32" s="586" t="s">
        <v>379</v>
      </c>
      <c r="L32" s="654">
        <v>900</v>
      </c>
      <c r="M32" s="654">
        <v>350</v>
      </c>
      <c r="N32" s="655">
        <v>350</v>
      </c>
    </row>
    <row r="33" spans="1:14" ht="36.75" customHeight="1" x14ac:dyDescent="0.2">
      <c r="A33" s="858"/>
      <c r="B33" s="810"/>
      <c r="C33" s="827"/>
      <c r="D33" s="837"/>
      <c r="E33" s="867"/>
      <c r="F33" s="940"/>
      <c r="G33" s="936"/>
      <c r="H33" s="248"/>
      <c r="I33" s="925"/>
      <c r="J33" s="420"/>
      <c r="K33" s="703" t="s">
        <v>359</v>
      </c>
      <c r="L33" s="1023">
        <v>2</v>
      </c>
      <c r="M33" s="1023"/>
      <c r="N33" s="1024">
        <v>2</v>
      </c>
    </row>
    <row r="34" spans="1:14" ht="14.25" customHeight="1" x14ac:dyDescent="0.2">
      <c r="A34" s="858"/>
      <c r="B34" s="810"/>
      <c r="C34" s="159"/>
      <c r="D34" s="1836" t="s">
        <v>320</v>
      </c>
      <c r="E34" s="1571"/>
      <c r="F34" s="1847"/>
      <c r="G34" s="43"/>
      <c r="H34" s="248"/>
      <c r="I34" s="872"/>
      <c r="J34" s="248"/>
      <c r="K34" s="879" t="s">
        <v>318</v>
      </c>
      <c r="L34" s="182">
        <v>1</v>
      </c>
      <c r="M34" s="354"/>
      <c r="N34" s="947"/>
    </row>
    <row r="35" spans="1:14" ht="26.25" customHeight="1" x14ac:dyDescent="0.2">
      <c r="A35" s="858"/>
      <c r="B35" s="810"/>
      <c r="C35" s="827"/>
      <c r="D35" s="1837"/>
      <c r="E35" s="1645"/>
      <c r="F35" s="1847"/>
      <c r="G35" s="853"/>
      <c r="H35" s="248"/>
      <c r="I35" s="872"/>
      <c r="J35" s="248"/>
      <c r="K35" s="398" t="s">
        <v>413</v>
      </c>
      <c r="L35" s="169"/>
      <c r="M35" s="357">
        <v>100</v>
      </c>
      <c r="N35" s="155"/>
    </row>
    <row r="36" spans="1:14" ht="15.75" customHeight="1" x14ac:dyDescent="0.2">
      <c r="A36" s="858"/>
      <c r="B36" s="810"/>
      <c r="C36" s="904"/>
      <c r="D36" s="1815" t="s">
        <v>355</v>
      </c>
      <c r="E36" s="1849" t="s">
        <v>360</v>
      </c>
      <c r="F36" s="904"/>
      <c r="G36" s="43" t="s">
        <v>56</v>
      </c>
      <c r="H36" s="239">
        <v>16</v>
      </c>
      <c r="I36" s="872">
        <v>121</v>
      </c>
      <c r="J36" s="420"/>
      <c r="K36" s="840" t="s">
        <v>136</v>
      </c>
      <c r="L36" s="381">
        <v>1</v>
      </c>
      <c r="M36" s="381"/>
      <c r="N36" s="369"/>
    </row>
    <row r="37" spans="1:14" ht="12.75" customHeight="1" x14ac:dyDescent="0.2">
      <c r="A37" s="858"/>
      <c r="B37" s="810"/>
      <c r="C37" s="904"/>
      <c r="D37" s="1848"/>
      <c r="E37" s="1850"/>
      <c r="F37" s="904"/>
      <c r="G37" s="43"/>
      <c r="H37" s="239"/>
      <c r="I37" s="872"/>
      <c r="J37" s="420"/>
      <c r="K37" s="891" t="s">
        <v>358</v>
      </c>
      <c r="L37" s="33"/>
      <c r="M37" s="33">
        <v>1</v>
      </c>
      <c r="N37" s="795"/>
    </row>
    <row r="38" spans="1:14" ht="27" customHeight="1" x14ac:dyDescent="0.2">
      <c r="A38" s="858"/>
      <c r="B38" s="810"/>
      <c r="C38" s="904"/>
      <c r="D38" s="1845"/>
      <c r="E38" s="1850"/>
      <c r="F38" s="904"/>
      <c r="G38" s="43"/>
      <c r="H38" s="239"/>
      <c r="I38" s="872"/>
      <c r="J38" s="420"/>
      <c r="K38" s="617" t="s">
        <v>447</v>
      </c>
      <c r="L38" s="169"/>
      <c r="M38" s="169">
        <v>100</v>
      </c>
      <c r="N38" s="370"/>
    </row>
    <row r="39" spans="1:14" ht="16.5" customHeight="1" x14ac:dyDescent="0.2">
      <c r="A39" s="858"/>
      <c r="B39" s="810"/>
      <c r="C39" s="904"/>
      <c r="D39" s="1815" t="s">
        <v>354</v>
      </c>
      <c r="E39" s="1850"/>
      <c r="F39" s="904"/>
      <c r="G39" s="43" t="s">
        <v>56</v>
      </c>
      <c r="H39" s="239">
        <v>10</v>
      </c>
      <c r="I39" s="872"/>
      <c r="J39" s="420"/>
      <c r="K39" s="840" t="s">
        <v>136</v>
      </c>
      <c r="L39" s="381">
        <v>1</v>
      </c>
      <c r="M39" s="381"/>
      <c r="N39" s="369"/>
    </row>
    <row r="40" spans="1:14" ht="24" customHeight="1" x14ac:dyDescent="0.2">
      <c r="A40" s="858"/>
      <c r="B40" s="810"/>
      <c r="C40" s="904"/>
      <c r="D40" s="1845"/>
      <c r="E40" s="1850"/>
      <c r="F40" s="904"/>
      <c r="G40" s="43"/>
      <c r="H40" s="239"/>
      <c r="I40" s="872"/>
      <c r="J40" s="420"/>
      <c r="K40" s="617" t="s">
        <v>446</v>
      </c>
      <c r="L40" s="169"/>
      <c r="M40" s="169">
        <v>100</v>
      </c>
      <c r="N40" s="370"/>
    </row>
    <row r="41" spans="1:14" ht="15.75" customHeight="1" x14ac:dyDescent="0.2">
      <c r="A41" s="858"/>
      <c r="B41" s="810"/>
      <c r="C41" s="159"/>
      <c r="D41" s="1815" t="s">
        <v>305</v>
      </c>
      <c r="E41" s="1850"/>
      <c r="F41" s="1846"/>
      <c r="G41" s="43"/>
      <c r="H41" s="325"/>
      <c r="I41" s="872"/>
      <c r="J41" s="420"/>
      <c r="K41" s="840" t="s">
        <v>136</v>
      </c>
      <c r="L41" s="528">
        <v>1</v>
      </c>
      <c r="M41" s="528"/>
      <c r="N41" s="507"/>
    </row>
    <row r="42" spans="1:14" ht="28.5" customHeight="1" x14ac:dyDescent="0.2">
      <c r="A42" s="858"/>
      <c r="B42" s="810"/>
      <c r="C42" s="827"/>
      <c r="D42" s="1845"/>
      <c r="E42" s="1850"/>
      <c r="F42" s="1846"/>
      <c r="G42" s="853"/>
      <c r="H42" s="239"/>
      <c r="I42" s="872"/>
      <c r="J42" s="872"/>
      <c r="K42" s="617" t="s">
        <v>447</v>
      </c>
      <c r="L42" s="169"/>
      <c r="M42" s="169"/>
      <c r="N42" s="508">
        <v>100</v>
      </c>
    </row>
    <row r="43" spans="1:14" ht="16.5" customHeight="1" x14ac:dyDescent="0.2">
      <c r="A43" s="1110"/>
      <c r="B43" s="1108"/>
      <c r="C43" s="159"/>
      <c r="D43" s="1836" t="s">
        <v>317</v>
      </c>
      <c r="E43" s="1115"/>
      <c r="F43" s="1847"/>
      <c r="G43" s="43"/>
      <c r="H43" s="248"/>
      <c r="I43" s="1112"/>
      <c r="J43" s="420"/>
      <c r="K43" s="1109" t="s">
        <v>318</v>
      </c>
      <c r="L43" s="182"/>
      <c r="M43" s="354">
        <v>1</v>
      </c>
      <c r="N43" s="947"/>
    </row>
    <row r="44" spans="1:14" ht="28.5" customHeight="1" x14ac:dyDescent="0.2">
      <c r="A44" s="1110"/>
      <c r="B44" s="1108"/>
      <c r="C44" s="1107"/>
      <c r="D44" s="1837"/>
      <c r="E44" s="1115"/>
      <c r="F44" s="1847"/>
      <c r="G44" s="936"/>
      <c r="H44" s="248"/>
      <c r="I44" s="1112"/>
      <c r="J44" s="420"/>
      <c r="K44" s="398" t="s">
        <v>275</v>
      </c>
      <c r="L44" s="169"/>
      <c r="M44" s="357">
        <v>100</v>
      </c>
      <c r="N44" s="155"/>
    </row>
    <row r="45" spans="1:14" ht="15" customHeight="1" x14ac:dyDescent="0.2">
      <c r="A45" s="858"/>
      <c r="B45" s="810"/>
      <c r="C45" s="159"/>
      <c r="D45" s="1836" t="s">
        <v>248</v>
      </c>
      <c r="E45" s="1867" t="s">
        <v>173</v>
      </c>
      <c r="F45" s="1838"/>
      <c r="G45" s="43"/>
      <c r="H45" s="239"/>
      <c r="I45" s="872"/>
      <c r="J45" s="420"/>
      <c r="K45" s="840" t="s">
        <v>136</v>
      </c>
      <c r="L45" s="528">
        <v>1</v>
      </c>
      <c r="M45" s="528"/>
      <c r="N45" s="507"/>
    </row>
    <row r="46" spans="1:14" ht="28.5" customHeight="1" x14ac:dyDescent="0.2">
      <c r="A46" s="858"/>
      <c r="B46" s="810"/>
      <c r="C46" s="827"/>
      <c r="D46" s="1837"/>
      <c r="E46" s="1868"/>
      <c r="F46" s="1838"/>
      <c r="G46" s="43"/>
      <c r="H46" s="239"/>
      <c r="I46" s="872"/>
      <c r="J46" s="872"/>
      <c r="K46" s="617" t="s">
        <v>448</v>
      </c>
      <c r="L46" s="169"/>
      <c r="M46" s="169">
        <v>30</v>
      </c>
      <c r="N46" s="508">
        <v>100</v>
      </c>
    </row>
    <row r="47" spans="1:14" ht="18" customHeight="1" x14ac:dyDescent="0.2">
      <c r="A47" s="858"/>
      <c r="B47" s="810"/>
      <c r="C47" s="827"/>
      <c r="D47" s="1848" t="s">
        <v>425</v>
      </c>
      <c r="E47" s="1855"/>
      <c r="F47" s="904"/>
      <c r="G47" s="43"/>
      <c r="H47" s="871"/>
      <c r="I47" s="872"/>
      <c r="J47" s="420"/>
      <c r="K47" s="1852" t="s">
        <v>449</v>
      </c>
      <c r="L47" s="674">
        <v>100</v>
      </c>
      <c r="M47" s="674"/>
      <c r="N47" s="873"/>
    </row>
    <row r="48" spans="1:14" ht="24" customHeight="1" x14ac:dyDescent="0.2">
      <c r="A48" s="858"/>
      <c r="B48" s="810"/>
      <c r="C48" s="827"/>
      <c r="D48" s="1848"/>
      <c r="E48" s="1855"/>
      <c r="F48" s="904"/>
      <c r="G48" s="43"/>
      <c r="H48" s="871"/>
      <c r="I48" s="872"/>
      <c r="J48" s="420"/>
      <c r="K48" s="1853"/>
      <c r="L48" s="379"/>
      <c r="M48" s="379"/>
      <c r="N48" s="874"/>
    </row>
    <row r="49" spans="1:16" ht="17.25" customHeight="1" x14ac:dyDescent="0.2">
      <c r="A49" s="1750"/>
      <c r="B49" s="1751"/>
      <c r="C49" s="159"/>
      <c r="D49" s="1836" t="s">
        <v>112</v>
      </c>
      <c r="E49" s="1854" t="s">
        <v>173</v>
      </c>
      <c r="F49" s="1847"/>
      <c r="G49" s="43"/>
      <c r="H49" s="420"/>
      <c r="I49" s="1144"/>
      <c r="J49" s="420"/>
      <c r="K49" s="1852" t="s">
        <v>274</v>
      </c>
      <c r="L49" s="528">
        <v>100</v>
      </c>
      <c r="M49" s="528"/>
      <c r="N49" s="663"/>
    </row>
    <row r="50" spans="1:16" ht="21" customHeight="1" x14ac:dyDescent="0.2">
      <c r="A50" s="1750"/>
      <c r="B50" s="1751"/>
      <c r="C50" s="1752"/>
      <c r="D50" s="1837"/>
      <c r="E50" s="1849"/>
      <c r="F50" s="1847"/>
      <c r="G50" s="936"/>
      <c r="H50" s="420"/>
      <c r="I50" s="1144"/>
      <c r="J50" s="420"/>
      <c r="K50" s="1952"/>
      <c r="L50" s="529"/>
      <c r="M50" s="529"/>
      <c r="N50" s="750"/>
      <c r="O50" s="659"/>
      <c r="P50" s="660"/>
    </row>
    <row r="51" spans="1:16" ht="15.75" customHeight="1" x14ac:dyDescent="0.2">
      <c r="A51" s="1750"/>
      <c r="B51" s="1751"/>
      <c r="C51" s="159"/>
      <c r="D51" s="1836" t="s">
        <v>246</v>
      </c>
      <c r="E51" s="1855"/>
      <c r="F51" s="1847"/>
      <c r="G51" s="43"/>
      <c r="H51" s="420"/>
      <c r="I51" s="1144"/>
      <c r="J51" s="248"/>
      <c r="K51" s="1755" t="s">
        <v>247</v>
      </c>
      <c r="L51" s="182">
        <v>1</v>
      </c>
      <c r="M51" s="354"/>
      <c r="N51" s="947"/>
    </row>
    <row r="52" spans="1:16" ht="26.25" customHeight="1" x14ac:dyDescent="0.2">
      <c r="A52" s="1705"/>
      <c r="B52" s="1706"/>
      <c r="C52" s="1760"/>
      <c r="D52" s="1837"/>
      <c r="E52" s="1856"/>
      <c r="F52" s="1851"/>
      <c r="G52" s="106"/>
      <c r="H52" s="421"/>
      <c r="I52" s="250"/>
      <c r="J52" s="246"/>
      <c r="K52" s="398" t="s">
        <v>274</v>
      </c>
      <c r="L52" s="169">
        <v>100</v>
      </c>
      <c r="M52" s="357"/>
      <c r="N52" s="155"/>
    </row>
    <row r="53" spans="1:16" ht="17.25" customHeight="1" x14ac:dyDescent="0.2">
      <c r="A53" s="858"/>
      <c r="B53" s="810"/>
      <c r="C53" s="940"/>
      <c r="D53" s="1848" t="s">
        <v>175</v>
      </c>
      <c r="E53" s="1868" t="s">
        <v>173</v>
      </c>
      <c r="F53" s="1838" t="s">
        <v>53</v>
      </c>
      <c r="G53" s="853" t="s">
        <v>128</v>
      </c>
      <c r="H53" s="401">
        <v>400</v>
      </c>
      <c r="I53" s="471"/>
      <c r="J53" s="248"/>
      <c r="K53" s="1798" t="s">
        <v>450</v>
      </c>
      <c r="L53" s="182">
        <v>70</v>
      </c>
      <c r="M53" s="182">
        <v>100</v>
      </c>
      <c r="N53" s="91"/>
    </row>
    <row r="54" spans="1:16" ht="17.25" customHeight="1" x14ac:dyDescent="0.2">
      <c r="A54" s="1419"/>
      <c r="B54" s="1420"/>
      <c r="C54" s="1418"/>
      <c r="D54" s="1848"/>
      <c r="E54" s="1868"/>
      <c r="F54" s="1838"/>
      <c r="G54" s="936" t="s">
        <v>472</v>
      </c>
      <c r="H54" s="401">
        <v>600</v>
      </c>
      <c r="I54" s="471"/>
      <c r="J54" s="248"/>
      <c r="K54" s="1798"/>
      <c r="L54" s="182"/>
      <c r="M54" s="182"/>
      <c r="N54" s="368"/>
    </row>
    <row r="55" spans="1:16" ht="24" customHeight="1" x14ac:dyDescent="0.2">
      <c r="A55" s="858"/>
      <c r="B55" s="810"/>
      <c r="C55" s="940"/>
      <c r="D55" s="1816"/>
      <c r="E55" s="1868"/>
      <c r="F55" s="1838"/>
      <c r="G55" s="106" t="s">
        <v>28</v>
      </c>
      <c r="H55" s="1051"/>
      <c r="I55" s="250">
        <v>344.2</v>
      </c>
      <c r="J55" s="421"/>
      <c r="K55" s="1799"/>
      <c r="L55" s="182"/>
      <c r="M55" s="182"/>
      <c r="N55" s="368"/>
    </row>
    <row r="56" spans="1:16" ht="16.5" customHeight="1" thickBot="1" x14ac:dyDescent="0.25">
      <c r="A56" s="887"/>
      <c r="B56" s="811"/>
      <c r="C56" s="72"/>
      <c r="D56" s="1888"/>
      <c r="E56" s="1888"/>
      <c r="F56" s="1841"/>
      <c r="G56" s="77" t="s">
        <v>8</v>
      </c>
      <c r="H56" s="538">
        <f>SUM(H14:H55)</f>
        <v>2941.2</v>
      </c>
      <c r="I56" s="538">
        <f>SUM(I14:I55)</f>
        <v>2320</v>
      </c>
      <c r="J56" s="538">
        <f>SUM(J14:J55)</f>
        <v>1393.8</v>
      </c>
      <c r="K56" s="1025"/>
      <c r="L56" s="1026"/>
      <c r="M56" s="1026"/>
      <c r="N56" s="1031"/>
    </row>
    <row r="57" spans="1:16" ht="13.5" customHeight="1" x14ac:dyDescent="0.2">
      <c r="A57" s="858" t="s">
        <v>7</v>
      </c>
      <c r="B57" s="821" t="s">
        <v>7</v>
      </c>
      <c r="C57" s="827" t="s">
        <v>9</v>
      </c>
      <c r="D57" s="1839" t="s">
        <v>62</v>
      </c>
      <c r="E57" s="1030"/>
      <c r="F57" s="931" t="s">
        <v>31</v>
      </c>
      <c r="G57" s="579" t="s">
        <v>28</v>
      </c>
      <c r="H57" s="447">
        <f>3041.8-64.6</f>
        <v>2977.2</v>
      </c>
      <c r="I57" s="334">
        <v>2973.5</v>
      </c>
      <c r="J57" s="319">
        <v>3070.4</v>
      </c>
      <c r="K57" s="1032"/>
      <c r="L57" s="1033"/>
      <c r="M57" s="1033"/>
      <c r="N57" s="1034"/>
    </row>
    <row r="58" spans="1:16" ht="13.5" customHeight="1" x14ac:dyDescent="0.2">
      <c r="A58" s="1419"/>
      <c r="B58" s="1422"/>
      <c r="C58" s="1421"/>
      <c r="D58" s="1840"/>
      <c r="E58" s="188"/>
      <c r="F58" s="1423"/>
      <c r="G58" s="936" t="s">
        <v>72</v>
      </c>
      <c r="H58" s="388">
        <v>64.599999999999994</v>
      </c>
      <c r="I58" s="1143"/>
      <c r="J58" s="1144"/>
      <c r="K58" s="1443"/>
      <c r="L58" s="383"/>
      <c r="M58" s="383"/>
      <c r="N58" s="372"/>
    </row>
    <row r="59" spans="1:16" ht="13.5" customHeight="1" x14ac:dyDescent="0.2">
      <c r="A59" s="1419"/>
      <c r="B59" s="1422"/>
      <c r="C59" s="1421"/>
      <c r="D59" s="1840"/>
      <c r="E59" s="188"/>
      <c r="F59" s="1423"/>
      <c r="G59" s="936" t="s">
        <v>45</v>
      </c>
      <c r="H59" s="388">
        <v>0.8</v>
      </c>
      <c r="I59" s="1143">
        <v>0.8</v>
      </c>
      <c r="J59" s="1144">
        <v>0.8</v>
      </c>
      <c r="K59" s="1443"/>
      <c r="L59" s="383"/>
      <c r="M59" s="383"/>
      <c r="N59" s="372"/>
    </row>
    <row r="60" spans="1:16" ht="18" customHeight="1" x14ac:dyDescent="0.2">
      <c r="A60" s="916"/>
      <c r="B60" s="906"/>
      <c r="C60" s="907"/>
      <c r="D60" s="1802"/>
      <c r="E60" s="1029"/>
      <c r="F60" s="932"/>
      <c r="G60" s="106" t="s">
        <v>119</v>
      </c>
      <c r="H60" s="389">
        <v>0.2</v>
      </c>
      <c r="I60" s="186"/>
      <c r="J60" s="250"/>
      <c r="K60" s="1035"/>
      <c r="L60" s="1036"/>
      <c r="M60" s="1036"/>
      <c r="N60" s="1037"/>
    </row>
    <row r="61" spans="1:16" ht="52.5" customHeight="1" x14ac:dyDescent="0.2">
      <c r="A61" s="1857"/>
      <c r="B61" s="1869"/>
      <c r="C61" s="1859"/>
      <c r="D61" s="839" t="s">
        <v>85</v>
      </c>
      <c r="E61" s="1842"/>
      <c r="F61" s="1872"/>
      <c r="G61" s="12"/>
      <c r="H61" s="388"/>
      <c r="I61" s="325"/>
      <c r="J61" s="872"/>
      <c r="K61" s="131" t="s">
        <v>380</v>
      </c>
      <c r="L61" s="383">
        <v>8.6</v>
      </c>
      <c r="M61" s="383">
        <v>8.6</v>
      </c>
      <c r="N61" s="372">
        <v>8.6</v>
      </c>
    </row>
    <row r="62" spans="1:16" ht="17.25" customHeight="1" x14ac:dyDescent="0.2">
      <c r="A62" s="1857"/>
      <c r="B62" s="1869"/>
      <c r="C62" s="1859"/>
      <c r="D62" s="841" t="s">
        <v>324</v>
      </c>
      <c r="E62" s="1842"/>
      <c r="F62" s="1872"/>
      <c r="G62" s="936"/>
      <c r="H62" s="924"/>
      <c r="I62" s="325"/>
      <c r="J62" s="925"/>
      <c r="K62" s="324" t="s">
        <v>420</v>
      </c>
      <c r="L62" s="169">
        <v>646</v>
      </c>
      <c r="M62" s="357"/>
      <c r="N62" s="645"/>
    </row>
    <row r="63" spans="1:16" ht="18" customHeight="1" x14ac:dyDescent="0.2">
      <c r="A63" s="1857"/>
      <c r="B63" s="1869"/>
      <c r="C63" s="1859"/>
      <c r="D63" s="1836" t="s">
        <v>42</v>
      </c>
      <c r="E63" s="460"/>
      <c r="F63" s="860"/>
      <c r="G63" s="936"/>
      <c r="H63" s="924"/>
      <c r="I63" s="325"/>
      <c r="J63" s="925"/>
      <c r="K63" s="130" t="s">
        <v>44</v>
      </c>
      <c r="L63" s="76">
        <v>55</v>
      </c>
      <c r="M63" s="76">
        <v>55</v>
      </c>
      <c r="N63" s="373">
        <v>55</v>
      </c>
    </row>
    <row r="64" spans="1:16" ht="26.25" customHeight="1" x14ac:dyDescent="0.2">
      <c r="A64" s="1857"/>
      <c r="B64" s="1869"/>
      <c r="C64" s="1859"/>
      <c r="D64" s="1870"/>
      <c r="E64" s="460"/>
      <c r="F64" s="860"/>
      <c r="G64" s="936"/>
      <c r="H64" s="924"/>
      <c r="I64" s="325"/>
      <c r="J64" s="925"/>
      <c r="K64" s="666" t="s">
        <v>86</v>
      </c>
      <c r="L64" s="651">
        <v>1985</v>
      </c>
      <c r="M64" s="651">
        <v>1985</v>
      </c>
      <c r="N64" s="652">
        <v>1985</v>
      </c>
    </row>
    <row r="65" spans="1:14" ht="29.25" customHeight="1" x14ac:dyDescent="0.2">
      <c r="A65" s="1857"/>
      <c r="B65" s="1869"/>
      <c r="C65" s="1859"/>
      <c r="D65" s="1871"/>
      <c r="E65" s="460"/>
      <c r="F65" s="860"/>
      <c r="G65" s="936"/>
      <c r="H65" s="924"/>
      <c r="I65" s="325"/>
      <c r="J65" s="925"/>
      <c r="K65" s="456" t="s">
        <v>421</v>
      </c>
      <c r="L65" s="624">
        <v>1</v>
      </c>
      <c r="M65" s="624"/>
      <c r="N65" s="625"/>
    </row>
    <row r="66" spans="1:14" ht="19.5" customHeight="1" x14ac:dyDescent="0.2">
      <c r="A66" s="858"/>
      <c r="B66" s="821"/>
      <c r="C66" s="827"/>
      <c r="D66" s="1836" t="s">
        <v>269</v>
      </c>
      <c r="E66" s="460"/>
      <c r="F66" s="860"/>
      <c r="G66" s="936"/>
      <c r="H66" s="924"/>
      <c r="I66" s="325"/>
      <c r="J66" s="925"/>
      <c r="K66" s="1038" t="s">
        <v>381</v>
      </c>
      <c r="L66" s="1039" t="s">
        <v>254</v>
      </c>
      <c r="M66" s="1040" t="s">
        <v>254</v>
      </c>
      <c r="N66" s="1041" t="s">
        <v>254</v>
      </c>
    </row>
    <row r="67" spans="1:14" ht="19.5" customHeight="1" x14ac:dyDescent="0.2">
      <c r="A67" s="858"/>
      <c r="B67" s="821"/>
      <c r="C67" s="827"/>
      <c r="D67" s="1879"/>
      <c r="E67" s="460"/>
      <c r="F67" s="860"/>
      <c r="G67" s="853"/>
      <c r="H67" s="871"/>
      <c r="I67" s="325"/>
      <c r="J67" s="872"/>
      <c r="K67" s="627" t="s">
        <v>382</v>
      </c>
      <c r="L67" s="628" t="s">
        <v>250</v>
      </c>
      <c r="M67" s="629" t="s">
        <v>250</v>
      </c>
      <c r="N67" s="630" t="s">
        <v>250</v>
      </c>
    </row>
    <row r="68" spans="1:14" ht="30" customHeight="1" x14ac:dyDescent="0.2">
      <c r="A68" s="858"/>
      <c r="B68" s="821"/>
      <c r="C68" s="827"/>
      <c r="D68" s="1880"/>
      <c r="E68" s="460"/>
      <c r="F68" s="860"/>
      <c r="G68" s="936"/>
      <c r="H68" s="924"/>
      <c r="I68" s="325"/>
      <c r="J68" s="925"/>
      <c r="K68" s="336" t="s">
        <v>364</v>
      </c>
      <c r="L68" s="67" t="s">
        <v>322</v>
      </c>
      <c r="M68" s="444" t="s">
        <v>323</v>
      </c>
      <c r="N68" s="413" t="s">
        <v>323</v>
      </c>
    </row>
    <row r="69" spans="1:14" ht="15" customHeight="1" x14ac:dyDescent="0.2">
      <c r="A69" s="858"/>
      <c r="B69" s="821"/>
      <c r="C69" s="940"/>
      <c r="D69" s="1836" t="s">
        <v>71</v>
      </c>
      <c r="E69" s="1842"/>
      <c r="F69" s="1838"/>
      <c r="G69" s="106"/>
      <c r="H69" s="186"/>
      <c r="I69" s="243"/>
      <c r="J69" s="250"/>
      <c r="K69" s="1843" t="s">
        <v>43</v>
      </c>
      <c r="L69" s="76">
        <v>8</v>
      </c>
      <c r="M69" s="354">
        <v>8</v>
      </c>
      <c r="N69" s="646">
        <v>8</v>
      </c>
    </row>
    <row r="70" spans="1:14" ht="16.5" customHeight="1" thickBot="1" x14ac:dyDescent="0.25">
      <c r="A70" s="47"/>
      <c r="B70" s="825"/>
      <c r="C70" s="1022"/>
      <c r="D70" s="1841"/>
      <c r="E70" s="1841"/>
      <c r="F70" s="1841"/>
      <c r="G70" s="77" t="s">
        <v>8</v>
      </c>
      <c r="H70" s="538">
        <f>SUM(H57:H69)</f>
        <v>3042.8</v>
      </c>
      <c r="I70" s="538">
        <f t="shared" ref="I70:J70" si="0">SUM(I57:I69)</f>
        <v>2974.3</v>
      </c>
      <c r="J70" s="538">
        <f t="shared" si="0"/>
        <v>3071.2</v>
      </c>
      <c r="K70" s="1844"/>
      <c r="L70" s="1026"/>
      <c r="M70" s="1026"/>
      <c r="N70" s="1031"/>
    </row>
    <row r="71" spans="1:14" ht="13.5" customHeight="1" x14ac:dyDescent="0.2">
      <c r="A71" s="886" t="s">
        <v>7</v>
      </c>
      <c r="B71" s="824" t="s">
        <v>7</v>
      </c>
      <c r="C71" s="903" t="s">
        <v>30</v>
      </c>
      <c r="D71" s="1882" t="s">
        <v>63</v>
      </c>
      <c r="E71" s="1043"/>
      <c r="F71" s="861" t="s">
        <v>31</v>
      </c>
      <c r="G71" s="579" t="s">
        <v>28</v>
      </c>
      <c r="H71" s="319">
        <v>1182.8</v>
      </c>
      <c r="I71" s="332">
        <v>1115</v>
      </c>
      <c r="J71" s="319">
        <v>740.8</v>
      </c>
      <c r="K71" s="1045"/>
      <c r="L71" s="1033"/>
      <c r="M71" s="1033"/>
      <c r="N71" s="1034"/>
    </row>
    <row r="72" spans="1:14" ht="14.25" customHeight="1" x14ac:dyDescent="0.2">
      <c r="A72" s="1400"/>
      <c r="B72" s="1402"/>
      <c r="C72" s="1399"/>
      <c r="D72" s="1883"/>
      <c r="E72" s="1042"/>
      <c r="F72" s="1401"/>
      <c r="G72" s="936" t="s">
        <v>72</v>
      </c>
      <c r="H72" s="1144">
        <v>0.4</v>
      </c>
      <c r="I72" s="248"/>
      <c r="J72" s="1144"/>
      <c r="K72" s="1403"/>
      <c r="L72" s="383"/>
      <c r="M72" s="383"/>
      <c r="N72" s="372"/>
    </row>
    <row r="73" spans="1:14" ht="15" customHeight="1" x14ac:dyDescent="0.2">
      <c r="A73" s="916"/>
      <c r="B73" s="906"/>
      <c r="C73" s="940"/>
      <c r="D73" s="1884"/>
      <c r="E73" s="1042"/>
      <c r="F73" s="920"/>
      <c r="G73" s="936" t="s">
        <v>83</v>
      </c>
      <c r="H73" s="925">
        <v>14.3</v>
      </c>
      <c r="I73" s="248">
        <v>14.3</v>
      </c>
      <c r="J73" s="925"/>
      <c r="K73" s="929"/>
      <c r="L73" s="383"/>
      <c r="M73" s="383"/>
      <c r="N73" s="372"/>
    </row>
    <row r="74" spans="1:14" ht="15" customHeight="1" x14ac:dyDescent="0.2">
      <c r="A74" s="1419"/>
      <c r="B74" s="1422"/>
      <c r="C74" s="1418"/>
      <c r="D74" s="1884"/>
      <c r="E74" s="1042"/>
      <c r="F74" s="1423"/>
      <c r="G74" s="936" t="s">
        <v>45</v>
      </c>
      <c r="H74" s="1144">
        <v>32.700000000000003</v>
      </c>
      <c r="I74" s="248">
        <v>12.8</v>
      </c>
      <c r="J74" s="1144">
        <v>12.8</v>
      </c>
      <c r="K74" s="1425"/>
      <c r="L74" s="383"/>
      <c r="M74" s="383"/>
      <c r="N74" s="372"/>
    </row>
    <row r="75" spans="1:14" ht="15.75" customHeight="1" x14ac:dyDescent="0.2">
      <c r="A75" s="916"/>
      <c r="B75" s="906"/>
      <c r="C75" s="940"/>
      <c r="D75" s="1802"/>
      <c r="E75" s="1050"/>
      <c r="F75" s="932"/>
      <c r="G75" s="106" t="s">
        <v>119</v>
      </c>
      <c r="H75" s="250">
        <v>6.3</v>
      </c>
      <c r="I75" s="246"/>
      <c r="J75" s="250"/>
      <c r="K75" s="929"/>
      <c r="L75" s="383"/>
      <c r="M75" s="383"/>
      <c r="N75" s="372"/>
    </row>
    <row r="76" spans="1:14" ht="20.25" customHeight="1" x14ac:dyDescent="0.2">
      <c r="A76" s="858"/>
      <c r="B76" s="821"/>
      <c r="C76" s="904"/>
      <c r="D76" s="1815" t="s">
        <v>191</v>
      </c>
      <c r="E76" s="1881" t="s">
        <v>81</v>
      </c>
      <c r="F76" s="860"/>
      <c r="G76" s="43"/>
      <c r="H76" s="872"/>
      <c r="I76" s="248"/>
      <c r="J76" s="1044"/>
      <c r="K76" s="1852" t="s">
        <v>383</v>
      </c>
      <c r="L76" s="674">
        <v>60</v>
      </c>
      <c r="M76" s="674">
        <v>80</v>
      </c>
      <c r="N76" s="1876">
        <v>100</v>
      </c>
    </row>
    <row r="77" spans="1:14" ht="33" customHeight="1" x14ac:dyDescent="0.2">
      <c r="A77" s="858"/>
      <c r="B77" s="821"/>
      <c r="C77" s="904"/>
      <c r="D77" s="1848"/>
      <c r="E77" s="1881"/>
      <c r="F77" s="860"/>
      <c r="G77" s="43"/>
      <c r="H77" s="925"/>
      <c r="I77" s="248"/>
      <c r="J77" s="925"/>
      <c r="K77" s="1875"/>
      <c r="L77" s="379"/>
      <c r="M77" s="379"/>
      <c r="N77" s="1877"/>
    </row>
    <row r="78" spans="1:14" ht="19.5" customHeight="1" x14ac:dyDescent="0.2">
      <c r="A78" s="858"/>
      <c r="B78" s="821"/>
      <c r="C78" s="904"/>
      <c r="D78" s="839"/>
      <c r="E78" s="206"/>
      <c r="F78" s="860"/>
      <c r="G78" s="43"/>
      <c r="H78" s="925"/>
      <c r="I78" s="248"/>
      <c r="J78" s="925"/>
      <c r="K78" s="1873" t="s">
        <v>384</v>
      </c>
      <c r="L78" s="1046">
        <v>60</v>
      </c>
      <c r="M78" s="1046">
        <v>80</v>
      </c>
      <c r="N78" s="1878">
        <v>100</v>
      </c>
    </row>
    <row r="79" spans="1:14" ht="21" customHeight="1" x14ac:dyDescent="0.2">
      <c r="A79" s="858"/>
      <c r="B79" s="821"/>
      <c r="C79" s="904"/>
      <c r="D79" s="839"/>
      <c r="E79" s="206"/>
      <c r="F79" s="860"/>
      <c r="G79" s="43"/>
      <c r="H79" s="925"/>
      <c r="I79" s="248"/>
      <c r="J79" s="925"/>
      <c r="K79" s="1873"/>
      <c r="L79" s="678"/>
      <c r="M79" s="678"/>
      <c r="N79" s="1878"/>
    </row>
    <row r="80" spans="1:14" ht="19.5" customHeight="1" x14ac:dyDescent="0.2">
      <c r="A80" s="858"/>
      <c r="B80" s="821"/>
      <c r="C80" s="904"/>
      <c r="D80" s="839"/>
      <c r="E80" s="206"/>
      <c r="F80" s="860"/>
      <c r="G80" s="43"/>
      <c r="H80" s="925"/>
      <c r="I80" s="420"/>
      <c r="J80" s="925"/>
      <c r="K80" s="1873" t="s">
        <v>385</v>
      </c>
      <c r="L80" s="1046">
        <v>60</v>
      </c>
      <c r="M80" s="1046">
        <v>80</v>
      </c>
      <c r="N80" s="1047">
        <v>100</v>
      </c>
    </row>
    <row r="81" spans="1:15" ht="19.5" customHeight="1" x14ac:dyDescent="0.2">
      <c r="A81" s="858"/>
      <c r="B81" s="821"/>
      <c r="C81" s="904"/>
      <c r="D81" s="839"/>
      <c r="E81" s="206"/>
      <c r="F81" s="860"/>
      <c r="G81" s="43"/>
      <c r="H81" s="925"/>
      <c r="I81" s="420"/>
      <c r="J81" s="925"/>
      <c r="K81" s="1873"/>
      <c r="L81" s="678"/>
      <c r="M81" s="678"/>
      <c r="N81" s="1048"/>
    </row>
    <row r="82" spans="1:15" ht="13.5" customHeight="1" x14ac:dyDescent="0.2">
      <c r="A82" s="858"/>
      <c r="B82" s="821"/>
      <c r="C82" s="904"/>
      <c r="D82" s="839"/>
      <c r="E82" s="236"/>
      <c r="F82" s="860"/>
      <c r="G82" s="43"/>
      <c r="H82" s="925"/>
      <c r="I82" s="248"/>
      <c r="J82" s="925"/>
      <c r="K82" s="918" t="s">
        <v>386</v>
      </c>
      <c r="L82" s="379">
        <v>3</v>
      </c>
      <c r="M82" s="379">
        <v>3</v>
      </c>
      <c r="N82" s="927">
        <v>2</v>
      </c>
    </row>
    <row r="83" spans="1:15" ht="25.5" customHeight="1" x14ac:dyDescent="0.2">
      <c r="A83" s="858"/>
      <c r="B83" s="821"/>
      <c r="C83" s="904"/>
      <c r="D83" s="837"/>
      <c r="E83" s="282"/>
      <c r="F83" s="920"/>
      <c r="G83" s="43"/>
      <c r="H83" s="925"/>
      <c r="I83" s="248"/>
      <c r="J83" s="925"/>
      <c r="K83" s="1049" t="s">
        <v>149</v>
      </c>
      <c r="L83" s="380">
        <v>2</v>
      </c>
      <c r="M83" s="380">
        <v>2</v>
      </c>
      <c r="N83" s="928">
        <v>1</v>
      </c>
    </row>
    <row r="84" spans="1:15" ht="21" customHeight="1" x14ac:dyDescent="0.2">
      <c r="A84" s="858"/>
      <c r="B84" s="821"/>
      <c r="C84" s="827"/>
      <c r="D84" s="1848" t="s">
        <v>257</v>
      </c>
      <c r="E84" s="937"/>
      <c r="F84" s="920"/>
      <c r="G84" s="936"/>
      <c r="H84" s="925"/>
      <c r="I84" s="248"/>
      <c r="J84" s="925"/>
      <c r="K84" s="1852" t="s">
        <v>438</v>
      </c>
      <c r="L84" s="674">
        <v>1</v>
      </c>
      <c r="M84" s="674">
        <v>1</v>
      </c>
      <c r="N84" s="926">
        <v>1</v>
      </c>
    </row>
    <row r="85" spans="1:15" ht="19.5" customHeight="1" x14ac:dyDescent="0.2">
      <c r="A85" s="858"/>
      <c r="B85" s="821"/>
      <c r="C85" s="904"/>
      <c r="D85" s="1845"/>
      <c r="E85" s="867"/>
      <c r="F85" s="920"/>
      <c r="G85" s="12"/>
      <c r="H85" s="925"/>
      <c r="I85" s="420"/>
      <c r="J85" s="925"/>
      <c r="K85" s="1874"/>
      <c r="L85" s="169"/>
      <c r="M85" s="169"/>
      <c r="N85" s="375"/>
    </row>
    <row r="86" spans="1:15" ht="15.75" customHeight="1" x14ac:dyDescent="0.2">
      <c r="A86" s="858"/>
      <c r="B86" s="821"/>
      <c r="C86" s="904"/>
      <c r="D86" s="1815" t="s">
        <v>118</v>
      </c>
      <c r="E86" s="1886" t="s">
        <v>81</v>
      </c>
      <c r="F86" s="1206"/>
      <c r="G86" s="936"/>
      <c r="H86" s="426"/>
      <c r="I86" s="247"/>
      <c r="J86" s="426"/>
      <c r="K86" s="326" t="s">
        <v>283</v>
      </c>
      <c r="L86" s="383">
        <v>20.5</v>
      </c>
      <c r="M86" s="383">
        <v>20.5</v>
      </c>
      <c r="N86" s="372">
        <v>20.5</v>
      </c>
    </row>
    <row r="87" spans="1:15" ht="15.75" customHeight="1" x14ac:dyDescent="0.2">
      <c r="A87" s="858"/>
      <c r="B87" s="821"/>
      <c r="C87" s="904"/>
      <c r="D87" s="1848"/>
      <c r="E87" s="1887"/>
      <c r="F87" s="1206"/>
      <c r="G87" s="936"/>
      <c r="H87" s="872"/>
      <c r="I87" s="248"/>
      <c r="J87" s="872"/>
      <c r="K87" s="65" t="s">
        <v>284</v>
      </c>
      <c r="L87" s="651">
        <v>109</v>
      </c>
      <c r="M87" s="651">
        <v>109</v>
      </c>
      <c r="N87" s="652">
        <v>109</v>
      </c>
    </row>
    <row r="88" spans="1:15" ht="15.75" customHeight="1" x14ac:dyDescent="0.2">
      <c r="A88" s="858"/>
      <c r="B88" s="810"/>
      <c r="C88" s="827"/>
      <c r="D88" s="1848"/>
      <c r="E88" s="1887"/>
      <c r="F88" s="1206"/>
      <c r="G88" s="936"/>
      <c r="H88" s="872"/>
      <c r="I88" s="248"/>
      <c r="J88" s="872"/>
      <c r="K88" s="61" t="s">
        <v>281</v>
      </c>
      <c r="L88" s="70">
        <v>5</v>
      </c>
      <c r="M88" s="70">
        <v>5</v>
      </c>
      <c r="N88" s="762">
        <v>5</v>
      </c>
    </row>
    <row r="89" spans="1:15" ht="27" customHeight="1" x14ac:dyDescent="0.2">
      <c r="A89" s="858"/>
      <c r="B89" s="821"/>
      <c r="C89" s="904"/>
      <c r="D89" s="1848"/>
      <c r="E89" s="1887"/>
      <c r="F89" s="1206"/>
      <c r="G89" s="936"/>
      <c r="H89" s="872"/>
      <c r="I89" s="248"/>
      <c r="J89" s="872"/>
      <c r="K89" s="58" t="s">
        <v>403</v>
      </c>
      <c r="L89" s="651">
        <v>1</v>
      </c>
      <c r="M89" s="651">
        <v>1</v>
      </c>
      <c r="N89" s="652">
        <v>1</v>
      </c>
    </row>
    <row r="90" spans="1:15" ht="39.75" customHeight="1" x14ac:dyDescent="0.2">
      <c r="A90" s="858"/>
      <c r="B90" s="821"/>
      <c r="C90" s="904"/>
      <c r="D90" s="1848"/>
      <c r="E90" s="1887"/>
      <c r="F90" s="1206"/>
      <c r="G90" s="936"/>
      <c r="H90" s="872"/>
      <c r="I90" s="248"/>
      <c r="J90" s="872"/>
      <c r="K90" s="1052" t="s">
        <v>397</v>
      </c>
      <c r="L90" s="651">
        <v>584</v>
      </c>
      <c r="M90" s="651">
        <v>28</v>
      </c>
      <c r="N90" s="652"/>
    </row>
    <row r="91" spans="1:15" ht="68.25" customHeight="1" x14ac:dyDescent="0.2">
      <c r="A91" s="916"/>
      <c r="B91" s="912"/>
      <c r="C91" s="907"/>
      <c r="D91" s="1848"/>
      <c r="E91" s="1887"/>
      <c r="F91" s="1206"/>
      <c r="G91" s="936"/>
      <c r="H91" s="925"/>
      <c r="I91" s="248"/>
      <c r="J91" s="925"/>
      <c r="K91" s="688" t="s">
        <v>439</v>
      </c>
      <c r="L91" s="70">
        <v>17</v>
      </c>
      <c r="M91" s="70">
        <v>2</v>
      </c>
      <c r="N91" s="101"/>
    </row>
    <row r="92" spans="1:15" ht="27" customHeight="1" x14ac:dyDescent="0.2">
      <c r="A92" s="858"/>
      <c r="B92" s="821"/>
      <c r="C92" s="904"/>
      <c r="D92" s="1848"/>
      <c r="E92" s="1887"/>
      <c r="F92" s="1206"/>
      <c r="G92" s="936"/>
      <c r="H92" s="872"/>
      <c r="I92" s="248"/>
      <c r="J92" s="872"/>
      <c r="K92" s="1164" t="s">
        <v>422</v>
      </c>
      <c r="L92" s="1023"/>
      <c r="M92" s="1023">
        <v>100</v>
      </c>
      <c r="N92" s="1024"/>
    </row>
    <row r="93" spans="1:15" ht="14.25" customHeight="1" x14ac:dyDescent="0.2">
      <c r="A93" s="1857"/>
      <c r="B93" s="1858"/>
      <c r="C93" s="1838"/>
      <c r="D93" s="1815" t="s">
        <v>134</v>
      </c>
      <c r="E93" s="1885"/>
      <c r="F93" s="1872"/>
      <c r="G93" s="936"/>
      <c r="H93" s="872"/>
      <c r="I93" s="248"/>
      <c r="J93" s="872"/>
      <c r="K93" s="326" t="s">
        <v>368</v>
      </c>
      <c r="L93" s="182">
        <v>1</v>
      </c>
      <c r="M93" s="182">
        <v>1</v>
      </c>
      <c r="N93" s="368">
        <v>1</v>
      </c>
    </row>
    <row r="94" spans="1:15" ht="18" customHeight="1" x14ac:dyDescent="0.2">
      <c r="A94" s="1857"/>
      <c r="B94" s="1858"/>
      <c r="C94" s="1838"/>
      <c r="D94" s="1848"/>
      <c r="E94" s="1885"/>
      <c r="F94" s="1872"/>
      <c r="G94" s="936"/>
      <c r="H94" s="925"/>
      <c r="I94" s="248"/>
      <c r="J94" s="925"/>
      <c r="K94" s="1129" t="s">
        <v>367</v>
      </c>
      <c r="L94" s="1162">
        <v>3</v>
      </c>
      <c r="M94" s="1162">
        <v>3</v>
      </c>
      <c r="N94" s="1163">
        <v>3</v>
      </c>
      <c r="O94" s="1126"/>
    </row>
    <row r="95" spans="1:15" ht="18" customHeight="1" x14ac:dyDescent="0.2">
      <c r="A95" s="858"/>
      <c r="B95" s="821"/>
      <c r="C95" s="940"/>
      <c r="D95" s="1815" t="s">
        <v>78</v>
      </c>
      <c r="E95" s="460"/>
      <c r="F95" s="907"/>
      <c r="G95" s="106"/>
      <c r="H95" s="250"/>
      <c r="I95" s="246"/>
      <c r="J95" s="250"/>
      <c r="K95" s="1207" t="s">
        <v>283</v>
      </c>
      <c r="L95" s="181">
        <v>2</v>
      </c>
      <c r="M95" s="181">
        <v>2</v>
      </c>
      <c r="N95" s="365">
        <v>2</v>
      </c>
    </row>
    <row r="96" spans="1:15" ht="16.5" customHeight="1" thickBot="1" x14ac:dyDescent="0.25">
      <c r="A96" s="47"/>
      <c r="B96" s="825"/>
      <c r="C96" s="1022"/>
      <c r="D96" s="1888"/>
      <c r="E96" s="1027"/>
      <c r="F96" s="1027"/>
      <c r="G96" s="77" t="s">
        <v>8</v>
      </c>
      <c r="H96" s="538">
        <f>SUM(H71:H95)</f>
        <v>1236.5</v>
      </c>
      <c r="I96" s="538">
        <f>SUM(I71:I95)</f>
        <v>1142.0999999999999</v>
      </c>
      <c r="J96" s="538">
        <f>SUM(J71:J95)</f>
        <v>753.6</v>
      </c>
      <c r="K96" s="1255"/>
      <c r="L96" s="1026"/>
      <c r="M96" s="1026"/>
      <c r="N96" s="1031"/>
    </row>
    <row r="97" spans="1:14" ht="18" customHeight="1" x14ac:dyDescent="0.2">
      <c r="A97" s="1772" t="s">
        <v>7</v>
      </c>
      <c r="B97" s="1774" t="s">
        <v>7</v>
      </c>
      <c r="C97" s="1776" t="s">
        <v>39</v>
      </c>
      <c r="D97" s="1900" t="s">
        <v>64</v>
      </c>
      <c r="E97" s="1903" t="s">
        <v>194</v>
      </c>
      <c r="F97" s="1906" t="s">
        <v>31</v>
      </c>
      <c r="G97" s="205" t="s">
        <v>28</v>
      </c>
      <c r="H97" s="319">
        <v>2569.6999999999998</v>
      </c>
      <c r="I97" s="319">
        <v>2548.8000000000002</v>
      </c>
      <c r="J97" s="334">
        <v>2467.1</v>
      </c>
      <c r="K97" s="1889"/>
      <c r="L97" s="95"/>
      <c r="M97" s="95"/>
      <c r="N97" s="1892"/>
    </row>
    <row r="98" spans="1:14" ht="18" customHeight="1" x14ac:dyDescent="0.2">
      <c r="A98" s="1857"/>
      <c r="B98" s="1869"/>
      <c r="C98" s="1859"/>
      <c r="D98" s="1901"/>
      <c r="E98" s="1904"/>
      <c r="F98" s="1872"/>
      <c r="G98" s="42" t="s">
        <v>72</v>
      </c>
      <c r="H98" s="1144">
        <v>159.19999999999999</v>
      </c>
      <c r="I98" s="1144"/>
      <c r="J98" s="1143"/>
      <c r="K98" s="1890"/>
      <c r="L98" s="182"/>
      <c r="M98" s="182"/>
      <c r="N98" s="1893"/>
    </row>
    <row r="99" spans="1:14" ht="18" customHeight="1" x14ac:dyDescent="0.2">
      <c r="A99" s="1897"/>
      <c r="B99" s="1898"/>
      <c r="C99" s="1899"/>
      <c r="D99" s="1902"/>
      <c r="E99" s="1905"/>
      <c r="F99" s="1907"/>
      <c r="G99" s="202" t="s">
        <v>83</v>
      </c>
      <c r="H99" s="250">
        <v>70.2</v>
      </c>
      <c r="I99" s="250"/>
      <c r="J99" s="186"/>
      <c r="K99" s="1891"/>
      <c r="L99" s="169"/>
      <c r="M99" s="169"/>
      <c r="N99" s="1894"/>
    </row>
    <row r="100" spans="1:14" ht="15.75" customHeight="1" x14ac:dyDescent="0.2">
      <c r="A100" s="1857"/>
      <c r="B100" s="1858"/>
      <c r="C100" s="1859"/>
      <c r="D100" s="1848" t="s">
        <v>150</v>
      </c>
      <c r="E100" s="1895" t="s">
        <v>84</v>
      </c>
      <c r="F100" s="1872"/>
      <c r="G100" s="42"/>
      <c r="H100" s="1144"/>
      <c r="I100" s="1144"/>
      <c r="J100" s="1143"/>
      <c r="K100" s="1757" t="s">
        <v>87</v>
      </c>
      <c r="L100" s="1764">
        <v>14.9</v>
      </c>
      <c r="M100" s="1764">
        <v>15.2</v>
      </c>
      <c r="N100" s="1765">
        <v>15.5</v>
      </c>
    </row>
    <row r="101" spans="1:14" ht="18" customHeight="1" x14ac:dyDescent="0.2">
      <c r="A101" s="1857"/>
      <c r="B101" s="1858"/>
      <c r="C101" s="1859"/>
      <c r="D101" s="1845"/>
      <c r="E101" s="1896"/>
      <c r="F101" s="1872"/>
      <c r="G101" s="42"/>
      <c r="H101" s="1144"/>
      <c r="I101" s="925"/>
      <c r="J101" s="924"/>
      <c r="K101" s="27" t="s">
        <v>58</v>
      </c>
      <c r="L101" s="902">
        <v>9.1</v>
      </c>
      <c r="M101" s="360">
        <v>9.3000000000000007</v>
      </c>
      <c r="N101" s="901">
        <v>9.5</v>
      </c>
    </row>
    <row r="102" spans="1:14" ht="21" customHeight="1" x14ac:dyDescent="0.2">
      <c r="A102" s="858"/>
      <c r="B102" s="821"/>
      <c r="C102" s="827"/>
      <c r="D102" s="1815" t="s">
        <v>232</v>
      </c>
      <c r="E102" s="868"/>
      <c r="F102" s="860"/>
      <c r="G102" s="42"/>
      <c r="H102" s="1144"/>
      <c r="I102" s="925"/>
      <c r="J102" s="925"/>
      <c r="K102" s="97" t="s">
        <v>58</v>
      </c>
      <c r="L102" s="361">
        <v>0.4</v>
      </c>
      <c r="M102" s="361">
        <v>0.4</v>
      </c>
      <c r="N102" s="100">
        <v>0.4</v>
      </c>
    </row>
    <row r="103" spans="1:14" ht="20.25" customHeight="1" x14ac:dyDescent="0.2">
      <c r="A103" s="858"/>
      <c r="B103" s="821"/>
      <c r="C103" s="827"/>
      <c r="D103" s="1845"/>
      <c r="E103" s="1058"/>
      <c r="F103" s="860"/>
      <c r="G103" s="42"/>
      <c r="H103" s="1144"/>
      <c r="I103" s="925"/>
      <c r="J103" s="925"/>
      <c r="K103" s="406" t="s">
        <v>141</v>
      </c>
      <c r="L103" s="362">
        <v>966</v>
      </c>
      <c r="M103" s="362">
        <f>966+26</f>
        <v>992</v>
      </c>
      <c r="N103" s="458">
        <f>966+26+26</f>
        <v>1018</v>
      </c>
    </row>
    <row r="104" spans="1:14" ht="27" customHeight="1" x14ac:dyDescent="0.2">
      <c r="A104" s="858"/>
      <c r="B104" s="821"/>
      <c r="C104" s="827"/>
      <c r="D104" s="837" t="s">
        <v>178</v>
      </c>
      <c r="E104" s="937"/>
      <c r="F104" s="920"/>
      <c r="G104" s="42"/>
      <c r="H104" s="1144"/>
      <c r="I104" s="925"/>
      <c r="J104" s="925"/>
      <c r="K104" s="30" t="s">
        <v>151</v>
      </c>
      <c r="L104" s="181">
        <v>37</v>
      </c>
      <c r="M104" s="345"/>
      <c r="N104" s="69"/>
    </row>
    <row r="105" spans="1:14" ht="27.75" customHeight="1" x14ac:dyDescent="0.2">
      <c r="A105" s="858"/>
      <c r="B105" s="821"/>
      <c r="C105" s="827"/>
      <c r="D105" s="841" t="s">
        <v>184</v>
      </c>
      <c r="E105" s="460"/>
      <c r="F105" s="920"/>
      <c r="G105" s="39"/>
      <c r="H105" s="580"/>
      <c r="I105" s="580"/>
      <c r="J105" s="580"/>
      <c r="K105" s="764" t="s">
        <v>405</v>
      </c>
      <c r="L105" s="31">
        <v>100</v>
      </c>
      <c r="M105" s="363"/>
      <c r="N105" s="32"/>
    </row>
    <row r="106" spans="1:14" ht="57.75" customHeight="1" x14ac:dyDescent="0.2">
      <c r="A106" s="858"/>
      <c r="B106" s="821"/>
      <c r="C106" s="827"/>
      <c r="D106" s="1836" t="s">
        <v>74</v>
      </c>
      <c r="E106" s="460"/>
      <c r="F106" s="1872"/>
      <c r="G106" s="42"/>
      <c r="H106" s="340"/>
      <c r="I106" s="340"/>
      <c r="J106" s="340"/>
      <c r="K106" s="586" t="s">
        <v>406</v>
      </c>
      <c r="L106" s="687">
        <v>100</v>
      </c>
      <c r="M106" s="689">
        <v>100</v>
      </c>
      <c r="N106" s="86">
        <v>100</v>
      </c>
    </row>
    <row r="107" spans="1:14" ht="43.5" customHeight="1" x14ac:dyDescent="0.2">
      <c r="A107" s="858"/>
      <c r="B107" s="821"/>
      <c r="C107" s="827"/>
      <c r="D107" s="1870"/>
      <c r="E107" s="460"/>
      <c r="F107" s="1872"/>
      <c r="G107" s="42"/>
      <c r="H107" s="1144"/>
      <c r="I107" s="925"/>
      <c r="J107" s="925"/>
      <c r="K107" s="98" t="s">
        <v>407</v>
      </c>
      <c r="L107" s="696" t="s">
        <v>331</v>
      </c>
      <c r="M107" s="697"/>
      <c r="N107" s="60"/>
    </row>
    <row r="108" spans="1:14" ht="125.25" customHeight="1" x14ac:dyDescent="0.2">
      <c r="A108" s="858"/>
      <c r="B108" s="821"/>
      <c r="C108" s="827"/>
      <c r="D108" s="1870"/>
      <c r="E108" s="460"/>
      <c r="F108" s="1872"/>
      <c r="G108" s="202"/>
      <c r="H108" s="342"/>
      <c r="I108" s="250"/>
      <c r="J108" s="250"/>
      <c r="K108" s="586" t="s">
        <v>440</v>
      </c>
      <c r="L108" s="687">
        <v>100</v>
      </c>
      <c r="M108" s="689">
        <v>100</v>
      </c>
      <c r="N108" s="81"/>
    </row>
    <row r="109" spans="1:14" ht="15.75" customHeight="1" thickBot="1" x14ac:dyDescent="0.25">
      <c r="A109" s="47"/>
      <c r="B109" s="825"/>
      <c r="C109" s="1022"/>
      <c r="D109" s="1056"/>
      <c r="E109" s="1106"/>
      <c r="F109" s="66"/>
      <c r="G109" s="77" t="s">
        <v>8</v>
      </c>
      <c r="H109" s="454">
        <f>SUM(H97:H108)</f>
        <v>2799.1</v>
      </c>
      <c r="I109" s="454">
        <f>SUM(I97:I108)</f>
        <v>2548.8000000000002</v>
      </c>
      <c r="J109" s="454">
        <f>SUM(J97:J108)</f>
        <v>2467.1</v>
      </c>
      <c r="K109" s="1053"/>
      <c r="L109" s="1054"/>
      <c r="M109" s="1054"/>
      <c r="N109" s="1055"/>
    </row>
    <row r="110" spans="1:14" ht="36" customHeight="1" x14ac:dyDescent="0.2">
      <c r="A110" s="1772" t="s">
        <v>7</v>
      </c>
      <c r="B110" s="1774" t="s">
        <v>7</v>
      </c>
      <c r="C110" s="1776" t="s">
        <v>40</v>
      </c>
      <c r="D110" s="1778" t="s">
        <v>111</v>
      </c>
      <c r="E110" s="1780"/>
      <c r="F110" s="1782" t="s">
        <v>57</v>
      </c>
      <c r="G110" s="467" t="s">
        <v>28</v>
      </c>
      <c r="H110" s="417">
        <v>227.8</v>
      </c>
      <c r="I110" s="417">
        <v>236.5</v>
      </c>
      <c r="J110" s="242">
        <v>139.5</v>
      </c>
      <c r="K110" s="766" t="s">
        <v>290</v>
      </c>
      <c r="L110" s="95">
        <v>80</v>
      </c>
      <c r="M110" s="95">
        <v>95</v>
      </c>
      <c r="N110" s="368">
        <v>100</v>
      </c>
    </row>
    <row r="111" spans="1:14" ht="19.5" customHeight="1" thickBot="1" x14ac:dyDescent="0.25">
      <c r="A111" s="1773"/>
      <c r="B111" s="1775"/>
      <c r="C111" s="1777"/>
      <c r="D111" s="1779"/>
      <c r="E111" s="1781"/>
      <c r="F111" s="1783"/>
      <c r="G111" s="77" t="s">
        <v>8</v>
      </c>
      <c r="H111" s="454">
        <f>SUM(H110:H110)</f>
        <v>227.8</v>
      </c>
      <c r="I111" s="454">
        <f t="shared" ref="I111:J111" si="1">SUM(I110:I110)</f>
        <v>236.5</v>
      </c>
      <c r="J111" s="538">
        <f t="shared" si="1"/>
        <v>139.5</v>
      </c>
      <c r="K111" s="767"/>
      <c r="L111" s="93"/>
      <c r="M111" s="93"/>
      <c r="N111" s="466"/>
    </row>
    <row r="112" spans="1:14" ht="14.25" customHeight="1" x14ac:dyDescent="0.2">
      <c r="A112" s="886" t="s">
        <v>7</v>
      </c>
      <c r="B112" s="824" t="s">
        <v>7</v>
      </c>
      <c r="C112" s="910" t="s">
        <v>32</v>
      </c>
      <c r="D112" s="1915" t="s">
        <v>414</v>
      </c>
      <c r="E112" s="797" t="s">
        <v>54</v>
      </c>
      <c r="F112" s="861" t="s">
        <v>53</v>
      </c>
      <c r="G112" s="156" t="s">
        <v>28</v>
      </c>
      <c r="H112" s="447">
        <f>455.6-110-68.3</f>
        <v>277.3</v>
      </c>
      <c r="I112" s="334">
        <v>715</v>
      </c>
      <c r="J112" s="334">
        <v>1283.4000000000001</v>
      </c>
      <c r="K112" s="1916"/>
      <c r="L112" s="317"/>
      <c r="M112" s="317"/>
      <c r="N112" s="643"/>
    </row>
    <row r="113" spans="1:15" ht="15.75" customHeight="1" x14ac:dyDescent="0.2">
      <c r="A113" s="1419"/>
      <c r="B113" s="1422"/>
      <c r="C113" s="1421"/>
      <c r="D113" s="1801"/>
      <c r="E113" s="1151"/>
      <c r="F113" s="1423"/>
      <c r="G113" s="157" t="s">
        <v>472</v>
      </c>
      <c r="H113" s="388">
        <v>124</v>
      </c>
      <c r="I113" s="1143"/>
      <c r="J113" s="1143"/>
      <c r="K113" s="1917"/>
      <c r="L113" s="318"/>
      <c r="M113" s="318"/>
      <c r="N113" s="644"/>
      <c r="O113" s="1028"/>
    </row>
    <row r="114" spans="1:15" ht="15.75" customHeight="1" x14ac:dyDescent="0.2">
      <c r="A114" s="1419"/>
      <c r="B114" s="1422"/>
      <c r="C114" s="1421"/>
      <c r="D114" s="1801"/>
      <c r="E114" s="1151"/>
      <c r="F114" s="1423"/>
      <c r="G114" s="157" t="s">
        <v>72</v>
      </c>
      <c r="H114" s="388">
        <v>44.8</v>
      </c>
      <c r="I114" s="1143"/>
      <c r="J114" s="1143"/>
      <c r="K114" s="1917"/>
      <c r="L114" s="318"/>
      <c r="M114" s="318"/>
      <c r="N114" s="644"/>
    </row>
    <row r="115" spans="1:15" ht="16.5" customHeight="1" x14ac:dyDescent="0.2">
      <c r="A115" s="1135"/>
      <c r="B115" s="1127"/>
      <c r="C115" s="1128"/>
      <c r="D115" s="1801"/>
      <c r="E115" s="1151"/>
      <c r="F115" s="1137"/>
      <c r="G115" s="157" t="s">
        <v>125</v>
      </c>
      <c r="H115" s="1143"/>
      <c r="I115" s="1143">
        <v>216.4</v>
      </c>
      <c r="J115" s="1143">
        <v>486.1</v>
      </c>
      <c r="K115" s="1917"/>
      <c r="L115" s="318"/>
      <c r="M115" s="318"/>
      <c r="N115" s="644"/>
    </row>
    <row r="116" spans="1:15" ht="15" customHeight="1" x14ac:dyDescent="0.2">
      <c r="A116" s="858"/>
      <c r="B116" s="821"/>
      <c r="C116" s="907"/>
      <c r="D116" s="1801"/>
      <c r="E116" s="845"/>
      <c r="F116" s="860"/>
      <c r="G116" s="157" t="s">
        <v>55</v>
      </c>
      <c r="H116" s="1143"/>
      <c r="I116" s="1143">
        <v>2450.5</v>
      </c>
      <c r="J116" s="1143">
        <v>5505</v>
      </c>
      <c r="K116" s="1918"/>
      <c r="L116" s="318"/>
      <c r="M116" s="318"/>
      <c r="N116" s="644"/>
    </row>
    <row r="117" spans="1:15" ht="22.5" customHeight="1" x14ac:dyDescent="0.2">
      <c r="A117" s="858"/>
      <c r="B117" s="821"/>
      <c r="C117" s="907"/>
      <c r="D117" s="1836" t="s">
        <v>152</v>
      </c>
      <c r="E117" s="1920" t="s">
        <v>139</v>
      </c>
      <c r="F117" s="1872"/>
      <c r="G117" s="862"/>
      <c r="H117" s="262"/>
      <c r="I117" s="249"/>
      <c r="J117" s="262"/>
      <c r="K117" s="1136" t="s">
        <v>137</v>
      </c>
      <c r="L117" s="181">
        <v>1</v>
      </c>
      <c r="M117" s="181"/>
      <c r="N117" s="69"/>
    </row>
    <row r="118" spans="1:15" ht="24" customHeight="1" x14ac:dyDescent="0.2">
      <c r="A118" s="858"/>
      <c r="B118" s="821"/>
      <c r="C118" s="907"/>
      <c r="D118" s="1919"/>
      <c r="E118" s="1921"/>
      <c r="F118" s="1872"/>
      <c r="G118" s="853"/>
      <c r="H118" s="1143"/>
      <c r="I118" s="1144"/>
      <c r="J118" s="1143"/>
      <c r="K118" s="1138" t="s">
        <v>136</v>
      </c>
      <c r="L118" s="182">
        <v>1</v>
      </c>
      <c r="M118" s="182"/>
      <c r="N118" s="91"/>
    </row>
    <row r="119" spans="1:15" ht="45.75" customHeight="1" x14ac:dyDescent="0.2">
      <c r="A119" s="858"/>
      <c r="B119" s="821"/>
      <c r="C119" s="907"/>
      <c r="D119" s="1919"/>
      <c r="E119" s="1921"/>
      <c r="F119" s="1872"/>
      <c r="G119" s="936"/>
      <c r="H119" s="1143"/>
      <c r="I119" s="1144"/>
      <c r="J119" s="1143"/>
      <c r="K119" s="764" t="s">
        <v>291</v>
      </c>
      <c r="L119" s="169">
        <v>5</v>
      </c>
      <c r="M119" s="169">
        <v>45</v>
      </c>
      <c r="N119" s="645">
        <v>100</v>
      </c>
    </row>
    <row r="120" spans="1:15" ht="27" customHeight="1" x14ac:dyDescent="0.2">
      <c r="A120" s="858"/>
      <c r="B120" s="821"/>
      <c r="C120" s="907"/>
      <c r="D120" s="1815" t="s">
        <v>427</v>
      </c>
      <c r="E120" s="1912" t="s">
        <v>80</v>
      </c>
      <c r="F120" s="1872"/>
      <c r="G120" s="936"/>
      <c r="H120" s="1143"/>
      <c r="I120" s="471"/>
      <c r="J120" s="1144"/>
      <c r="K120" s="1138" t="s">
        <v>136</v>
      </c>
      <c r="L120" s="182">
        <v>1</v>
      </c>
      <c r="M120" s="182"/>
      <c r="N120" s="1132"/>
    </row>
    <row r="121" spans="1:15" ht="31.5" customHeight="1" x14ac:dyDescent="0.2">
      <c r="A121" s="858"/>
      <c r="B121" s="821"/>
      <c r="C121" s="907"/>
      <c r="D121" s="1910"/>
      <c r="E121" s="1913"/>
      <c r="F121" s="1872"/>
      <c r="G121" s="936"/>
      <c r="H121" s="1143"/>
      <c r="I121" s="471"/>
      <c r="J121" s="1144"/>
      <c r="K121" s="1138" t="s">
        <v>292</v>
      </c>
      <c r="L121" s="182"/>
      <c r="M121" s="182">
        <v>35</v>
      </c>
      <c r="N121" s="91">
        <v>70</v>
      </c>
    </row>
    <row r="122" spans="1:15" ht="36" customHeight="1" x14ac:dyDescent="0.2">
      <c r="A122" s="858"/>
      <c r="B122" s="821"/>
      <c r="C122" s="907"/>
      <c r="D122" s="1911"/>
      <c r="E122" s="1914"/>
      <c r="F122" s="1907"/>
      <c r="G122" s="936"/>
      <c r="H122" s="1143"/>
      <c r="I122" s="471"/>
      <c r="J122" s="1144"/>
      <c r="K122" s="1141"/>
      <c r="L122" s="169"/>
      <c r="M122" s="169"/>
      <c r="N122" s="645"/>
    </row>
    <row r="123" spans="1:15" ht="30.75" customHeight="1" x14ac:dyDescent="0.2">
      <c r="A123" s="858"/>
      <c r="B123" s="821"/>
      <c r="C123" s="907"/>
      <c r="D123" s="1848" t="s">
        <v>428</v>
      </c>
      <c r="E123" s="1908" t="s">
        <v>139</v>
      </c>
      <c r="F123" s="1872"/>
      <c r="G123" s="936"/>
      <c r="H123" s="1143"/>
      <c r="I123" s="471"/>
      <c r="J123" s="1144"/>
      <c r="K123" s="1138" t="s">
        <v>137</v>
      </c>
      <c r="L123" s="1130">
        <v>1</v>
      </c>
      <c r="M123" s="1130"/>
      <c r="N123" s="1132"/>
    </row>
    <row r="124" spans="1:15" ht="30" customHeight="1" x14ac:dyDescent="0.2">
      <c r="A124" s="858"/>
      <c r="B124" s="821"/>
      <c r="C124" s="907"/>
      <c r="D124" s="1848"/>
      <c r="E124" s="1908"/>
      <c r="F124" s="1872"/>
      <c r="G124" s="936"/>
      <c r="H124" s="1143"/>
      <c r="I124" s="471"/>
      <c r="J124" s="1144"/>
      <c r="K124" s="1138" t="s">
        <v>136</v>
      </c>
      <c r="L124" s="182"/>
      <c r="M124" s="182">
        <v>1</v>
      </c>
      <c r="N124" s="91"/>
    </row>
    <row r="125" spans="1:15" ht="30" customHeight="1" x14ac:dyDescent="0.2">
      <c r="A125" s="858"/>
      <c r="B125" s="821"/>
      <c r="C125" s="907"/>
      <c r="D125" s="1848"/>
      <c r="E125" s="1908"/>
      <c r="F125" s="1872"/>
      <c r="G125" s="936"/>
      <c r="H125" s="1143"/>
      <c r="I125" s="1144"/>
      <c r="J125" s="1144"/>
      <c r="K125" s="1138" t="s">
        <v>293</v>
      </c>
      <c r="L125" s="182"/>
      <c r="M125" s="182">
        <v>15</v>
      </c>
      <c r="N125" s="91">
        <v>85</v>
      </c>
    </row>
    <row r="126" spans="1:15" ht="21" customHeight="1" x14ac:dyDescent="0.2">
      <c r="A126" s="858"/>
      <c r="B126" s="821"/>
      <c r="C126" s="907"/>
      <c r="D126" s="1845"/>
      <c r="E126" s="1909"/>
      <c r="F126" s="1872"/>
      <c r="G126" s="12"/>
      <c r="H126" s="1143"/>
      <c r="I126" s="1144"/>
      <c r="J126" s="1144"/>
      <c r="K126" s="1138"/>
      <c r="L126" s="182"/>
      <c r="M126" s="182"/>
      <c r="N126" s="91"/>
    </row>
    <row r="127" spans="1:15" ht="19.5" customHeight="1" x14ac:dyDescent="0.2">
      <c r="A127" s="858"/>
      <c r="B127" s="821"/>
      <c r="C127" s="907"/>
      <c r="D127" s="1836" t="s">
        <v>138</v>
      </c>
      <c r="E127" s="1924" t="s">
        <v>139</v>
      </c>
      <c r="F127" s="1872"/>
      <c r="G127" s="936"/>
      <c r="H127" s="1143"/>
      <c r="I127" s="471"/>
      <c r="J127" s="1144"/>
      <c r="K127" s="1136" t="s">
        <v>136</v>
      </c>
      <c r="L127" s="76">
        <v>1</v>
      </c>
      <c r="M127" s="76"/>
      <c r="N127" s="646"/>
    </row>
    <row r="128" spans="1:15" ht="27" customHeight="1" x14ac:dyDescent="0.2">
      <c r="A128" s="858"/>
      <c r="B128" s="821"/>
      <c r="C128" s="907"/>
      <c r="D128" s="1870"/>
      <c r="E128" s="1908"/>
      <c r="F128" s="1872"/>
      <c r="G128" s="936"/>
      <c r="H128" s="1143"/>
      <c r="I128" s="471"/>
      <c r="J128" s="1144"/>
      <c r="K128" s="1138" t="s">
        <v>296</v>
      </c>
      <c r="L128" s="182"/>
      <c r="M128" s="182">
        <v>50</v>
      </c>
      <c r="N128" s="91">
        <v>100</v>
      </c>
    </row>
    <row r="129" spans="1:17" ht="15.75" customHeight="1" x14ac:dyDescent="0.2">
      <c r="A129" s="858"/>
      <c r="B129" s="821"/>
      <c r="C129" s="907"/>
      <c r="D129" s="1837"/>
      <c r="E129" s="1909"/>
      <c r="F129" s="1872"/>
      <c r="G129" s="936"/>
      <c r="H129" s="1143"/>
      <c r="I129" s="1144"/>
      <c r="J129" s="1144"/>
      <c r="K129" s="971"/>
      <c r="L129" s="169"/>
      <c r="M129" s="169"/>
      <c r="N129" s="645"/>
    </row>
    <row r="130" spans="1:17" ht="20.25" customHeight="1" x14ac:dyDescent="0.2">
      <c r="A130" s="1750"/>
      <c r="B130" s="1754"/>
      <c r="C130" s="1752"/>
      <c r="D130" s="1922" t="s">
        <v>486</v>
      </c>
      <c r="E130" s="1924" t="s">
        <v>139</v>
      </c>
      <c r="F130" s="1766"/>
      <c r="G130" s="476"/>
      <c r="H130" s="1143"/>
      <c r="I130" s="1144"/>
      <c r="J130" s="1144"/>
      <c r="K130" s="1755" t="s">
        <v>136</v>
      </c>
      <c r="L130" s="635">
        <v>1</v>
      </c>
      <c r="M130" s="636"/>
      <c r="N130" s="91"/>
    </row>
    <row r="131" spans="1:17" ht="27.75" customHeight="1" x14ac:dyDescent="0.2">
      <c r="A131" s="1750"/>
      <c r="B131" s="1754"/>
      <c r="C131" s="1752"/>
      <c r="D131" s="1922"/>
      <c r="E131" s="1908"/>
      <c r="F131" s="1766"/>
      <c r="G131" s="469"/>
      <c r="H131" s="1143"/>
      <c r="I131" s="1144"/>
      <c r="J131" s="1144"/>
      <c r="K131" s="1757" t="s">
        <v>294</v>
      </c>
      <c r="L131" s="635"/>
      <c r="M131" s="635">
        <v>25</v>
      </c>
      <c r="N131" s="91">
        <v>85</v>
      </c>
    </row>
    <row r="132" spans="1:17" ht="30" customHeight="1" x14ac:dyDescent="0.2">
      <c r="A132" s="1705"/>
      <c r="B132" s="1767"/>
      <c r="C132" s="1760"/>
      <c r="D132" s="1923"/>
      <c r="E132" s="1909"/>
      <c r="F132" s="1768"/>
      <c r="G132" s="470"/>
      <c r="H132" s="186"/>
      <c r="I132" s="250"/>
      <c r="J132" s="250"/>
      <c r="K132" s="999"/>
      <c r="L132" s="637"/>
      <c r="M132" s="638"/>
      <c r="N132" s="645"/>
    </row>
    <row r="133" spans="1:17" ht="25.5" customHeight="1" x14ac:dyDescent="0.2">
      <c r="A133" s="858"/>
      <c r="B133" s="821"/>
      <c r="C133" s="907"/>
      <c r="D133" s="1837" t="s">
        <v>415</v>
      </c>
      <c r="E133" s="1908" t="s">
        <v>108</v>
      </c>
      <c r="F133" s="1766"/>
      <c r="G133" s="471"/>
      <c r="H133" s="1143"/>
      <c r="I133" s="1144"/>
      <c r="J133" s="471"/>
      <c r="K133" s="1138" t="s">
        <v>137</v>
      </c>
      <c r="L133" s="1130"/>
      <c r="M133" s="1142">
        <v>1</v>
      </c>
      <c r="N133" s="91"/>
    </row>
    <row r="134" spans="1:17" ht="31.5" customHeight="1" x14ac:dyDescent="0.2">
      <c r="A134" s="858"/>
      <c r="B134" s="821"/>
      <c r="C134" s="907"/>
      <c r="D134" s="1925"/>
      <c r="E134" s="1908"/>
      <c r="F134" s="1872"/>
      <c r="G134" s="471"/>
      <c r="H134" s="1143"/>
      <c r="I134" s="1144"/>
      <c r="J134" s="471"/>
      <c r="K134" s="1138" t="s">
        <v>136</v>
      </c>
      <c r="L134" s="182"/>
      <c r="M134" s="348">
        <v>1</v>
      </c>
      <c r="N134" s="91"/>
    </row>
    <row r="135" spans="1:17" ht="39.75" customHeight="1" x14ac:dyDescent="0.2">
      <c r="A135" s="858"/>
      <c r="B135" s="821"/>
      <c r="C135" s="907"/>
      <c r="D135" s="1925"/>
      <c r="E135" s="1926"/>
      <c r="F135" s="1872"/>
      <c r="G135" s="1153"/>
      <c r="H135" s="1143"/>
      <c r="I135" s="1144"/>
      <c r="J135" s="1144"/>
      <c r="K135" s="1141" t="s">
        <v>295</v>
      </c>
      <c r="L135" s="1131"/>
      <c r="M135" s="357"/>
      <c r="N135" s="645">
        <v>50</v>
      </c>
    </row>
    <row r="136" spans="1:17" ht="21.75" customHeight="1" x14ac:dyDescent="0.2">
      <c r="A136" s="858"/>
      <c r="B136" s="821"/>
      <c r="C136" s="907"/>
      <c r="D136" s="1836" t="s">
        <v>416</v>
      </c>
      <c r="E136" s="1924" t="s">
        <v>139</v>
      </c>
      <c r="F136" s="1872"/>
      <c r="G136" s="471"/>
      <c r="H136" s="1143"/>
      <c r="I136" s="1144"/>
      <c r="J136" s="471"/>
      <c r="K136" s="1138" t="s">
        <v>137</v>
      </c>
      <c r="L136" s="1130">
        <v>1</v>
      </c>
      <c r="M136" s="1142"/>
      <c r="N136" s="91"/>
    </row>
    <row r="137" spans="1:17" ht="21" customHeight="1" x14ac:dyDescent="0.2">
      <c r="A137" s="858"/>
      <c r="B137" s="821"/>
      <c r="C137" s="907"/>
      <c r="D137" s="1870"/>
      <c r="E137" s="1908"/>
      <c r="F137" s="1872"/>
      <c r="G137" s="471"/>
      <c r="H137" s="1143"/>
      <c r="I137" s="1144"/>
      <c r="J137" s="471"/>
      <c r="K137" s="1138" t="s">
        <v>136</v>
      </c>
      <c r="L137" s="182"/>
      <c r="M137" s="348">
        <v>1</v>
      </c>
      <c r="N137" s="91"/>
    </row>
    <row r="138" spans="1:17" ht="42" customHeight="1" x14ac:dyDescent="0.2">
      <c r="A138" s="858"/>
      <c r="B138" s="821"/>
      <c r="C138" s="907"/>
      <c r="D138" s="1870"/>
      <c r="E138" s="1908"/>
      <c r="F138" s="1872"/>
      <c r="G138" s="471"/>
      <c r="H138" s="1143"/>
      <c r="I138" s="1144"/>
      <c r="J138" s="1144"/>
      <c r="K138" s="1141" t="s">
        <v>300</v>
      </c>
      <c r="L138" s="1131"/>
      <c r="M138" s="357">
        <v>30</v>
      </c>
      <c r="N138" s="645">
        <v>100</v>
      </c>
    </row>
    <row r="139" spans="1:17" ht="21" customHeight="1" x14ac:dyDescent="0.2">
      <c r="A139" s="858"/>
      <c r="B139" s="821"/>
      <c r="C139" s="907"/>
      <c r="D139" s="1928" t="s">
        <v>259</v>
      </c>
      <c r="E139" s="1924" t="s">
        <v>139</v>
      </c>
      <c r="F139" s="1872"/>
      <c r="G139" s="471"/>
      <c r="H139" s="1143"/>
      <c r="I139" s="1144"/>
      <c r="J139" s="1144"/>
      <c r="K139" s="1138" t="s">
        <v>137</v>
      </c>
      <c r="L139" s="626"/>
      <c r="M139" s="642"/>
      <c r="N139" s="633" t="s">
        <v>57</v>
      </c>
    </row>
    <row r="140" spans="1:17" ht="17.25" customHeight="1" x14ac:dyDescent="0.2">
      <c r="A140" s="858"/>
      <c r="B140" s="821"/>
      <c r="C140" s="907"/>
      <c r="D140" s="1929"/>
      <c r="E140" s="1908"/>
      <c r="F140" s="1872"/>
      <c r="G140" s="471"/>
      <c r="H140" s="1143"/>
      <c r="I140" s="1144"/>
      <c r="J140" s="372"/>
      <c r="K140" s="1138" t="s">
        <v>136</v>
      </c>
      <c r="L140" s="593"/>
      <c r="M140" s="488"/>
      <c r="N140" s="91">
        <v>1</v>
      </c>
    </row>
    <row r="141" spans="1:17" ht="28.5" customHeight="1" x14ac:dyDescent="0.2">
      <c r="A141" s="858"/>
      <c r="B141" s="821"/>
      <c r="C141" s="907"/>
      <c r="D141" s="1930"/>
      <c r="E141" s="1909"/>
      <c r="F141" s="904"/>
      <c r="G141" s="471"/>
      <c r="H141" s="1143"/>
      <c r="I141" s="1144"/>
      <c r="J141" s="1144"/>
      <c r="K141" s="1152"/>
      <c r="L141" s="1148"/>
      <c r="M141" s="1149"/>
      <c r="N141" s="1150"/>
      <c r="O141" s="1126"/>
      <c r="P141" s="1028"/>
      <c r="Q141" s="1028"/>
    </row>
    <row r="142" spans="1:17" ht="17.25" customHeight="1" x14ac:dyDescent="0.2">
      <c r="A142" s="858"/>
      <c r="B142" s="821"/>
      <c r="C142" s="907"/>
      <c r="D142" s="1928" t="s">
        <v>429</v>
      </c>
      <c r="E142" s="1924"/>
      <c r="F142" s="159"/>
      <c r="G142" s="471"/>
      <c r="H142" s="1143"/>
      <c r="I142" s="1144"/>
      <c r="J142" s="1143"/>
      <c r="K142" s="1932" t="s">
        <v>441</v>
      </c>
      <c r="L142" s="626">
        <v>1</v>
      </c>
      <c r="M142" s="490"/>
      <c r="N142" s="646"/>
      <c r="O142" s="1927"/>
    </row>
    <row r="143" spans="1:17" ht="12" customHeight="1" x14ac:dyDescent="0.2">
      <c r="A143" s="858"/>
      <c r="B143" s="821"/>
      <c r="C143" s="907"/>
      <c r="D143" s="1929"/>
      <c r="E143" s="1908"/>
      <c r="F143" s="159"/>
      <c r="G143" s="471"/>
      <c r="H143" s="1143"/>
      <c r="I143" s="1144"/>
      <c r="J143" s="1154"/>
      <c r="K143" s="1799"/>
      <c r="L143" s="593"/>
      <c r="M143" s="488"/>
      <c r="N143" s="91"/>
      <c r="O143" s="1927"/>
    </row>
    <row r="144" spans="1:17" ht="12.75" customHeight="1" x14ac:dyDescent="0.2">
      <c r="A144" s="858"/>
      <c r="B144" s="821"/>
      <c r="C144" s="907"/>
      <c r="D144" s="1931"/>
      <c r="E144" s="1908"/>
      <c r="F144" s="904"/>
      <c r="G144" s="473"/>
      <c r="H144" s="186"/>
      <c r="I144" s="250"/>
      <c r="J144" s="186"/>
      <c r="K144" s="1933"/>
      <c r="L144" s="182"/>
      <c r="M144" s="348"/>
      <c r="N144" s="91"/>
      <c r="O144" s="1927"/>
    </row>
    <row r="145" spans="1:14" ht="15.75" customHeight="1" thickBot="1" x14ac:dyDescent="0.25">
      <c r="A145" s="47"/>
      <c r="B145" s="909"/>
      <c r="C145" s="1022"/>
      <c r="D145" s="1056"/>
      <c r="E145" s="1057"/>
      <c r="F145" s="66"/>
      <c r="G145" s="77" t="s">
        <v>8</v>
      </c>
      <c r="H145" s="454">
        <f>SUM(H112:H144)</f>
        <v>446.1</v>
      </c>
      <c r="I145" s="454">
        <f t="shared" ref="I145:J145" si="2">SUM(I112:I144)</f>
        <v>3381.9</v>
      </c>
      <c r="J145" s="538">
        <f t="shared" si="2"/>
        <v>7274.5</v>
      </c>
      <c r="K145" s="1053"/>
      <c r="L145" s="1054"/>
      <c r="M145" s="1054"/>
      <c r="N145" s="1055"/>
    </row>
    <row r="146" spans="1:14" ht="31.5" customHeight="1" x14ac:dyDescent="0.2">
      <c r="A146" s="1772" t="s">
        <v>7</v>
      </c>
      <c r="B146" s="1774" t="s">
        <v>7</v>
      </c>
      <c r="C146" s="1776" t="s">
        <v>41</v>
      </c>
      <c r="D146" s="1778" t="s">
        <v>494</v>
      </c>
      <c r="E146" s="1780"/>
      <c r="F146" s="1782" t="s">
        <v>31</v>
      </c>
      <c r="G146" s="467" t="s">
        <v>28</v>
      </c>
      <c r="H146" s="417">
        <v>150</v>
      </c>
      <c r="I146" s="417"/>
      <c r="J146" s="242"/>
      <c r="K146" s="1732" t="s">
        <v>495</v>
      </c>
      <c r="L146" s="95">
        <v>100</v>
      </c>
      <c r="M146" s="95"/>
      <c r="N146" s="368"/>
    </row>
    <row r="147" spans="1:14" ht="19.5" customHeight="1" thickBot="1" x14ac:dyDescent="0.25">
      <c r="A147" s="1773"/>
      <c r="B147" s="1775"/>
      <c r="C147" s="1777"/>
      <c r="D147" s="1779"/>
      <c r="E147" s="1781"/>
      <c r="F147" s="1783"/>
      <c r="G147" s="77" t="s">
        <v>8</v>
      </c>
      <c r="H147" s="454">
        <f>SUM(H146:H146)</f>
        <v>150</v>
      </c>
      <c r="I147" s="454">
        <f t="shared" ref="I147:J147" si="3">SUM(I146:I146)</f>
        <v>0</v>
      </c>
      <c r="J147" s="538">
        <f t="shared" si="3"/>
        <v>0</v>
      </c>
      <c r="K147" s="767"/>
      <c r="L147" s="93"/>
      <c r="M147" s="93"/>
      <c r="N147" s="466"/>
    </row>
    <row r="148" spans="1:14" ht="14.25" customHeight="1" thickBot="1" x14ac:dyDescent="0.25">
      <c r="A148" s="48" t="s">
        <v>7</v>
      </c>
      <c r="B148" s="164" t="s">
        <v>7</v>
      </c>
      <c r="C148" s="1973" t="s">
        <v>10</v>
      </c>
      <c r="D148" s="1974"/>
      <c r="E148" s="1974"/>
      <c r="F148" s="1974"/>
      <c r="G148" s="1975"/>
      <c r="H148" s="254">
        <f>SUM(H145,H111,H109,H96,H70,H56,H147)</f>
        <v>10843.5</v>
      </c>
      <c r="I148" s="254">
        <f>SUM(I145,I111,I109,I96,I70,I56)</f>
        <v>12603.6</v>
      </c>
      <c r="J148" s="254">
        <f>SUM(J145,J111,J109,J96,J70,J56)</f>
        <v>15099.7</v>
      </c>
      <c r="K148" s="800"/>
      <c r="L148" s="800"/>
      <c r="M148" s="800"/>
      <c r="N148" s="801"/>
    </row>
    <row r="149" spans="1:14" ht="17.25" customHeight="1" thickBot="1" x14ac:dyDescent="0.25">
      <c r="A149" s="48" t="s">
        <v>7</v>
      </c>
      <c r="B149" s="164" t="s">
        <v>9</v>
      </c>
      <c r="C149" s="1934" t="s">
        <v>47</v>
      </c>
      <c r="D149" s="1935"/>
      <c r="E149" s="1935"/>
      <c r="F149" s="1935"/>
      <c r="G149" s="1935"/>
      <c r="H149" s="1935"/>
      <c r="I149" s="1935"/>
      <c r="J149" s="1935"/>
      <c r="K149" s="1935"/>
      <c r="L149" s="1935"/>
      <c r="M149" s="1935"/>
      <c r="N149" s="1936"/>
    </row>
    <row r="150" spans="1:14" ht="17.25" customHeight="1" x14ac:dyDescent="0.2">
      <c r="A150" s="183" t="s">
        <v>7</v>
      </c>
      <c r="B150" s="275" t="s">
        <v>9</v>
      </c>
      <c r="C150" s="939" t="s">
        <v>7</v>
      </c>
      <c r="D150" s="1939" t="s">
        <v>106</v>
      </c>
      <c r="E150" s="1061"/>
      <c r="F150" s="1062">
        <v>6</v>
      </c>
      <c r="G150" s="44" t="s">
        <v>28</v>
      </c>
      <c r="H150" s="1296">
        <f>442.6-12.6</f>
        <v>430</v>
      </c>
      <c r="I150" s="1123">
        <v>296.60000000000002</v>
      </c>
      <c r="J150" s="1124">
        <v>251.6</v>
      </c>
      <c r="K150" s="1063"/>
      <c r="L150" s="1064"/>
      <c r="M150" s="1065"/>
      <c r="N150" s="1066"/>
    </row>
    <row r="151" spans="1:14" ht="17.25" customHeight="1" x14ac:dyDescent="0.2">
      <c r="A151" s="184"/>
      <c r="B151" s="911"/>
      <c r="C151" s="940"/>
      <c r="D151" s="1940"/>
      <c r="E151" s="930"/>
      <c r="F151" s="1067"/>
      <c r="G151" s="126" t="s">
        <v>72</v>
      </c>
      <c r="H151" s="428">
        <v>12.6</v>
      </c>
      <c r="I151" s="426"/>
      <c r="J151" s="256"/>
      <c r="K151" s="216"/>
      <c r="L151" s="518"/>
      <c r="M151" s="555"/>
      <c r="N151" s="198"/>
    </row>
    <row r="152" spans="1:14" ht="18.75" customHeight="1" x14ac:dyDescent="0.2">
      <c r="A152" s="184"/>
      <c r="B152" s="822"/>
      <c r="C152" s="940"/>
      <c r="D152" s="1937" t="s">
        <v>59</v>
      </c>
      <c r="E152" s="845"/>
      <c r="F152" s="123"/>
      <c r="G152" s="125"/>
      <c r="H152" s="255"/>
      <c r="I152" s="541"/>
      <c r="J152" s="255"/>
      <c r="K152" s="214" t="s">
        <v>369</v>
      </c>
      <c r="L152" s="517">
        <v>350</v>
      </c>
      <c r="M152" s="554">
        <v>350</v>
      </c>
      <c r="N152" s="215">
        <v>350</v>
      </c>
    </row>
    <row r="153" spans="1:14" ht="28.5" customHeight="1" x14ac:dyDescent="0.2">
      <c r="A153" s="184"/>
      <c r="B153" s="822"/>
      <c r="C153" s="940"/>
      <c r="D153" s="1937"/>
      <c r="E153" s="845"/>
      <c r="F153" s="123"/>
      <c r="G153" s="126"/>
      <c r="H153" s="256"/>
      <c r="I153" s="426"/>
      <c r="J153" s="256"/>
      <c r="K153" s="216" t="s">
        <v>298</v>
      </c>
      <c r="L153" s="518">
        <v>300</v>
      </c>
      <c r="M153" s="555">
        <v>300</v>
      </c>
      <c r="N153" s="198">
        <v>300</v>
      </c>
    </row>
    <row r="154" spans="1:14" ht="30.75" customHeight="1" x14ac:dyDescent="0.2">
      <c r="A154" s="184"/>
      <c r="B154" s="822"/>
      <c r="C154" s="907"/>
      <c r="D154" s="1938"/>
      <c r="E154" s="460"/>
      <c r="F154" s="123"/>
      <c r="G154" s="126"/>
      <c r="H154" s="256"/>
      <c r="I154" s="426"/>
      <c r="J154" s="256"/>
      <c r="K154" s="217" t="s">
        <v>117</v>
      </c>
      <c r="L154" s="519">
        <v>36</v>
      </c>
      <c r="M154" s="556">
        <v>36</v>
      </c>
      <c r="N154" s="199">
        <v>36</v>
      </c>
    </row>
    <row r="155" spans="1:14" ht="14.25" customHeight="1" x14ac:dyDescent="0.2">
      <c r="A155" s="184"/>
      <c r="B155" s="822"/>
      <c r="C155" s="940"/>
      <c r="D155" s="1979" t="s">
        <v>185</v>
      </c>
      <c r="E155" s="845"/>
      <c r="F155" s="123"/>
      <c r="G155" s="126"/>
      <c r="H155" s="426"/>
      <c r="I155" s="426"/>
      <c r="J155" s="426"/>
      <c r="K155" s="2007" t="s">
        <v>179</v>
      </c>
      <c r="L155" s="520">
        <v>18</v>
      </c>
      <c r="M155" s="84">
        <v>18</v>
      </c>
      <c r="N155" s="278">
        <v>18</v>
      </c>
    </row>
    <row r="156" spans="1:14" ht="12.75" customHeight="1" x14ac:dyDescent="0.2">
      <c r="A156" s="184"/>
      <c r="B156" s="822"/>
      <c r="C156" s="940"/>
      <c r="D156" s="1980"/>
      <c r="E156" s="845"/>
      <c r="F156" s="123"/>
      <c r="G156" s="126"/>
      <c r="H156" s="426"/>
      <c r="I156" s="426"/>
      <c r="J156" s="426"/>
      <c r="K156" s="2008"/>
      <c r="L156" s="521"/>
      <c r="M156" s="484"/>
      <c r="N156" s="218"/>
    </row>
    <row r="157" spans="1:14" ht="26.25" customHeight="1" x14ac:dyDescent="0.2">
      <c r="A157" s="184"/>
      <c r="B157" s="822"/>
      <c r="C157" s="940"/>
      <c r="D157" s="1981"/>
      <c r="E157" s="845"/>
      <c r="F157" s="123"/>
      <c r="G157" s="126"/>
      <c r="H157" s="256"/>
      <c r="I157" s="426"/>
      <c r="J157" s="256"/>
      <c r="K157" s="219" t="s">
        <v>344</v>
      </c>
      <c r="L157" s="522">
        <v>80</v>
      </c>
      <c r="M157" s="522"/>
      <c r="N157" s="502"/>
    </row>
    <row r="158" spans="1:14" ht="26.25" customHeight="1" x14ac:dyDescent="0.2">
      <c r="A158" s="184"/>
      <c r="B158" s="822"/>
      <c r="C158" s="940"/>
      <c r="D158" s="1981"/>
      <c r="E158" s="845"/>
      <c r="F158" s="123"/>
      <c r="G158" s="126"/>
      <c r="H158" s="256"/>
      <c r="I158" s="426"/>
      <c r="J158" s="256"/>
      <c r="K158" s="219" t="s">
        <v>162</v>
      </c>
      <c r="L158" s="522">
        <v>13</v>
      </c>
      <c r="M158" s="522">
        <v>20</v>
      </c>
      <c r="N158" s="502">
        <v>10</v>
      </c>
    </row>
    <row r="159" spans="1:14" ht="30.75" customHeight="1" x14ac:dyDescent="0.2">
      <c r="A159" s="184"/>
      <c r="B159" s="822"/>
      <c r="C159" s="940"/>
      <c r="D159" s="1981"/>
      <c r="E159" s="845"/>
      <c r="F159" s="123"/>
      <c r="G159" s="126"/>
      <c r="H159" s="256"/>
      <c r="I159" s="426"/>
      <c r="J159" s="256"/>
      <c r="K159" s="316" t="s">
        <v>442</v>
      </c>
      <c r="L159" s="521">
        <v>500</v>
      </c>
      <c r="M159" s="521">
        <v>500</v>
      </c>
      <c r="N159" s="501">
        <v>500</v>
      </c>
    </row>
    <row r="160" spans="1:14" ht="31.5" customHeight="1" x14ac:dyDescent="0.2">
      <c r="A160" s="184"/>
      <c r="B160" s="822"/>
      <c r="C160" s="940"/>
      <c r="D160" s="850"/>
      <c r="E160" s="845"/>
      <c r="F160" s="123"/>
      <c r="G160" s="126"/>
      <c r="H160" s="256"/>
      <c r="I160" s="426"/>
      <c r="J160" s="256"/>
      <c r="K160" s="316" t="s">
        <v>388</v>
      </c>
      <c r="L160" s="521">
        <v>100</v>
      </c>
      <c r="M160" s="521"/>
      <c r="N160" s="501"/>
    </row>
    <row r="161" spans="1:21" ht="28.5" customHeight="1" x14ac:dyDescent="0.2">
      <c r="A161" s="184"/>
      <c r="B161" s="822"/>
      <c r="C161" s="940"/>
      <c r="D161" s="850"/>
      <c r="E161" s="845"/>
      <c r="F161" s="123"/>
      <c r="G161" s="126"/>
      <c r="H161" s="256"/>
      <c r="I161" s="426"/>
      <c r="J161" s="256"/>
      <c r="K161" s="316" t="s">
        <v>389</v>
      </c>
      <c r="L161" s="521">
        <v>100</v>
      </c>
      <c r="M161" s="521"/>
      <c r="N161" s="501"/>
    </row>
    <row r="162" spans="1:21" ht="18" customHeight="1" x14ac:dyDescent="0.2">
      <c r="A162" s="184"/>
      <c r="B162" s="822"/>
      <c r="C162" s="940"/>
      <c r="D162" s="850"/>
      <c r="E162" s="845"/>
      <c r="F162" s="123"/>
      <c r="G162" s="126"/>
      <c r="H162" s="256"/>
      <c r="I162" s="426"/>
      <c r="J162" s="256"/>
      <c r="K162" s="316" t="s">
        <v>443</v>
      </c>
      <c r="L162" s="521">
        <v>250</v>
      </c>
      <c r="M162" s="521"/>
      <c r="N162" s="501"/>
    </row>
    <row r="163" spans="1:21" ht="22.5" customHeight="1" x14ac:dyDescent="0.2">
      <c r="A163" s="184"/>
      <c r="B163" s="822"/>
      <c r="C163" s="940"/>
      <c r="D163" s="850"/>
      <c r="E163" s="845"/>
      <c r="F163" s="123"/>
      <c r="G163" s="126"/>
      <c r="H163" s="256"/>
      <c r="I163" s="426"/>
      <c r="J163" s="256"/>
      <c r="K163" s="316" t="s">
        <v>332</v>
      </c>
      <c r="L163" s="521">
        <v>61</v>
      </c>
      <c r="M163" s="521"/>
      <c r="N163" s="501"/>
    </row>
    <row r="164" spans="1:21" ht="24.75" customHeight="1" x14ac:dyDescent="0.2">
      <c r="A164" s="184"/>
      <c r="B164" s="822"/>
      <c r="C164" s="940"/>
      <c r="D164" s="850"/>
      <c r="E164" s="845"/>
      <c r="F164" s="123"/>
      <c r="G164" s="126"/>
      <c r="H164" s="256"/>
      <c r="I164" s="426"/>
      <c r="J164" s="256"/>
      <c r="K164" s="316" t="s">
        <v>418</v>
      </c>
      <c r="L164" s="521">
        <v>1</v>
      </c>
      <c r="M164" s="521"/>
      <c r="N164" s="501"/>
      <c r="O164" s="1156"/>
      <c r="P164" s="11"/>
      <c r="Q164" s="11"/>
      <c r="R164" s="11"/>
      <c r="S164" s="11"/>
      <c r="T164" s="11"/>
      <c r="U164" s="11"/>
    </row>
    <row r="165" spans="1:21" ht="33.75" customHeight="1" x14ac:dyDescent="0.2">
      <c r="A165" s="184"/>
      <c r="B165" s="822"/>
      <c r="C165" s="940"/>
      <c r="D165" s="210"/>
      <c r="E165" s="206"/>
      <c r="F165" s="179"/>
      <c r="G165" s="126"/>
      <c r="H165" s="423"/>
      <c r="I165" s="426"/>
      <c r="J165" s="256"/>
      <c r="K165" s="316" t="s">
        <v>393</v>
      </c>
      <c r="L165" s="708">
        <v>50</v>
      </c>
      <c r="M165" s="708">
        <v>50</v>
      </c>
      <c r="N165" s="709"/>
      <c r="O165" s="11"/>
      <c r="P165" s="11"/>
      <c r="Q165" s="11"/>
      <c r="R165" s="11"/>
      <c r="S165" s="11"/>
      <c r="T165" s="11"/>
      <c r="U165" s="11"/>
    </row>
    <row r="166" spans="1:21" ht="27" customHeight="1" x14ac:dyDescent="0.2">
      <c r="A166" s="184"/>
      <c r="B166" s="822"/>
      <c r="C166" s="940"/>
      <c r="D166" s="850"/>
      <c r="E166" s="206"/>
      <c r="F166" s="179"/>
      <c r="G166" s="127"/>
      <c r="H166" s="557"/>
      <c r="I166" s="542"/>
      <c r="J166" s="257"/>
      <c r="K166" s="1125" t="s">
        <v>156</v>
      </c>
      <c r="L166" s="1068">
        <v>2</v>
      </c>
      <c r="M166" s="1068"/>
      <c r="N166" s="1069"/>
      <c r="O166" s="11"/>
      <c r="P166" s="11"/>
      <c r="Q166" s="11"/>
    </row>
    <row r="167" spans="1:21" ht="15.75" customHeight="1" thickBot="1" x14ac:dyDescent="0.25">
      <c r="A167" s="47"/>
      <c r="B167" s="909"/>
      <c r="C167" s="1022"/>
      <c r="D167" s="1056"/>
      <c r="E167" s="1057"/>
      <c r="F167" s="66"/>
      <c r="G167" s="77" t="s">
        <v>8</v>
      </c>
      <c r="H167" s="454">
        <f>SUM(H150:H166)</f>
        <v>442.6</v>
      </c>
      <c r="I167" s="454">
        <f>SUM(I150:I166)</f>
        <v>296.60000000000002</v>
      </c>
      <c r="J167" s="454">
        <f>SUM(J150:J166)</f>
        <v>251.6</v>
      </c>
      <c r="K167" s="217"/>
      <c r="L167" s="1054"/>
      <c r="M167" s="1054"/>
      <c r="N167" s="1055"/>
    </row>
    <row r="168" spans="1:21" ht="15.75" customHeight="1" thickBot="1" x14ac:dyDescent="0.25">
      <c r="A168" s="49" t="s">
        <v>7</v>
      </c>
      <c r="B168" s="9" t="s">
        <v>9</v>
      </c>
      <c r="C168" s="1974" t="s">
        <v>10</v>
      </c>
      <c r="D168" s="1974"/>
      <c r="E168" s="1974"/>
      <c r="F168" s="1974"/>
      <c r="G168" s="1974"/>
      <c r="H168" s="260">
        <f>H167</f>
        <v>442.6</v>
      </c>
      <c r="I168" s="254">
        <f t="shared" ref="I168:J168" si="4">I167</f>
        <v>296.60000000000002</v>
      </c>
      <c r="J168" s="260">
        <f t="shared" si="4"/>
        <v>251.6</v>
      </c>
      <c r="K168" s="800"/>
      <c r="L168" s="800"/>
      <c r="M168" s="800"/>
      <c r="N168" s="801"/>
    </row>
    <row r="169" spans="1:21" ht="15.75" customHeight="1" thickBot="1" x14ac:dyDescent="0.25">
      <c r="A169" s="48" t="s">
        <v>7</v>
      </c>
      <c r="B169" s="9" t="s">
        <v>30</v>
      </c>
      <c r="C169" s="1976" t="s">
        <v>357</v>
      </c>
      <c r="D169" s="1977"/>
      <c r="E169" s="1977"/>
      <c r="F169" s="1977"/>
      <c r="G169" s="1977"/>
      <c r="H169" s="2011"/>
      <c r="I169" s="2011"/>
      <c r="J169" s="2012"/>
      <c r="K169" s="2012"/>
      <c r="L169" s="2012"/>
      <c r="M169" s="2012"/>
      <c r="N169" s="2013"/>
    </row>
    <row r="170" spans="1:21" ht="18" customHeight="1" x14ac:dyDescent="0.2">
      <c r="A170" s="50" t="s">
        <v>7</v>
      </c>
      <c r="B170" s="815" t="s">
        <v>30</v>
      </c>
      <c r="C170" s="915" t="s">
        <v>7</v>
      </c>
      <c r="D170" s="1972" t="s">
        <v>144</v>
      </c>
      <c r="E170" s="1454"/>
      <c r="F170" s="1246">
        <v>6</v>
      </c>
      <c r="G170" s="1455" t="s">
        <v>28</v>
      </c>
      <c r="H170" s="1457">
        <f>1282.8-613.6</f>
        <v>669.2</v>
      </c>
      <c r="I170" s="1466">
        <v>737.8</v>
      </c>
      <c r="J170" s="1466">
        <v>737.8</v>
      </c>
      <c r="K170" s="1045"/>
      <c r="L170" s="1459"/>
      <c r="M170" s="1460"/>
      <c r="N170" s="1461"/>
    </row>
    <row r="171" spans="1:21" ht="20.25" customHeight="1" x14ac:dyDescent="0.2">
      <c r="A171" s="1249"/>
      <c r="B171" s="1175"/>
      <c r="C171" s="1426"/>
      <c r="D171" s="1802"/>
      <c r="E171" s="1430"/>
      <c r="F171" s="796"/>
      <c r="G171" s="106" t="s">
        <v>72</v>
      </c>
      <c r="H171" s="446">
        <v>613.6</v>
      </c>
      <c r="I171" s="453"/>
      <c r="J171" s="561"/>
      <c r="K171" s="1427"/>
      <c r="L171" s="1446"/>
      <c r="M171" s="1447"/>
      <c r="N171" s="1467"/>
    </row>
    <row r="172" spans="1:21" ht="39.75" customHeight="1" x14ac:dyDescent="0.2">
      <c r="A172" s="899"/>
      <c r="B172" s="806"/>
      <c r="C172" s="914"/>
      <c r="D172" s="291" t="s">
        <v>145</v>
      </c>
      <c r="E172" s="725"/>
      <c r="F172" s="895"/>
      <c r="G172" s="173"/>
      <c r="H172" s="561"/>
      <c r="I172" s="261"/>
      <c r="J172" s="719"/>
      <c r="K172" s="71"/>
      <c r="L172" s="1074"/>
      <c r="M172" s="1075"/>
      <c r="N172" s="1076"/>
    </row>
    <row r="173" spans="1:21" ht="15.75" customHeight="1" x14ac:dyDescent="0.2">
      <c r="A173" s="899"/>
      <c r="B173" s="806"/>
      <c r="C173" s="914"/>
      <c r="D173" s="864" t="s">
        <v>430</v>
      </c>
      <c r="E173" s="725"/>
      <c r="F173" s="895"/>
      <c r="G173" s="853"/>
      <c r="H173" s="871"/>
      <c r="I173" s="325"/>
      <c r="J173" s="325"/>
      <c r="K173" s="877" t="s">
        <v>159</v>
      </c>
      <c r="L173" s="526">
        <v>507</v>
      </c>
      <c r="M173" s="526">
        <v>250</v>
      </c>
      <c r="N173" s="505">
        <v>250</v>
      </c>
    </row>
    <row r="174" spans="1:21" ht="29.25" customHeight="1" x14ac:dyDescent="0.2">
      <c r="A174" s="1249"/>
      <c r="B174" s="1175"/>
      <c r="C174" s="1758"/>
      <c r="D174" s="1415" t="s">
        <v>431</v>
      </c>
      <c r="E174" s="725"/>
      <c r="F174" s="1247"/>
      <c r="G174" s="936"/>
      <c r="H174" s="1143"/>
      <c r="I174" s="325"/>
      <c r="J174" s="325"/>
      <c r="K174" s="1748" t="s">
        <v>161</v>
      </c>
      <c r="L174" s="526">
        <v>411</v>
      </c>
      <c r="M174" s="526">
        <v>358</v>
      </c>
      <c r="N174" s="505">
        <v>358</v>
      </c>
    </row>
    <row r="175" spans="1:21" ht="30" customHeight="1" x14ac:dyDescent="0.2">
      <c r="A175" s="1770"/>
      <c r="B175" s="1771"/>
      <c r="C175" s="1761"/>
      <c r="D175" s="1769" t="s">
        <v>432</v>
      </c>
      <c r="E175" s="1762"/>
      <c r="F175" s="796"/>
      <c r="G175" s="106"/>
      <c r="H175" s="186"/>
      <c r="I175" s="243"/>
      <c r="J175" s="243"/>
      <c r="K175" s="764" t="s">
        <v>409</v>
      </c>
      <c r="L175" s="389">
        <v>11.4</v>
      </c>
      <c r="M175" s="389">
        <v>6.2</v>
      </c>
      <c r="N175" s="421">
        <v>6.2</v>
      </c>
    </row>
    <row r="176" spans="1:21" s="22" customFormat="1" ht="70.5" customHeight="1" x14ac:dyDescent="0.2">
      <c r="A176" s="1731"/>
      <c r="B176" s="1751"/>
      <c r="C176" s="1752"/>
      <c r="D176" s="1769"/>
      <c r="E176" s="725"/>
      <c r="F176" s="1247"/>
      <c r="G176" s="372" t="s">
        <v>56</v>
      </c>
      <c r="H176" s="1413">
        <v>41.5</v>
      </c>
      <c r="I176" s="1044"/>
      <c r="J176" s="1044"/>
      <c r="K176" s="764" t="s">
        <v>498</v>
      </c>
      <c r="L176" s="491">
        <v>100</v>
      </c>
      <c r="M176" s="529"/>
      <c r="N176" s="750"/>
    </row>
    <row r="177" spans="1:25" ht="24.75" customHeight="1" x14ac:dyDescent="0.2">
      <c r="A177" s="1857"/>
      <c r="B177" s="1858"/>
      <c r="C177" s="1941"/>
      <c r="D177" s="1945" t="s">
        <v>135</v>
      </c>
      <c r="E177" s="1944"/>
      <c r="F177" s="941"/>
      <c r="G177" s="936"/>
      <c r="H177" s="924"/>
      <c r="I177" s="924"/>
      <c r="J177" s="925"/>
      <c r="K177" s="1730" t="s">
        <v>444</v>
      </c>
      <c r="L177" s="526">
        <v>19</v>
      </c>
      <c r="M177" s="526">
        <v>19</v>
      </c>
      <c r="N177" s="505">
        <v>19</v>
      </c>
    </row>
    <row r="178" spans="1:25" ht="27" customHeight="1" x14ac:dyDescent="0.2">
      <c r="A178" s="1857"/>
      <c r="B178" s="1858"/>
      <c r="C178" s="1941"/>
      <c r="D178" s="1946"/>
      <c r="E178" s="1944"/>
      <c r="F178" s="941"/>
      <c r="G178" s="936"/>
      <c r="H178" s="924"/>
      <c r="I178" s="924"/>
      <c r="J178" s="925"/>
      <c r="K178" s="185"/>
      <c r="L178" s="529"/>
      <c r="M178" s="529"/>
      <c r="N178" s="508"/>
    </row>
    <row r="179" spans="1:25" ht="18.75" customHeight="1" x14ac:dyDescent="0.2">
      <c r="A179" s="1857"/>
      <c r="B179" s="1858"/>
      <c r="C179" s="1941"/>
      <c r="D179" s="1942" t="s">
        <v>373</v>
      </c>
      <c r="E179" s="1944"/>
      <c r="F179" s="941"/>
      <c r="G179" s="936"/>
      <c r="H179" s="924"/>
      <c r="I179" s="924"/>
      <c r="J179" s="925"/>
      <c r="K179" s="1139" t="s">
        <v>464</v>
      </c>
      <c r="L179" s="528">
        <v>1</v>
      </c>
      <c r="M179" s="528">
        <v>1</v>
      </c>
      <c r="N179" s="507">
        <v>1</v>
      </c>
      <c r="O179" s="11"/>
      <c r="P179" s="11"/>
      <c r="Q179" s="11"/>
      <c r="R179" s="11"/>
      <c r="S179" s="11"/>
      <c r="T179" s="11"/>
      <c r="U179" s="11"/>
      <c r="V179" s="11"/>
      <c r="W179" s="11"/>
      <c r="X179" s="11"/>
      <c r="Y179" s="11"/>
    </row>
    <row r="180" spans="1:25" ht="20.25" customHeight="1" x14ac:dyDescent="0.2">
      <c r="A180" s="1857"/>
      <c r="B180" s="1858"/>
      <c r="C180" s="1941"/>
      <c r="D180" s="1943"/>
      <c r="E180" s="1944"/>
      <c r="F180" s="941"/>
      <c r="G180" s="936"/>
      <c r="H180" s="924"/>
      <c r="I180" s="924"/>
      <c r="J180" s="925"/>
      <c r="K180" s="326"/>
      <c r="L180" s="526"/>
      <c r="M180" s="526"/>
      <c r="N180" s="505"/>
      <c r="O180" s="11"/>
      <c r="P180" s="11"/>
      <c r="Q180" s="11"/>
      <c r="R180" s="11"/>
      <c r="S180" s="11"/>
      <c r="T180" s="11"/>
      <c r="U180" s="11"/>
      <c r="V180" s="11"/>
      <c r="W180" s="11"/>
      <c r="X180" s="11"/>
      <c r="Y180" s="11"/>
    </row>
    <row r="181" spans="1:25" ht="30.75" customHeight="1" x14ac:dyDescent="0.2">
      <c r="A181" s="916"/>
      <c r="B181" s="912"/>
      <c r="C181" s="914"/>
      <c r="D181" s="921" t="s">
        <v>340</v>
      </c>
      <c r="E181" s="726"/>
      <c r="F181" s="941"/>
      <c r="G181" s="936"/>
      <c r="H181" s="924"/>
      <c r="I181" s="924"/>
      <c r="J181" s="925"/>
      <c r="K181" s="326"/>
      <c r="L181" s="526"/>
      <c r="M181" s="526"/>
      <c r="N181" s="505"/>
      <c r="O181" s="1155"/>
      <c r="P181" s="1147"/>
      <c r="Q181" s="11"/>
      <c r="R181" s="11"/>
      <c r="S181" s="11"/>
      <c r="T181" s="11"/>
      <c r="U181" s="11"/>
      <c r="V181" s="11"/>
      <c r="W181" s="11"/>
      <c r="X181" s="11"/>
      <c r="Y181" s="11"/>
    </row>
    <row r="182" spans="1:25" ht="38.25" customHeight="1" x14ac:dyDescent="0.2">
      <c r="A182" s="916"/>
      <c r="B182" s="912"/>
      <c r="C182" s="914"/>
      <c r="D182" s="921" t="s">
        <v>433</v>
      </c>
      <c r="E182" s="726"/>
      <c r="F182" s="941"/>
      <c r="G182" s="106"/>
      <c r="H182" s="186"/>
      <c r="I182" s="186"/>
      <c r="J182" s="250"/>
      <c r="K182" s="840" t="s">
        <v>338</v>
      </c>
      <c r="L182" s="528">
        <v>1</v>
      </c>
      <c r="M182" s="528"/>
      <c r="N182" s="507"/>
      <c r="O182" s="1078"/>
      <c r="P182" s="1079"/>
      <c r="Q182" s="1079"/>
      <c r="R182" s="1079"/>
      <c r="S182" s="1079"/>
      <c r="T182" s="11"/>
      <c r="U182" s="11"/>
      <c r="V182" s="11"/>
      <c r="W182" s="11"/>
      <c r="X182" s="11"/>
      <c r="Y182" s="11"/>
    </row>
    <row r="183" spans="1:25" ht="15.75" customHeight="1" thickBot="1" x14ac:dyDescent="0.25">
      <c r="A183" s="47"/>
      <c r="B183" s="909"/>
      <c r="C183" s="1022"/>
      <c r="D183" s="1056"/>
      <c r="E183" s="1057"/>
      <c r="F183" s="66"/>
      <c r="G183" s="538" t="s">
        <v>8</v>
      </c>
      <c r="H183" s="454">
        <f>SUM(H170:H182)</f>
        <v>1324.3</v>
      </c>
      <c r="I183" s="454">
        <f t="shared" ref="I183:J183" si="5">SUM(I170:I182)</f>
        <v>737.8</v>
      </c>
      <c r="J183" s="454">
        <f t="shared" si="5"/>
        <v>737.8</v>
      </c>
      <c r="K183" s="1053"/>
      <c r="L183" s="1054"/>
      <c r="M183" s="1054"/>
      <c r="N183" s="1055"/>
      <c r="O183" s="11"/>
      <c r="P183" s="11"/>
      <c r="Q183" s="11"/>
      <c r="R183" s="11"/>
      <c r="S183" s="11"/>
      <c r="T183" s="11"/>
      <c r="U183" s="11"/>
      <c r="V183" s="11"/>
      <c r="W183" s="11"/>
      <c r="X183" s="11"/>
      <c r="Y183" s="11"/>
    </row>
    <row r="184" spans="1:25" ht="39.75" customHeight="1" x14ac:dyDescent="0.2">
      <c r="A184" s="50" t="s">
        <v>7</v>
      </c>
      <c r="B184" s="815" t="s">
        <v>30</v>
      </c>
      <c r="C184" s="816" t="s">
        <v>9</v>
      </c>
      <c r="D184" s="849" t="s">
        <v>434</v>
      </c>
      <c r="E184" s="292"/>
      <c r="F184" s="861" t="s">
        <v>57</v>
      </c>
      <c r="G184" s="141" t="s">
        <v>28</v>
      </c>
      <c r="H184" s="242">
        <v>3.6</v>
      </c>
      <c r="I184" s="242">
        <v>3.6</v>
      </c>
      <c r="J184" s="417"/>
      <c r="K184" s="1970" t="s">
        <v>410</v>
      </c>
      <c r="L184" s="1133"/>
      <c r="M184" s="1133">
        <v>1</v>
      </c>
      <c r="N184" s="509"/>
      <c r="O184" s="11"/>
      <c r="P184" s="11"/>
      <c r="Q184" s="11"/>
      <c r="R184" s="11"/>
      <c r="S184" s="11"/>
      <c r="T184" s="11"/>
      <c r="U184" s="11"/>
      <c r="V184" s="11"/>
      <c r="W184" s="11"/>
      <c r="X184" s="11"/>
      <c r="Y184" s="11"/>
    </row>
    <row r="185" spans="1:25" ht="18.75" customHeight="1" thickBot="1" x14ac:dyDescent="0.25">
      <c r="A185" s="887"/>
      <c r="B185" s="811"/>
      <c r="C185" s="142"/>
      <c r="D185" s="294"/>
      <c r="E185" s="293"/>
      <c r="F185" s="66"/>
      <c r="G185" s="41" t="s">
        <v>8</v>
      </c>
      <c r="H185" s="335">
        <f t="shared" ref="H185:J185" si="6">H184</f>
        <v>3.6</v>
      </c>
      <c r="I185" s="335">
        <f t="shared" si="6"/>
        <v>3.6</v>
      </c>
      <c r="J185" s="335">
        <f t="shared" si="6"/>
        <v>0</v>
      </c>
      <c r="K185" s="1971"/>
      <c r="L185" s="1134"/>
      <c r="M185" s="1134"/>
      <c r="N185" s="510"/>
      <c r="O185" s="11"/>
      <c r="P185" s="11"/>
      <c r="Q185" s="11"/>
      <c r="R185" s="11"/>
      <c r="S185" s="11"/>
      <c r="T185" s="11"/>
      <c r="U185" s="11"/>
      <c r="V185" s="11"/>
      <c r="W185" s="11"/>
      <c r="X185" s="11"/>
      <c r="Y185" s="11"/>
    </row>
    <row r="186" spans="1:25" ht="30.75" customHeight="1" x14ac:dyDescent="0.2">
      <c r="A186" s="50" t="s">
        <v>7</v>
      </c>
      <c r="B186" s="815" t="s">
        <v>30</v>
      </c>
      <c r="C186" s="816" t="s">
        <v>30</v>
      </c>
      <c r="D186" s="1968" t="s">
        <v>376</v>
      </c>
      <c r="E186" s="292"/>
      <c r="F186" s="861" t="s">
        <v>57</v>
      </c>
      <c r="G186" s="141" t="s">
        <v>28</v>
      </c>
      <c r="H186" s="242">
        <v>3.6</v>
      </c>
      <c r="I186" s="242">
        <v>3.6</v>
      </c>
      <c r="J186" s="417">
        <v>3.6</v>
      </c>
      <c r="K186" s="1970" t="s">
        <v>410</v>
      </c>
      <c r="L186" s="1133"/>
      <c r="M186" s="1133"/>
      <c r="N186" s="509">
        <v>1</v>
      </c>
      <c r="O186" s="1078"/>
      <c r="P186" s="1079"/>
      <c r="Q186" s="1079"/>
      <c r="R186" s="1079"/>
      <c r="S186" s="1079"/>
      <c r="T186" s="11"/>
      <c r="U186" s="11"/>
      <c r="V186" s="11"/>
      <c r="W186" s="11"/>
      <c r="X186" s="11"/>
      <c r="Y186" s="11"/>
    </row>
    <row r="187" spans="1:25" ht="21.75" customHeight="1" thickBot="1" x14ac:dyDescent="0.25">
      <c r="A187" s="887"/>
      <c r="B187" s="811"/>
      <c r="C187" s="142"/>
      <c r="D187" s="2014"/>
      <c r="E187" s="293"/>
      <c r="F187" s="66"/>
      <c r="G187" s="41" t="s">
        <v>8</v>
      </c>
      <c r="H187" s="335">
        <f t="shared" ref="H187:J187" si="7">H186</f>
        <v>3.6</v>
      </c>
      <c r="I187" s="335">
        <f t="shared" si="7"/>
        <v>3.6</v>
      </c>
      <c r="J187" s="335">
        <f t="shared" si="7"/>
        <v>3.6</v>
      </c>
      <c r="K187" s="1971"/>
      <c r="L187" s="1134"/>
      <c r="M187" s="1134"/>
      <c r="N187" s="510"/>
      <c r="O187" s="1080"/>
      <c r="P187" s="1079"/>
      <c r="Q187" s="1079"/>
      <c r="R187" s="1079"/>
      <c r="S187" s="1079"/>
      <c r="T187" s="11"/>
      <c r="U187" s="11"/>
      <c r="V187" s="11"/>
      <c r="W187" s="11"/>
      <c r="X187" s="11"/>
      <c r="Y187" s="11"/>
    </row>
    <row r="188" spans="1:25" ht="53.25" customHeight="1" x14ac:dyDescent="0.2">
      <c r="A188" s="50" t="s">
        <v>7</v>
      </c>
      <c r="B188" s="815" t="s">
        <v>30</v>
      </c>
      <c r="C188" s="816" t="s">
        <v>39</v>
      </c>
      <c r="D188" s="1968" t="s">
        <v>435</v>
      </c>
      <c r="E188" s="292"/>
      <c r="F188" s="861" t="s">
        <v>57</v>
      </c>
      <c r="G188" s="141" t="s">
        <v>28</v>
      </c>
      <c r="H188" s="242">
        <v>3</v>
      </c>
      <c r="I188" s="242"/>
      <c r="J188" s="417"/>
      <c r="K188" s="1970" t="s">
        <v>410</v>
      </c>
      <c r="L188" s="1133">
        <v>1</v>
      </c>
      <c r="M188" s="1133"/>
      <c r="N188" s="509"/>
      <c r="O188" s="1078"/>
      <c r="P188" s="1083"/>
      <c r="Q188" s="1079"/>
      <c r="R188" s="1079"/>
      <c r="S188" s="1079"/>
      <c r="T188" s="11"/>
      <c r="U188" s="11"/>
      <c r="V188" s="11"/>
      <c r="W188" s="11"/>
      <c r="X188" s="11"/>
      <c r="Y188" s="11"/>
    </row>
    <row r="189" spans="1:25" ht="26.25" customHeight="1" thickBot="1" x14ac:dyDescent="0.25">
      <c r="A189" s="887"/>
      <c r="B189" s="811"/>
      <c r="C189" s="142"/>
      <c r="D189" s="1969"/>
      <c r="E189" s="293"/>
      <c r="F189" s="66"/>
      <c r="G189" s="41" t="s">
        <v>8</v>
      </c>
      <c r="H189" s="335">
        <f t="shared" ref="H189:J189" si="8">H188</f>
        <v>3</v>
      </c>
      <c r="I189" s="335">
        <f t="shared" si="8"/>
        <v>0</v>
      </c>
      <c r="J189" s="335">
        <f t="shared" si="8"/>
        <v>0</v>
      </c>
      <c r="K189" s="1971"/>
      <c r="L189" s="1134"/>
      <c r="M189" s="1134"/>
      <c r="N189" s="510"/>
      <c r="O189" s="1080"/>
      <c r="P189" s="1079"/>
      <c r="Q189" s="1079"/>
      <c r="R189" s="1079"/>
      <c r="S189" s="1079"/>
      <c r="T189" s="11"/>
      <c r="U189" s="11"/>
      <c r="V189" s="11"/>
      <c r="W189" s="11"/>
      <c r="X189" s="11"/>
      <c r="Y189" s="11"/>
    </row>
    <row r="190" spans="1:25" ht="13.5" thickBot="1" x14ac:dyDescent="0.25">
      <c r="A190" s="48" t="s">
        <v>7</v>
      </c>
      <c r="B190" s="9" t="s">
        <v>30</v>
      </c>
      <c r="C190" s="1973" t="s">
        <v>10</v>
      </c>
      <c r="D190" s="1974"/>
      <c r="E190" s="1974"/>
      <c r="F190" s="1974"/>
      <c r="G190" s="1975"/>
      <c r="H190" s="260">
        <f>H183+H185+H187+H189</f>
        <v>1334.5</v>
      </c>
      <c r="I190" s="260">
        <f t="shared" ref="I190:J190" si="9">I183+I185+I187+I189</f>
        <v>745</v>
      </c>
      <c r="J190" s="260">
        <f t="shared" si="9"/>
        <v>741.4</v>
      </c>
      <c r="K190" s="225"/>
      <c r="L190" s="63"/>
      <c r="M190" s="63"/>
      <c r="N190" s="226"/>
      <c r="O190" s="11"/>
      <c r="P190" s="11"/>
      <c r="Q190" s="11"/>
      <c r="R190" s="11"/>
      <c r="S190" s="11"/>
      <c r="T190" s="11"/>
      <c r="U190" s="11"/>
      <c r="V190" s="11"/>
      <c r="W190" s="11"/>
      <c r="X190" s="11"/>
      <c r="Y190" s="11"/>
    </row>
    <row r="191" spans="1:25" ht="15.75" customHeight="1" thickBot="1" x14ac:dyDescent="0.25">
      <c r="A191" s="48" t="s">
        <v>7</v>
      </c>
      <c r="B191" s="9" t="s">
        <v>39</v>
      </c>
      <c r="C191" s="1976" t="s">
        <v>48</v>
      </c>
      <c r="D191" s="1977"/>
      <c r="E191" s="1977"/>
      <c r="F191" s="1977"/>
      <c r="G191" s="1977"/>
      <c r="H191" s="857"/>
      <c r="I191" s="857"/>
      <c r="J191" s="857"/>
      <c r="K191" s="812"/>
      <c r="L191" s="913"/>
      <c r="M191" s="913"/>
      <c r="N191" s="813"/>
      <c r="O191" s="11"/>
      <c r="P191" s="11"/>
      <c r="Q191" s="11"/>
      <c r="R191" s="11"/>
      <c r="S191" s="11"/>
      <c r="T191" s="11"/>
      <c r="U191" s="11"/>
      <c r="V191" s="11"/>
      <c r="W191" s="11"/>
      <c r="X191" s="11"/>
      <c r="Y191" s="11"/>
    </row>
    <row r="192" spans="1:25" s="114" customFormat="1" ht="43.5" customHeight="1" x14ac:dyDescent="0.2">
      <c r="A192" s="1086" t="s">
        <v>7</v>
      </c>
      <c r="B192" s="1087" t="s">
        <v>39</v>
      </c>
      <c r="C192" s="1088" t="s">
        <v>7</v>
      </c>
      <c r="D192" s="1089" t="s">
        <v>426</v>
      </c>
      <c r="E192" s="919" t="s">
        <v>54</v>
      </c>
      <c r="F192" s="931" t="s">
        <v>31</v>
      </c>
      <c r="G192" s="1090" t="s">
        <v>28</v>
      </c>
      <c r="H192" s="1092">
        <v>200</v>
      </c>
      <c r="I192" s="1091">
        <v>200</v>
      </c>
      <c r="J192" s="1091">
        <v>200</v>
      </c>
      <c r="K192" s="2009" t="s">
        <v>445</v>
      </c>
      <c r="L192" s="95">
        <f>280+300+141</f>
        <v>721</v>
      </c>
      <c r="M192" s="1258">
        <f>260+137+320</f>
        <v>717</v>
      </c>
      <c r="N192" s="1259">
        <f>132+230+96+50+67</f>
        <v>575</v>
      </c>
      <c r="O192" s="1081"/>
      <c r="P192" s="1081"/>
      <c r="Q192" s="1081"/>
      <c r="R192" s="1082"/>
      <c r="S192" s="1082"/>
      <c r="T192" s="1082"/>
      <c r="U192" s="1082"/>
      <c r="V192" s="1082"/>
      <c r="W192" s="1082"/>
      <c r="X192" s="1082"/>
      <c r="Y192" s="1082"/>
    </row>
    <row r="193" spans="1:17" s="114" customFormat="1" ht="19.5" customHeight="1" thickBot="1" x14ac:dyDescent="0.25">
      <c r="A193" s="922"/>
      <c r="B193" s="923"/>
      <c r="C193" s="933"/>
      <c r="D193" s="934"/>
      <c r="E193" s="935"/>
      <c r="F193" s="938"/>
      <c r="G193" s="115" t="s">
        <v>8</v>
      </c>
      <c r="H193" s="577">
        <f>SUM(H192:H192)</f>
        <v>200</v>
      </c>
      <c r="I193" s="577">
        <f>SUM(I192:I192)</f>
        <v>200</v>
      </c>
      <c r="J193" s="600">
        <f>SUM(J192:J192)</f>
        <v>200</v>
      </c>
      <c r="K193" s="2010"/>
      <c r="L193" s="93"/>
      <c r="M193" s="465"/>
      <c r="N193" s="94"/>
    </row>
    <row r="194" spans="1:17" ht="15.75" customHeight="1" x14ac:dyDescent="0.2">
      <c r="A194" s="858" t="s">
        <v>7</v>
      </c>
      <c r="B194" s="810" t="s">
        <v>39</v>
      </c>
      <c r="C194" s="904" t="s">
        <v>9</v>
      </c>
      <c r="D194" s="1937" t="s">
        <v>304</v>
      </c>
      <c r="E194" s="1077" t="s">
        <v>54</v>
      </c>
      <c r="F194" s="920" t="s">
        <v>53</v>
      </c>
      <c r="G194" s="42" t="s">
        <v>28</v>
      </c>
      <c r="H194" s="925">
        <v>45</v>
      </c>
      <c r="I194" s="872">
        <v>100</v>
      </c>
      <c r="J194" s="620">
        <v>400</v>
      </c>
      <c r="K194" s="1093" t="s">
        <v>136</v>
      </c>
      <c r="L194" s="1094"/>
      <c r="M194" s="1095" t="s">
        <v>57</v>
      </c>
      <c r="N194" s="1096"/>
    </row>
    <row r="195" spans="1:17" ht="28.5" customHeight="1" x14ac:dyDescent="0.2">
      <c r="A195" s="46"/>
      <c r="B195" s="810"/>
      <c r="C195" s="159"/>
      <c r="D195" s="1937"/>
      <c r="E195" s="1077"/>
      <c r="F195" s="920"/>
      <c r="G195" s="202"/>
      <c r="H195" s="250"/>
      <c r="I195" s="250"/>
      <c r="J195" s="250"/>
      <c r="K195" s="917" t="s">
        <v>330</v>
      </c>
      <c r="L195" s="526"/>
      <c r="M195" s="1097"/>
      <c r="N195" s="1098">
        <v>20</v>
      </c>
    </row>
    <row r="196" spans="1:17" s="114" customFormat="1" ht="17.25" customHeight="1" thickBot="1" x14ac:dyDescent="0.25">
      <c r="A196" s="47"/>
      <c r="B196" s="144"/>
      <c r="C196" s="761"/>
      <c r="D196" s="1969"/>
      <c r="E196" s="1085"/>
      <c r="F196" s="66"/>
      <c r="G196" s="115" t="s">
        <v>8</v>
      </c>
      <c r="H196" s="577">
        <f>H194</f>
        <v>45</v>
      </c>
      <c r="I196" s="577">
        <f>I194</f>
        <v>100</v>
      </c>
      <c r="J196" s="577">
        <f>J194</f>
        <v>400</v>
      </c>
      <c r="K196" s="1010"/>
      <c r="L196" s="597"/>
      <c r="M196" s="1099"/>
      <c r="N196" s="598"/>
    </row>
    <row r="197" spans="1:17" ht="13.5" thickBot="1" x14ac:dyDescent="0.25">
      <c r="A197" s="887" t="s">
        <v>7</v>
      </c>
      <c r="B197" s="811" t="s">
        <v>39</v>
      </c>
      <c r="C197" s="2005" t="s">
        <v>10</v>
      </c>
      <c r="D197" s="2006"/>
      <c r="E197" s="2006"/>
      <c r="F197" s="2006"/>
      <c r="G197" s="2006"/>
      <c r="H197" s="1084">
        <f>H196+H193</f>
        <v>245</v>
      </c>
      <c r="I197" s="1084">
        <f t="shared" ref="I197:J197" si="10">I196+I193</f>
        <v>300</v>
      </c>
      <c r="J197" s="1084">
        <f t="shared" si="10"/>
        <v>600</v>
      </c>
      <c r="K197" s="578"/>
      <c r="L197" s="532"/>
      <c r="M197" s="532"/>
      <c r="N197" s="227"/>
    </row>
    <row r="198" spans="1:17" ht="14.25" customHeight="1" thickBot="1" x14ac:dyDescent="0.25">
      <c r="A198" s="49" t="s">
        <v>7</v>
      </c>
      <c r="B198" s="1994" t="s">
        <v>11</v>
      </c>
      <c r="C198" s="1995"/>
      <c r="D198" s="1995"/>
      <c r="E198" s="1995"/>
      <c r="F198" s="1995"/>
      <c r="G198" s="1996"/>
      <c r="H198" s="273">
        <f>SUM(H197,H190,H168,H148)</f>
        <v>12865.6</v>
      </c>
      <c r="I198" s="273">
        <f>SUM(I197,I190,I168,I148)</f>
        <v>13945.2</v>
      </c>
      <c r="J198" s="273">
        <f>SUM(J197,J190,J168,J148)</f>
        <v>16692.7</v>
      </c>
      <c r="K198" s="896"/>
      <c r="L198" s="537"/>
      <c r="M198" s="537"/>
      <c r="N198" s="898"/>
    </row>
    <row r="199" spans="1:17" ht="14.25" customHeight="1" thickBot="1" x14ac:dyDescent="0.25">
      <c r="A199" s="37" t="s">
        <v>41</v>
      </c>
      <c r="B199" s="1997" t="s">
        <v>70</v>
      </c>
      <c r="C199" s="1998"/>
      <c r="D199" s="1998"/>
      <c r="E199" s="1998"/>
      <c r="F199" s="1998"/>
      <c r="G199" s="1999"/>
      <c r="H199" s="274">
        <f t="shared" ref="H199:J199" si="11">SUM(H198)</f>
        <v>12865.6</v>
      </c>
      <c r="I199" s="274">
        <f t="shared" si="11"/>
        <v>13945.2</v>
      </c>
      <c r="J199" s="274">
        <f t="shared" si="11"/>
        <v>16692.7</v>
      </c>
      <c r="K199" s="2000"/>
      <c r="L199" s="2001"/>
      <c r="M199" s="2001"/>
      <c r="N199" s="2002"/>
    </row>
    <row r="200" spans="1:17" s="14" customFormat="1" ht="17.25" customHeight="1" x14ac:dyDescent="0.2">
      <c r="A200" s="2003"/>
      <c r="B200" s="2003"/>
      <c r="C200" s="2003"/>
      <c r="D200" s="2003"/>
      <c r="E200" s="2003"/>
      <c r="F200" s="2003"/>
      <c r="G200" s="2003"/>
      <c r="H200" s="2003"/>
      <c r="I200" s="2003"/>
      <c r="J200" s="2003"/>
      <c r="K200" s="2003"/>
      <c r="L200" s="2003"/>
      <c r="M200" s="2003"/>
      <c r="N200" s="2003"/>
      <c r="O200" s="13"/>
      <c r="P200" s="13"/>
      <c r="Q200" s="13"/>
    </row>
    <row r="201" spans="1:17" s="14" customFormat="1" ht="14.25" customHeight="1" thickBot="1" x14ac:dyDescent="0.25">
      <c r="A201" s="2004" t="s">
        <v>16</v>
      </c>
      <c r="B201" s="2004"/>
      <c r="C201" s="2004"/>
      <c r="D201" s="2004"/>
      <c r="E201" s="2004"/>
      <c r="F201" s="2004"/>
      <c r="G201" s="2004"/>
      <c r="H201" s="888"/>
      <c r="I201" s="888"/>
      <c r="J201" s="888"/>
      <c r="K201" s="28"/>
      <c r="L201" s="28"/>
      <c r="M201" s="28"/>
      <c r="N201" s="28"/>
      <c r="O201" s="13"/>
      <c r="P201" s="13"/>
      <c r="Q201" s="13"/>
    </row>
    <row r="202" spans="1:17" ht="54" customHeight="1" thickBot="1" x14ac:dyDescent="0.25">
      <c r="A202" s="1985" t="s">
        <v>12</v>
      </c>
      <c r="B202" s="1986"/>
      <c r="C202" s="1986"/>
      <c r="D202" s="1986"/>
      <c r="E202" s="1986"/>
      <c r="F202" s="1986"/>
      <c r="G202" s="1987"/>
      <c r="H202" s="1428" t="s">
        <v>363</v>
      </c>
      <c r="I202" s="1018" t="s">
        <v>266</v>
      </c>
      <c r="J202" s="1018" t="s">
        <v>267</v>
      </c>
      <c r="K202" s="2"/>
      <c r="L202" s="2"/>
      <c r="M202" s="2"/>
      <c r="N202" s="2"/>
    </row>
    <row r="203" spans="1:17" ht="14.25" customHeight="1" x14ac:dyDescent="0.2">
      <c r="A203" s="1988" t="s">
        <v>17</v>
      </c>
      <c r="B203" s="1989"/>
      <c r="C203" s="1989"/>
      <c r="D203" s="1989"/>
      <c r="E203" s="1989"/>
      <c r="F203" s="1989"/>
      <c r="G203" s="1990"/>
      <c r="H203" s="1477">
        <f>H204+H211+H212+H213+H214+H215</f>
        <v>12734</v>
      </c>
      <c r="I203" s="1477">
        <f t="shared" ref="I203:J203" si="12">I204+I211+I212+I213+I214+I215</f>
        <v>11373.7</v>
      </c>
      <c r="J203" s="229">
        <f t="shared" si="12"/>
        <v>11187.7</v>
      </c>
    </row>
    <row r="204" spans="1:17" ht="14.25" customHeight="1" x14ac:dyDescent="0.2">
      <c r="A204" s="1991" t="s">
        <v>122</v>
      </c>
      <c r="B204" s="1992"/>
      <c r="C204" s="1992"/>
      <c r="D204" s="1992"/>
      <c r="E204" s="1992"/>
      <c r="F204" s="1992"/>
      <c r="G204" s="1993"/>
      <c r="H204" s="1472">
        <f>H205+H206+H207+H208+H209+H210</f>
        <v>10600.8</v>
      </c>
      <c r="I204" s="1472">
        <f t="shared" ref="I204:J204" si="13">I205+I206+I207+I208+I209+I210</f>
        <v>11123.7</v>
      </c>
      <c r="J204" s="230">
        <f t="shared" si="13"/>
        <v>10837.7</v>
      </c>
      <c r="K204" s="23"/>
    </row>
    <row r="205" spans="1:17" ht="14.25" customHeight="1" x14ac:dyDescent="0.2">
      <c r="A205" s="1982" t="s">
        <v>22</v>
      </c>
      <c r="B205" s="1983"/>
      <c r="C205" s="1983"/>
      <c r="D205" s="1983"/>
      <c r="E205" s="1983"/>
      <c r="F205" s="1983"/>
      <c r="G205" s="1984"/>
      <c r="H205" s="1473">
        <f>SUMIF(G14:G199,"SB",H14:H199)</f>
        <v>10482.799999999999</v>
      </c>
      <c r="I205" s="250">
        <f>SUMIF(G11:G199,"SB",I11:I199)</f>
        <v>10879.4</v>
      </c>
      <c r="J205" s="250">
        <f>SUMIF(G11:G199,"SB",J11:J199)</f>
        <v>10338</v>
      </c>
      <c r="K205" s="23"/>
    </row>
    <row r="206" spans="1:17" ht="14.25" customHeight="1" x14ac:dyDescent="0.2">
      <c r="A206" s="1956" t="s">
        <v>23</v>
      </c>
      <c r="B206" s="1957"/>
      <c r="C206" s="1957"/>
      <c r="D206" s="1957"/>
      <c r="E206" s="1957"/>
      <c r="F206" s="1957"/>
      <c r="G206" s="1958"/>
      <c r="H206" s="1474">
        <f>SUMIF(G11:G199,"SB(SP)",H11:H199)</f>
        <v>33.5</v>
      </c>
      <c r="I206" s="342">
        <f>SUMIF(G11:G199,"SB(SP)",I11:I199)</f>
        <v>13.6</v>
      </c>
      <c r="J206" s="342">
        <f>SUMIF(G11:G199,"SB(SP)",J11:J199)</f>
        <v>13.6</v>
      </c>
      <c r="K206" s="35"/>
    </row>
    <row r="207" spans="1:17" ht="12.75" customHeight="1" x14ac:dyDescent="0.2">
      <c r="A207" s="1956" t="s">
        <v>82</v>
      </c>
      <c r="B207" s="1957"/>
      <c r="C207" s="1957"/>
      <c r="D207" s="1957"/>
      <c r="E207" s="1957"/>
      <c r="F207" s="1957"/>
      <c r="G207" s="1958"/>
      <c r="H207" s="1474">
        <f>SUMIF(G11:G197,"SB(VR)",H11:H197)</f>
        <v>84.5</v>
      </c>
      <c r="I207" s="342">
        <f>SUMIF(G11:G199,"SB(VR)",I11:I199)</f>
        <v>14.3</v>
      </c>
      <c r="J207" s="342">
        <f>SUMIF(G11:G199,"SB(VR)",J11:J199)</f>
        <v>0</v>
      </c>
      <c r="K207" s="25"/>
      <c r="L207" s="1"/>
      <c r="M207" s="1"/>
      <c r="N207" s="1"/>
    </row>
    <row r="208" spans="1:17" x14ac:dyDescent="0.2">
      <c r="A208" s="1956" t="s">
        <v>24</v>
      </c>
      <c r="B208" s="1957"/>
      <c r="C208" s="1957"/>
      <c r="D208" s="1957"/>
      <c r="E208" s="1957"/>
      <c r="F208" s="1957"/>
      <c r="G208" s="1958"/>
      <c r="H208" s="1474">
        <f>SUMIF(G11:G199,"SB(P)",H11:H199)</f>
        <v>0</v>
      </c>
      <c r="I208" s="342">
        <f>SUMIF(G11:G199,"SB(P)",I11:I199)</f>
        <v>0</v>
      </c>
      <c r="J208" s="342">
        <f>SUMIF(G11:G199,"SB(P)",J11:J199)</f>
        <v>0</v>
      </c>
      <c r="K208" s="25"/>
      <c r="L208" s="1"/>
      <c r="M208" s="1"/>
      <c r="N208" s="1"/>
    </row>
    <row r="209" spans="1:14" x14ac:dyDescent="0.2">
      <c r="A209" s="1956" t="s">
        <v>126</v>
      </c>
      <c r="B209" s="1957"/>
      <c r="C209" s="1957"/>
      <c r="D209" s="1957"/>
      <c r="E209" s="1957"/>
      <c r="F209" s="1957"/>
      <c r="G209" s="1958"/>
      <c r="H209" s="1474">
        <f>SUMIF(G13:G199,"SB(VB)",H13:H199)</f>
        <v>0</v>
      </c>
      <c r="I209" s="342">
        <f>SUMIF(G13:G199,"SB(VB)",I13:I199)</f>
        <v>216.4</v>
      </c>
      <c r="J209" s="342">
        <f>SUMIF(G13:G199,"SB(VB)",J13:J199)</f>
        <v>486.1</v>
      </c>
    </row>
    <row r="210" spans="1:14" ht="27.75" customHeight="1" x14ac:dyDescent="0.2">
      <c r="A210" s="1965" t="s">
        <v>473</v>
      </c>
      <c r="B210" s="1966"/>
      <c r="C210" s="1966"/>
      <c r="D210" s="1966"/>
      <c r="E210" s="1966"/>
      <c r="F210" s="1966"/>
      <c r="G210" s="1967"/>
      <c r="H210" s="1474">
        <f>SUMIF(G9:G197,"SB(ES)",H9:H197)</f>
        <v>0</v>
      </c>
      <c r="I210" s="1474">
        <f>SUMIF(G9:G197,"SB(ES)",I9:I197)</f>
        <v>0</v>
      </c>
      <c r="J210" s="232">
        <f>SUMIF(G9:G197,"SB(ES)",J9:J197)</f>
        <v>0</v>
      </c>
    </row>
    <row r="211" spans="1:14" ht="14.25" customHeight="1" x14ac:dyDescent="0.2">
      <c r="A211" s="1959" t="s">
        <v>73</v>
      </c>
      <c r="B211" s="1960"/>
      <c r="C211" s="1960"/>
      <c r="D211" s="1960"/>
      <c r="E211" s="1960"/>
      <c r="F211" s="1960"/>
      <c r="G211" s="1961"/>
      <c r="H211" s="1475">
        <f>SUMIF(G9:G199,"SB(L)",H9:H199)</f>
        <v>1002.7</v>
      </c>
      <c r="I211" s="1475">
        <f>SUMIF(G9:G199,"SB(L)",I9:I199)</f>
        <v>0</v>
      </c>
      <c r="J211" s="233">
        <f>SUMIF(G9:G199,"SB(L)",J9:J199)</f>
        <v>0</v>
      </c>
    </row>
    <row r="212" spans="1:14" x14ac:dyDescent="0.2">
      <c r="A212" s="1959" t="s">
        <v>147</v>
      </c>
      <c r="B212" s="1960"/>
      <c r="C212" s="1960"/>
      <c r="D212" s="1960"/>
      <c r="E212" s="1960"/>
      <c r="F212" s="1960"/>
      <c r="G212" s="1961"/>
      <c r="H212" s="1475">
        <f>SUMIF(G9:G199,"SB(KPP)",H9:H199)</f>
        <v>400</v>
      </c>
      <c r="I212" s="1475">
        <f>SUMIF(G9:G199,"SB(KPP)",I9:I199)</f>
        <v>250</v>
      </c>
      <c r="J212" s="233">
        <f>SUMIF(G9:G199,"SB(KPP)",J9:J199)</f>
        <v>350</v>
      </c>
      <c r="K212" s="104"/>
      <c r="L212" s="104"/>
      <c r="M212" s="104"/>
      <c r="N212" s="104"/>
    </row>
    <row r="213" spans="1:14" x14ac:dyDescent="0.2">
      <c r="A213" s="1959" t="s">
        <v>123</v>
      </c>
      <c r="B213" s="1960"/>
      <c r="C213" s="1960"/>
      <c r="D213" s="1960"/>
      <c r="E213" s="1960"/>
      <c r="F213" s="1960"/>
      <c r="G213" s="1961"/>
      <c r="H213" s="1475">
        <f>SUMIF(G10:G199,"SB(SPL)",H10:H199)</f>
        <v>6.5</v>
      </c>
      <c r="I213" s="1475">
        <f>SUMIF(G10:G199,"SB(SPL)",I10:I199)</f>
        <v>0</v>
      </c>
      <c r="J213" s="233">
        <f>SUMIF(G10:G199,"SB(SPL)",J10:J199)</f>
        <v>0</v>
      </c>
    </row>
    <row r="214" spans="1:14" x14ac:dyDescent="0.2">
      <c r="A214" s="1959" t="s">
        <v>127</v>
      </c>
      <c r="B214" s="1960"/>
      <c r="C214" s="1960"/>
      <c r="D214" s="1960"/>
      <c r="E214" s="1960"/>
      <c r="F214" s="1960"/>
      <c r="G214" s="1961"/>
      <c r="H214" s="1475">
        <f>SUMIF(G11:G199,"SB(ŽPL)",H11:H199)</f>
        <v>724</v>
      </c>
      <c r="I214" s="1475">
        <f>SUMIF(G11:G199,"SB(ŽPL)",I11:I199)</f>
        <v>0</v>
      </c>
      <c r="J214" s="233">
        <f>SUMIF(G11:G199,"SB(ŽPL)",J11:J199)</f>
        <v>0</v>
      </c>
    </row>
    <row r="215" spans="1:14" x14ac:dyDescent="0.2">
      <c r="A215" s="1959" t="s">
        <v>124</v>
      </c>
      <c r="B215" s="1960"/>
      <c r="C215" s="1960"/>
      <c r="D215" s="1960"/>
      <c r="E215" s="1960"/>
      <c r="F215" s="1960"/>
      <c r="G215" s="1961"/>
      <c r="H215" s="1475">
        <f>SUMIF(G10:G199,"SB(VRL)",H10:H199)</f>
        <v>0</v>
      </c>
      <c r="I215" s="1256">
        <f>SUMIF(G11:G199,"SB(VRL)",I11:I199)</f>
        <v>0</v>
      </c>
      <c r="J215" s="1256">
        <f>SUMIF(G11:G199,"SB(VRL)",J11:J199)</f>
        <v>0</v>
      </c>
    </row>
    <row r="216" spans="1:14" x14ac:dyDescent="0.2">
      <c r="A216" s="1962" t="s">
        <v>18</v>
      </c>
      <c r="B216" s="1963"/>
      <c r="C216" s="1963"/>
      <c r="D216" s="1963"/>
      <c r="E216" s="1963"/>
      <c r="F216" s="1963"/>
      <c r="G216" s="1964"/>
      <c r="H216" s="1478">
        <f>SUM(H217:H220)</f>
        <v>131.6</v>
      </c>
      <c r="I216" s="1478">
        <f>SUM(I217:I220)</f>
        <v>2571.5</v>
      </c>
      <c r="J216" s="234">
        <f>SUM(J217:J220)</f>
        <v>5505</v>
      </c>
    </row>
    <row r="217" spans="1:14" ht="14.25" customHeight="1" x14ac:dyDescent="0.2">
      <c r="A217" s="1965" t="s">
        <v>25</v>
      </c>
      <c r="B217" s="1966"/>
      <c r="C217" s="1966"/>
      <c r="D217" s="1966"/>
      <c r="E217" s="1966"/>
      <c r="F217" s="1966"/>
      <c r="G217" s="1967"/>
      <c r="H217" s="1474">
        <f>SUMIF(G9:G196,"ES",H9:H196)</f>
        <v>0</v>
      </c>
      <c r="I217" s="1474">
        <f>SUMIF(G9:G196,"ES",I9:I196)</f>
        <v>2450.5</v>
      </c>
      <c r="J217" s="232">
        <f>SUMIF(G9:G196,"ES",J9:J196)</f>
        <v>5505</v>
      </c>
    </row>
    <row r="218" spans="1:14" x14ac:dyDescent="0.2">
      <c r="A218" s="1953" t="s">
        <v>342</v>
      </c>
      <c r="B218" s="1954"/>
      <c r="C218" s="1954"/>
      <c r="D218" s="1954"/>
      <c r="E218" s="1954"/>
      <c r="F218" s="1954"/>
      <c r="G218" s="1955"/>
      <c r="H218" s="1474">
        <f>SUMIF(G14:G199,"KVJUD",H14:H199)</f>
        <v>0</v>
      </c>
      <c r="I218" s="342">
        <f>SUMIF(G14:G201,"KVJUD",I14:I201)</f>
        <v>0</v>
      </c>
      <c r="J218" s="342">
        <f>SUMIF(G14:G201,"KVJUD",J14:J201)</f>
        <v>0</v>
      </c>
    </row>
    <row r="219" spans="1:14" ht="13.5" customHeight="1" x14ac:dyDescent="0.2">
      <c r="A219" s="1956" t="s">
        <v>26</v>
      </c>
      <c r="B219" s="1957"/>
      <c r="C219" s="1957"/>
      <c r="D219" s="1957"/>
      <c r="E219" s="1957"/>
      <c r="F219" s="1957"/>
      <c r="G219" s="1958"/>
      <c r="H219" s="1474">
        <f>SUMIF(G11:G199,"LRVB",H11:H199)</f>
        <v>0</v>
      </c>
      <c r="I219" s="342">
        <f>SUMIF(G11:G199,"LRVB",I11:I199)</f>
        <v>0</v>
      </c>
      <c r="J219" s="342">
        <f>SUMIF(G11:G199,"LRVB",J11:J199)</f>
        <v>0</v>
      </c>
    </row>
    <row r="220" spans="1:14" ht="15.75" customHeight="1" x14ac:dyDescent="0.2">
      <c r="A220" s="1956" t="s">
        <v>27</v>
      </c>
      <c r="B220" s="1957"/>
      <c r="C220" s="1957"/>
      <c r="D220" s="1957"/>
      <c r="E220" s="1957"/>
      <c r="F220" s="1957"/>
      <c r="G220" s="1958"/>
      <c r="H220" s="1474">
        <f>SUMIF(G10:G199,"Kt",H10:H199)</f>
        <v>131.6</v>
      </c>
      <c r="I220" s="342">
        <f>SUMIF(G11:G199,"Kt",I11:I199)</f>
        <v>121</v>
      </c>
      <c r="J220" s="342">
        <f>SUMIF(G11:G199,"Kt",J11:J199)</f>
        <v>0</v>
      </c>
    </row>
    <row r="221" spans="1:14" ht="15" customHeight="1" thickBot="1" x14ac:dyDescent="0.25">
      <c r="A221" s="1947" t="s">
        <v>19</v>
      </c>
      <c r="B221" s="1948"/>
      <c r="C221" s="1948"/>
      <c r="D221" s="1948"/>
      <c r="E221" s="1948"/>
      <c r="F221" s="1948"/>
      <c r="G221" s="1949"/>
      <c r="H221" s="1471">
        <f>SUM(H203,H216)</f>
        <v>12865.6</v>
      </c>
      <c r="I221" s="1257">
        <f>SUM(I203,I216)</f>
        <v>13945.2</v>
      </c>
      <c r="J221" s="1257">
        <f>SUM(J203,J216)</f>
        <v>16692.7</v>
      </c>
      <c r="L221" s="3"/>
      <c r="M221" s="3"/>
      <c r="N221" s="3"/>
    </row>
    <row r="222" spans="1:14" x14ac:dyDescent="0.2">
      <c r="H222" s="13"/>
      <c r="I222" s="13"/>
      <c r="J222" s="13"/>
      <c r="K222" s="13"/>
      <c r="L222" s="11"/>
      <c r="M222" s="11"/>
      <c r="N222" s="11"/>
    </row>
    <row r="223" spans="1:14" x14ac:dyDescent="0.2">
      <c r="H223" s="749"/>
      <c r="I223" s="13"/>
      <c r="J223" s="13"/>
      <c r="K223" s="148"/>
      <c r="L223" s="11"/>
      <c r="M223" s="11"/>
      <c r="N223" s="11"/>
    </row>
    <row r="224" spans="1:14" x14ac:dyDescent="0.2">
      <c r="H224" s="170"/>
      <c r="I224" s="170"/>
      <c r="J224" s="170"/>
      <c r="K224" s="13"/>
      <c r="L224" s="13"/>
      <c r="M224" s="13"/>
      <c r="N224" s="13"/>
    </row>
    <row r="227" spans="8:10" x14ac:dyDescent="0.2">
      <c r="H227" s="104"/>
      <c r="I227" s="104"/>
      <c r="J227" s="104"/>
    </row>
  </sheetData>
  <mergeCells count="205">
    <mergeCell ref="A217:G217"/>
    <mergeCell ref="K1:N1"/>
    <mergeCell ref="D155:D159"/>
    <mergeCell ref="A205:G205"/>
    <mergeCell ref="A206:G206"/>
    <mergeCell ref="A202:G202"/>
    <mergeCell ref="A203:G203"/>
    <mergeCell ref="A204:G204"/>
    <mergeCell ref="B198:G198"/>
    <mergeCell ref="B199:G199"/>
    <mergeCell ref="K199:N199"/>
    <mergeCell ref="A200:N200"/>
    <mergeCell ref="A201:G201"/>
    <mergeCell ref="K186:K187"/>
    <mergeCell ref="D194:D196"/>
    <mergeCell ref="C197:G197"/>
    <mergeCell ref="K155:K156"/>
    <mergeCell ref="C168:G168"/>
    <mergeCell ref="C148:G148"/>
    <mergeCell ref="K192:K193"/>
    <mergeCell ref="C169:N169"/>
    <mergeCell ref="K184:K185"/>
    <mergeCell ref="D186:D187"/>
    <mergeCell ref="A179:A180"/>
    <mergeCell ref="A221:G221"/>
    <mergeCell ref="H7:H9"/>
    <mergeCell ref="K49:K50"/>
    <mergeCell ref="D53:D56"/>
    <mergeCell ref="E53:E56"/>
    <mergeCell ref="F53:F56"/>
    <mergeCell ref="A218:G218"/>
    <mergeCell ref="A219:G219"/>
    <mergeCell ref="A220:G220"/>
    <mergeCell ref="A214:G214"/>
    <mergeCell ref="A215:G215"/>
    <mergeCell ref="A216:G216"/>
    <mergeCell ref="A210:G210"/>
    <mergeCell ref="A213:G213"/>
    <mergeCell ref="A207:G207"/>
    <mergeCell ref="A208:G208"/>
    <mergeCell ref="A209:G209"/>
    <mergeCell ref="D188:D189"/>
    <mergeCell ref="K188:K189"/>
    <mergeCell ref="D170:D171"/>
    <mergeCell ref="A211:G211"/>
    <mergeCell ref="A212:G212"/>
    <mergeCell ref="C190:G190"/>
    <mergeCell ref="C191:G191"/>
    <mergeCell ref="B179:B180"/>
    <mergeCell ref="C179:C180"/>
    <mergeCell ref="D179:D180"/>
    <mergeCell ref="E179:E180"/>
    <mergeCell ref="A177:A178"/>
    <mergeCell ref="B177:B178"/>
    <mergeCell ref="C177:C178"/>
    <mergeCell ref="D177:D178"/>
    <mergeCell ref="E177:E178"/>
    <mergeCell ref="O142:O144"/>
    <mergeCell ref="F138:F140"/>
    <mergeCell ref="D139:D141"/>
    <mergeCell ref="E139:E141"/>
    <mergeCell ref="D142:D144"/>
    <mergeCell ref="E142:E144"/>
    <mergeCell ref="K142:K144"/>
    <mergeCell ref="C149:N149"/>
    <mergeCell ref="D152:D154"/>
    <mergeCell ref="D150:D151"/>
    <mergeCell ref="D130:D132"/>
    <mergeCell ref="E130:E132"/>
    <mergeCell ref="D133:D135"/>
    <mergeCell ref="E133:E135"/>
    <mergeCell ref="F134:F137"/>
    <mergeCell ref="D136:D138"/>
    <mergeCell ref="E136:E138"/>
    <mergeCell ref="D127:D129"/>
    <mergeCell ref="E127:E129"/>
    <mergeCell ref="F127:F129"/>
    <mergeCell ref="D123:D126"/>
    <mergeCell ref="E123:E126"/>
    <mergeCell ref="F123:F126"/>
    <mergeCell ref="D120:D122"/>
    <mergeCell ref="E120:E122"/>
    <mergeCell ref="F120:F122"/>
    <mergeCell ref="D112:D116"/>
    <mergeCell ref="K112:K116"/>
    <mergeCell ref="D117:D119"/>
    <mergeCell ref="E117:E119"/>
    <mergeCell ref="F117:F119"/>
    <mergeCell ref="A110:A111"/>
    <mergeCell ref="B110:B111"/>
    <mergeCell ref="C110:C111"/>
    <mergeCell ref="D110:D111"/>
    <mergeCell ref="E110:E111"/>
    <mergeCell ref="F110:F111"/>
    <mergeCell ref="D102:D103"/>
    <mergeCell ref="D106:D108"/>
    <mergeCell ref="F106:F108"/>
    <mergeCell ref="K97:K99"/>
    <mergeCell ref="N97:N99"/>
    <mergeCell ref="A100:A101"/>
    <mergeCell ref="B100:B101"/>
    <mergeCell ref="C100:C101"/>
    <mergeCell ref="D100:D101"/>
    <mergeCell ref="E100:E101"/>
    <mergeCell ref="A97:A99"/>
    <mergeCell ref="B97:B99"/>
    <mergeCell ref="C97:C99"/>
    <mergeCell ref="D97:D99"/>
    <mergeCell ref="E97:E99"/>
    <mergeCell ref="F97:F99"/>
    <mergeCell ref="A93:A94"/>
    <mergeCell ref="B93:B94"/>
    <mergeCell ref="C93:C94"/>
    <mergeCell ref="D93:D94"/>
    <mergeCell ref="E93:E94"/>
    <mergeCell ref="F93:F94"/>
    <mergeCell ref="D86:D92"/>
    <mergeCell ref="E86:E92"/>
    <mergeCell ref="F100:F101"/>
    <mergeCell ref="D95:D96"/>
    <mergeCell ref="K80:K81"/>
    <mergeCell ref="D84:D85"/>
    <mergeCell ref="K84:K85"/>
    <mergeCell ref="K76:K77"/>
    <mergeCell ref="N76:N77"/>
    <mergeCell ref="K78:K79"/>
    <mergeCell ref="N78:N79"/>
    <mergeCell ref="D66:D68"/>
    <mergeCell ref="D76:D77"/>
    <mergeCell ref="E76:E77"/>
    <mergeCell ref="D71:D75"/>
    <mergeCell ref="D45:D46"/>
    <mergeCell ref="E45:E48"/>
    <mergeCell ref="F45:F46"/>
    <mergeCell ref="D47:D48"/>
    <mergeCell ref="D43:D44"/>
    <mergeCell ref="F43:F44"/>
    <mergeCell ref="A63:A65"/>
    <mergeCell ref="B63:B65"/>
    <mergeCell ref="C63:C65"/>
    <mergeCell ref="D63:D65"/>
    <mergeCell ref="A61:A62"/>
    <mergeCell ref="B61:B62"/>
    <mergeCell ref="C61:C62"/>
    <mergeCell ref="E61:E62"/>
    <mergeCell ref="F61:F62"/>
    <mergeCell ref="A22:A28"/>
    <mergeCell ref="B22:B28"/>
    <mergeCell ref="C22:C28"/>
    <mergeCell ref="D22:D28"/>
    <mergeCell ref="E22:E28"/>
    <mergeCell ref="F22:F28"/>
    <mergeCell ref="A19:A21"/>
    <mergeCell ref="B19:B21"/>
    <mergeCell ref="C19:C21"/>
    <mergeCell ref="D19:D21"/>
    <mergeCell ref="E19:E21"/>
    <mergeCell ref="K8:K9"/>
    <mergeCell ref="L8:N8"/>
    <mergeCell ref="E7:E9"/>
    <mergeCell ref="F7:F9"/>
    <mergeCell ref="G7:G9"/>
    <mergeCell ref="D34:D35"/>
    <mergeCell ref="F19:F21"/>
    <mergeCell ref="D57:D60"/>
    <mergeCell ref="D69:D70"/>
    <mergeCell ref="E69:E70"/>
    <mergeCell ref="F69:F70"/>
    <mergeCell ref="K69:K70"/>
    <mergeCell ref="D41:D42"/>
    <mergeCell ref="F41:F42"/>
    <mergeCell ref="F34:F35"/>
    <mergeCell ref="D36:D38"/>
    <mergeCell ref="E36:E42"/>
    <mergeCell ref="D39:D40"/>
    <mergeCell ref="F51:F52"/>
    <mergeCell ref="K47:K48"/>
    <mergeCell ref="D49:D50"/>
    <mergeCell ref="E49:E52"/>
    <mergeCell ref="F49:F50"/>
    <mergeCell ref="D51:D52"/>
    <mergeCell ref="A146:A147"/>
    <mergeCell ref="B146:B147"/>
    <mergeCell ref="C146:C147"/>
    <mergeCell ref="D146:D147"/>
    <mergeCell ref="E146:E147"/>
    <mergeCell ref="F146:F147"/>
    <mergeCell ref="A3:N3"/>
    <mergeCell ref="A4:N4"/>
    <mergeCell ref="A5:N5"/>
    <mergeCell ref="K6:N6"/>
    <mergeCell ref="A7:A9"/>
    <mergeCell ref="B7:B9"/>
    <mergeCell ref="C7:C9"/>
    <mergeCell ref="D7:D9"/>
    <mergeCell ref="K53:K55"/>
    <mergeCell ref="D14:D16"/>
    <mergeCell ref="A10:N10"/>
    <mergeCell ref="A11:N11"/>
    <mergeCell ref="B12:N12"/>
    <mergeCell ref="C13:N13"/>
    <mergeCell ref="D17:D18"/>
    <mergeCell ref="I7:I9"/>
    <mergeCell ref="J7:J9"/>
    <mergeCell ref="K7:N7"/>
  </mergeCells>
  <printOptions horizontalCentered="1"/>
  <pageMargins left="0.59055118110236227" right="0" top="0.59055118110236227" bottom="0" header="0" footer="0"/>
  <pageSetup paperSize="9" scale="71" orientation="portrait" r:id="rId1"/>
  <rowBreaks count="3" manualBreakCount="3">
    <brk id="52" max="13" man="1"/>
    <brk id="99" max="13" man="1"/>
    <brk id="132" max="13" man="1"/>
  </rowBreak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E228"/>
  <sheetViews>
    <sheetView topLeftCell="A53" zoomScaleNormal="100" zoomScaleSheetLayoutView="80" workbookViewId="0">
      <selection activeCell="V116" sqref="V116"/>
    </sheetView>
  </sheetViews>
  <sheetFormatPr defaultRowHeight="12.75" x14ac:dyDescent="0.2"/>
  <cols>
    <col min="1" max="3" width="2.7109375" style="8" customWidth="1"/>
    <col min="4" max="4" width="30" style="8" customWidth="1"/>
    <col min="5" max="5" width="3.28515625" style="20" customWidth="1"/>
    <col min="6" max="6" width="4" style="29" customWidth="1"/>
    <col min="7" max="7" width="7.42578125" style="36" customWidth="1"/>
    <col min="8" max="9" width="8.85546875" style="8" customWidth="1"/>
    <col min="10" max="10" width="7.5703125" style="8" customWidth="1"/>
    <col min="11" max="11" width="8.42578125" style="8" customWidth="1"/>
    <col min="12" max="12" width="8.5703125" style="8" customWidth="1"/>
    <col min="13" max="13" width="7.28515625" style="8" customWidth="1"/>
    <col min="14" max="14" width="7.7109375" style="8" customWidth="1"/>
    <col min="15" max="15" width="8.42578125" style="8" customWidth="1"/>
    <col min="16" max="16" width="7" style="8" customWidth="1"/>
    <col min="17" max="17" width="35.28515625" style="8" customWidth="1"/>
    <col min="18" max="19" width="4.7109375" style="8" customWidth="1"/>
    <col min="20" max="20" width="5" style="8" customWidth="1"/>
    <col min="21" max="21" width="34.85546875" style="3" customWidth="1"/>
    <col min="22" max="16384" width="9.140625" style="3"/>
  </cols>
  <sheetData>
    <row r="1" spans="1:21" s="104" customFormat="1" ht="33" customHeight="1" x14ac:dyDescent="0.2">
      <c r="A1" s="1168"/>
      <c r="B1" s="1169"/>
      <c r="C1" s="1168"/>
      <c r="E1" s="1170"/>
      <c r="F1" s="96"/>
      <c r="G1" s="96"/>
      <c r="H1" s="1171"/>
      <c r="I1" s="1171"/>
      <c r="J1" s="1171"/>
      <c r="K1" s="24"/>
      <c r="L1" s="24"/>
      <c r="M1" s="24"/>
      <c r="N1" s="24"/>
      <c r="O1" s="24"/>
      <c r="P1" s="24"/>
      <c r="Q1" s="1978"/>
      <c r="R1" s="1978"/>
      <c r="S1" s="1978"/>
      <c r="T1" s="1978"/>
      <c r="U1" s="1260" t="s">
        <v>89</v>
      </c>
    </row>
    <row r="2" spans="1:21" s="114" customFormat="1" ht="15.75" x14ac:dyDescent="0.2">
      <c r="A2" s="1784" t="s">
        <v>424</v>
      </c>
      <c r="B2" s="1784"/>
      <c r="C2" s="1784"/>
      <c r="D2" s="1784"/>
      <c r="E2" s="1784"/>
      <c r="F2" s="1784"/>
      <c r="G2" s="1784"/>
      <c r="H2" s="1784"/>
      <c r="I2" s="1784"/>
      <c r="J2" s="1784"/>
      <c r="K2" s="1784"/>
      <c r="L2" s="1784"/>
      <c r="M2" s="1784"/>
      <c r="N2" s="1784"/>
      <c r="O2" s="1784"/>
      <c r="P2" s="1784"/>
      <c r="Q2" s="1784"/>
      <c r="R2" s="1784"/>
      <c r="S2" s="1784"/>
      <c r="T2" s="1784"/>
    </row>
    <row r="3" spans="1:21" ht="15.75" x14ac:dyDescent="0.2">
      <c r="A3" s="1785" t="s">
        <v>29</v>
      </c>
      <c r="B3" s="1785"/>
      <c r="C3" s="1785"/>
      <c r="D3" s="1785"/>
      <c r="E3" s="1785"/>
      <c r="F3" s="1785"/>
      <c r="G3" s="1785"/>
      <c r="H3" s="1785"/>
      <c r="I3" s="1785"/>
      <c r="J3" s="1785"/>
      <c r="K3" s="1785"/>
      <c r="L3" s="1785"/>
      <c r="M3" s="1785"/>
      <c r="N3" s="1785"/>
      <c r="O3" s="1785"/>
      <c r="P3" s="1785"/>
      <c r="Q3" s="1785"/>
      <c r="R3" s="1785"/>
      <c r="S3" s="1785"/>
      <c r="T3" s="1785"/>
      <c r="U3" s="114"/>
    </row>
    <row r="4" spans="1:21" ht="15.75" x14ac:dyDescent="0.2">
      <c r="A4" s="1786" t="s">
        <v>182</v>
      </c>
      <c r="B4" s="1786"/>
      <c r="C4" s="1786"/>
      <c r="D4" s="1786"/>
      <c r="E4" s="1786"/>
      <c r="F4" s="1786"/>
      <c r="G4" s="1786"/>
      <c r="H4" s="1786"/>
      <c r="I4" s="1786"/>
      <c r="J4" s="1786"/>
      <c r="K4" s="1786"/>
      <c r="L4" s="1786"/>
      <c r="M4" s="1786"/>
      <c r="N4" s="1786"/>
      <c r="O4" s="1786"/>
      <c r="P4" s="1786"/>
      <c r="Q4" s="1786"/>
      <c r="R4" s="1786"/>
      <c r="S4" s="1786"/>
      <c r="T4" s="1786"/>
      <c r="U4" s="114"/>
    </row>
    <row r="5" spans="1:21" ht="13.5" thickBot="1" x14ac:dyDescent="0.25">
      <c r="Q5" s="1787"/>
      <c r="R5" s="1787"/>
      <c r="S5" s="1787"/>
      <c r="T5" s="1788"/>
      <c r="U5" s="1261" t="s">
        <v>174</v>
      </c>
    </row>
    <row r="6" spans="1:21" s="114" customFormat="1" ht="28.5" customHeight="1" x14ac:dyDescent="0.2">
      <c r="A6" s="1789" t="s">
        <v>21</v>
      </c>
      <c r="B6" s="1792" t="s">
        <v>0</v>
      </c>
      <c r="C6" s="1792" t="s">
        <v>1</v>
      </c>
      <c r="D6" s="1795" t="s">
        <v>14</v>
      </c>
      <c r="E6" s="1827" t="s">
        <v>2</v>
      </c>
      <c r="F6" s="1830" t="s">
        <v>3</v>
      </c>
      <c r="G6" s="1833" t="s">
        <v>4</v>
      </c>
      <c r="H6" s="2027" t="s">
        <v>363</v>
      </c>
      <c r="I6" s="2053" t="s">
        <v>453</v>
      </c>
      <c r="J6" s="2033" t="s">
        <v>454</v>
      </c>
      <c r="K6" s="2027" t="s">
        <v>120</v>
      </c>
      <c r="L6" s="2053" t="s">
        <v>479</v>
      </c>
      <c r="M6" s="2033" t="s">
        <v>454</v>
      </c>
      <c r="N6" s="2030" t="s">
        <v>242</v>
      </c>
      <c r="O6" s="2053" t="s">
        <v>480</v>
      </c>
      <c r="P6" s="2033" t="s">
        <v>454</v>
      </c>
      <c r="Q6" s="1820" t="s">
        <v>13</v>
      </c>
      <c r="R6" s="1821"/>
      <c r="S6" s="1821"/>
      <c r="T6" s="1822"/>
      <c r="U6" s="1262"/>
    </row>
    <row r="7" spans="1:21" s="114" customFormat="1" ht="18.75" customHeight="1" x14ac:dyDescent="0.2">
      <c r="A7" s="1790"/>
      <c r="B7" s="1793"/>
      <c r="C7" s="1793"/>
      <c r="D7" s="1796"/>
      <c r="E7" s="1828"/>
      <c r="F7" s="1831"/>
      <c r="G7" s="1834"/>
      <c r="H7" s="2028"/>
      <c r="I7" s="2054"/>
      <c r="J7" s="2034"/>
      <c r="K7" s="2028"/>
      <c r="L7" s="2054"/>
      <c r="M7" s="2034"/>
      <c r="N7" s="2031"/>
      <c r="O7" s="2054"/>
      <c r="P7" s="2034"/>
      <c r="Q7" s="1823" t="s">
        <v>14</v>
      </c>
      <c r="R7" s="1825" t="s">
        <v>116</v>
      </c>
      <c r="S7" s="1825"/>
      <c r="T7" s="1826"/>
      <c r="U7" s="1263" t="s">
        <v>452</v>
      </c>
    </row>
    <row r="8" spans="1:21" s="114" customFormat="1" ht="72" customHeight="1" thickBot="1" x14ac:dyDescent="0.25">
      <c r="A8" s="1791"/>
      <c r="B8" s="1794"/>
      <c r="C8" s="1794"/>
      <c r="D8" s="1797"/>
      <c r="E8" s="1829"/>
      <c r="F8" s="1832"/>
      <c r="G8" s="1835"/>
      <c r="H8" s="2029"/>
      <c r="I8" s="2055"/>
      <c r="J8" s="2035"/>
      <c r="K8" s="2029"/>
      <c r="L8" s="2055"/>
      <c r="M8" s="2035"/>
      <c r="N8" s="2032"/>
      <c r="O8" s="2055"/>
      <c r="P8" s="2035"/>
      <c r="Q8" s="1824"/>
      <c r="R8" s="6" t="s">
        <v>100</v>
      </c>
      <c r="S8" s="339" t="s">
        <v>121</v>
      </c>
      <c r="T8" s="7" t="s">
        <v>243</v>
      </c>
      <c r="U8" s="1264"/>
    </row>
    <row r="9" spans="1:21" s="16" customFormat="1" ht="15" customHeight="1" x14ac:dyDescent="0.2">
      <c r="A9" s="1803" t="s">
        <v>75</v>
      </c>
      <c r="B9" s="1804"/>
      <c r="C9" s="1804"/>
      <c r="D9" s="1804"/>
      <c r="E9" s="1804"/>
      <c r="F9" s="1804"/>
      <c r="G9" s="1804"/>
      <c r="H9" s="1804"/>
      <c r="I9" s="1804"/>
      <c r="J9" s="1804"/>
      <c r="K9" s="1804"/>
      <c r="L9" s="1804"/>
      <c r="M9" s="1804"/>
      <c r="N9" s="1804"/>
      <c r="O9" s="1804"/>
      <c r="P9" s="1804"/>
      <c r="Q9" s="1804"/>
      <c r="R9" s="1804"/>
      <c r="S9" s="1804"/>
      <c r="T9" s="1804"/>
      <c r="U9" s="1265"/>
    </row>
    <row r="10" spans="1:21" s="16" customFormat="1" ht="14.25" customHeight="1" x14ac:dyDescent="0.2">
      <c r="A10" s="1806" t="s">
        <v>52</v>
      </c>
      <c r="B10" s="1807"/>
      <c r="C10" s="1807"/>
      <c r="D10" s="1807"/>
      <c r="E10" s="1807"/>
      <c r="F10" s="1807"/>
      <c r="G10" s="1807"/>
      <c r="H10" s="1807"/>
      <c r="I10" s="1807"/>
      <c r="J10" s="1807"/>
      <c r="K10" s="1807"/>
      <c r="L10" s="1807"/>
      <c r="M10" s="1807"/>
      <c r="N10" s="1807"/>
      <c r="O10" s="1807"/>
      <c r="P10" s="1807"/>
      <c r="Q10" s="1807"/>
      <c r="R10" s="1807"/>
      <c r="S10" s="1807"/>
      <c r="T10" s="1807"/>
      <c r="U10" s="1266"/>
    </row>
    <row r="11" spans="1:21" ht="15" customHeight="1" x14ac:dyDescent="0.2">
      <c r="A11" s="45" t="s">
        <v>7</v>
      </c>
      <c r="B11" s="1809" t="s">
        <v>76</v>
      </c>
      <c r="C11" s="1810"/>
      <c r="D11" s="1810"/>
      <c r="E11" s="1810"/>
      <c r="F11" s="1810"/>
      <c r="G11" s="1810"/>
      <c r="H11" s="1810"/>
      <c r="I11" s="1810"/>
      <c r="J11" s="1810"/>
      <c r="K11" s="1810"/>
      <c r="L11" s="1810"/>
      <c r="M11" s="1810"/>
      <c r="N11" s="1810"/>
      <c r="O11" s="1810"/>
      <c r="P11" s="1810"/>
      <c r="Q11" s="1810"/>
      <c r="R11" s="1810"/>
      <c r="S11" s="1810"/>
      <c r="T11" s="1810"/>
      <c r="U11" s="1267"/>
    </row>
    <row r="12" spans="1:21" ht="15.75" customHeight="1" x14ac:dyDescent="0.2">
      <c r="A12" s="89" t="s">
        <v>7</v>
      </c>
      <c r="B12" s="90" t="s">
        <v>7</v>
      </c>
      <c r="C12" s="1812" t="s">
        <v>46</v>
      </c>
      <c r="D12" s="1813"/>
      <c r="E12" s="1813"/>
      <c r="F12" s="1813"/>
      <c r="G12" s="1813"/>
      <c r="H12" s="1813"/>
      <c r="I12" s="1813"/>
      <c r="J12" s="1813"/>
      <c r="K12" s="1813"/>
      <c r="L12" s="1813"/>
      <c r="M12" s="1813"/>
      <c r="N12" s="1813"/>
      <c r="O12" s="1813"/>
      <c r="P12" s="1813"/>
      <c r="Q12" s="1813"/>
      <c r="R12" s="1813"/>
      <c r="S12" s="1813"/>
      <c r="T12" s="1813"/>
      <c r="U12" s="1268"/>
    </row>
    <row r="13" spans="1:21" ht="15" customHeight="1" x14ac:dyDescent="0.2">
      <c r="A13" s="1203" t="s">
        <v>7</v>
      </c>
      <c r="B13" s="1176" t="s">
        <v>7</v>
      </c>
      <c r="C13" s="1188" t="s">
        <v>7</v>
      </c>
      <c r="D13" s="1801" t="s">
        <v>366</v>
      </c>
      <c r="E13" s="460"/>
      <c r="F13" s="1201" t="s">
        <v>31</v>
      </c>
      <c r="G13" s="43" t="s">
        <v>28</v>
      </c>
      <c r="H13" s="248">
        <v>1851.1</v>
      </c>
      <c r="I13" s="388">
        <f>1851.1-107.5</f>
        <v>1743.6</v>
      </c>
      <c r="J13" s="1407">
        <f>I13-H13</f>
        <v>-107.5</v>
      </c>
      <c r="K13" s="1143">
        <v>1604.8</v>
      </c>
      <c r="L13" s="388">
        <v>1604.8</v>
      </c>
      <c r="M13" s="420"/>
      <c r="N13" s="248">
        <f>410.8+633</f>
        <v>1043.8</v>
      </c>
      <c r="O13" s="388">
        <f>410.8+633</f>
        <v>1043.8</v>
      </c>
      <c r="P13" s="248"/>
      <c r="Q13" s="1185"/>
      <c r="R13" s="1194"/>
      <c r="S13" s="1194"/>
      <c r="T13" s="409"/>
      <c r="U13" s="2023" t="s">
        <v>489</v>
      </c>
    </row>
    <row r="14" spans="1:21" ht="14.25" customHeight="1" x14ac:dyDescent="0.2">
      <c r="A14" s="1419"/>
      <c r="B14" s="1420"/>
      <c r="C14" s="1421"/>
      <c r="D14" s="1801"/>
      <c r="E14" s="1424"/>
      <c r="F14" s="1418"/>
      <c r="G14" s="43" t="s">
        <v>72</v>
      </c>
      <c r="H14" s="1143"/>
      <c r="I14" s="388">
        <v>107.5</v>
      </c>
      <c r="J14" s="1433">
        <f>I14-H14</f>
        <v>107.5</v>
      </c>
      <c r="K14" s="1143"/>
      <c r="L14" s="388"/>
      <c r="M14" s="420"/>
      <c r="N14" s="248"/>
      <c r="O14" s="388"/>
      <c r="P14" s="248"/>
      <c r="Q14" s="1185"/>
      <c r="R14" s="1194"/>
      <c r="S14" s="1194"/>
      <c r="T14" s="409"/>
      <c r="U14" s="2024"/>
    </row>
    <row r="15" spans="1:21" ht="18.75" customHeight="1" x14ac:dyDescent="0.2">
      <c r="A15" s="1203"/>
      <c r="B15" s="1176"/>
      <c r="C15" s="1188"/>
      <c r="D15" s="1802"/>
      <c r="E15" s="197"/>
      <c r="F15" s="1201"/>
      <c r="G15" s="43" t="s">
        <v>128</v>
      </c>
      <c r="H15" s="248"/>
      <c r="I15" s="388"/>
      <c r="J15" s="248"/>
      <c r="K15" s="1143">
        <v>250</v>
      </c>
      <c r="L15" s="388">
        <v>250</v>
      </c>
      <c r="M15" s="420"/>
      <c r="N15" s="248">
        <v>350</v>
      </c>
      <c r="O15" s="388">
        <v>350</v>
      </c>
      <c r="P15" s="248"/>
      <c r="Q15" s="1185"/>
      <c r="R15" s="1194"/>
      <c r="S15" s="1194"/>
      <c r="T15" s="409"/>
      <c r="U15" s="2024"/>
    </row>
    <row r="16" spans="1:21" ht="16.5" customHeight="1" x14ac:dyDescent="0.2">
      <c r="A16" s="1203"/>
      <c r="B16" s="1176"/>
      <c r="C16" s="1188"/>
      <c r="D16" s="1815" t="s">
        <v>192</v>
      </c>
      <c r="E16" s="1224"/>
      <c r="F16" s="1201"/>
      <c r="G16" s="136"/>
      <c r="H16" s="328"/>
      <c r="I16" s="387"/>
      <c r="J16" s="328"/>
      <c r="K16" s="262"/>
      <c r="L16" s="387"/>
      <c r="M16" s="422"/>
      <c r="N16" s="328"/>
      <c r="O16" s="387"/>
      <c r="P16" s="328"/>
      <c r="Q16" s="105" t="s">
        <v>471</v>
      </c>
      <c r="R16" s="378">
        <v>3.4</v>
      </c>
      <c r="S16" s="378">
        <v>3.4</v>
      </c>
      <c r="T16" s="364">
        <v>3.4</v>
      </c>
      <c r="U16" s="2024"/>
    </row>
    <row r="17" spans="1:27" ht="27" customHeight="1" x14ac:dyDescent="0.2">
      <c r="A17" s="1203"/>
      <c r="B17" s="1176"/>
      <c r="C17" s="1188"/>
      <c r="D17" s="1816"/>
      <c r="E17" s="1224"/>
      <c r="F17" s="1201"/>
      <c r="G17" s="78"/>
      <c r="H17" s="248"/>
      <c r="I17" s="388"/>
      <c r="J17" s="248"/>
      <c r="K17" s="1143"/>
      <c r="L17" s="388"/>
      <c r="M17" s="420"/>
      <c r="N17" s="248"/>
      <c r="O17" s="388"/>
      <c r="P17" s="248"/>
      <c r="Q17" s="1185" t="s">
        <v>436</v>
      </c>
      <c r="R17" s="1281" t="s">
        <v>457</v>
      </c>
      <c r="S17" s="1281" t="s">
        <v>456</v>
      </c>
      <c r="T17" s="1282" t="s">
        <v>455</v>
      </c>
      <c r="U17" s="1270"/>
      <c r="V17" s="11"/>
    </row>
    <row r="18" spans="1:27" ht="16.5" customHeight="1" x14ac:dyDescent="0.2">
      <c r="A18" s="1857"/>
      <c r="B18" s="1858"/>
      <c r="C18" s="1859"/>
      <c r="D18" s="1815" t="s">
        <v>35</v>
      </c>
      <c r="E18" s="1864" t="s">
        <v>140</v>
      </c>
      <c r="F18" s="1838"/>
      <c r="G18" s="936"/>
      <c r="H18" s="248"/>
      <c r="I18" s="388"/>
      <c r="J18" s="248"/>
      <c r="K18" s="1143"/>
      <c r="L18" s="388"/>
      <c r="M18" s="420"/>
      <c r="N18" s="248"/>
      <c r="O18" s="388"/>
      <c r="P18" s="248"/>
      <c r="Q18" s="1191" t="s">
        <v>37</v>
      </c>
      <c r="R18" s="181">
        <v>4</v>
      </c>
      <c r="S18" s="181">
        <v>4</v>
      </c>
      <c r="T18" s="365">
        <v>4</v>
      </c>
      <c r="U18" s="1270"/>
    </row>
    <row r="19" spans="1:27" ht="16.5" customHeight="1" x14ac:dyDescent="0.2">
      <c r="A19" s="1857"/>
      <c r="B19" s="1858"/>
      <c r="C19" s="1859"/>
      <c r="D19" s="1848"/>
      <c r="E19" s="1865"/>
      <c r="F19" s="1838"/>
      <c r="G19" s="936"/>
      <c r="H19" s="248"/>
      <c r="I19" s="388"/>
      <c r="J19" s="248"/>
      <c r="K19" s="1143"/>
      <c r="L19" s="388"/>
      <c r="M19" s="420"/>
      <c r="N19" s="248"/>
      <c r="O19" s="388"/>
      <c r="P19" s="248"/>
      <c r="Q19" s="58" t="s">
        <v>114</v>
      </c>
      <c r="R19" s="59">
        <v>3</v>
      </c>
      <c r="S19" s="59">
        <v>3</v>
      </c>
      <c r="T19" s="366">
        <v>3</v>
      </c>
      <c r="U19" s="1271"/>
      <c r="AA19" s="1147"/>
    </row>
    <row r="20" spans="1:27" ht="38.25" customHeight="1" x14ac:dyDescent="0.2">
      <c r="A20" s="1857"/>
      <c r="B20" s="1858"/>
      <c r="C20" s="1859"/>
      <c r="D20" s="1845"/>
      <c r="E20" s="1866"/>
      <c r="F20" s="1838"/>
      <c r="G20" s="936" t="s">
        <v>56</v>
      </c>
      <c r="H20" s="248">
        <v>64.099999999999994</v>
      </c>
      <c r="I20" s="388">
        <v>64.099999999999994</v>
      </c>
      <c r="J20" s="248"/>
      <c r="K20" s="1143"/>
      <c r="L20" s="388"/>
      <c r="M20" s="420"/>
      <c r="N20" s="248"/>
      <c r="O20" s="388"/>
      <c r="P20" s="248"/>
      <c r="Q20" s="1192" t="s">
        <v>437</v>
      </c>
      <c r="R20" s="1193">
        <v>100</v>
      </c>
      <c r="S20" s="1193"/>
      <c r="T20" s="650"/>
      <c r="U20" s="1436"/>
    </row>
    <row r="21" spans="1:27" ht="15" customHeight="1" x14ac:dyDescent="0.2">
      <c r="A21" s="1857"/>
      <c r="B21" s="1858"/>
      <c r="C21" s="1859"/>
      <c r="D21" s="1845" t="s">
        <v>36</v>
      </c>
      <c r="E21" s="1861"/>
      <c r="F21" s="1838"/>
      <c r="G21" s="12"/>
      <c r="H21" s="248"/>
      <c r="I21" s="388"/>
      <c r="J21" s="248"/>
      <c r="K21" s="1143"/>
      <c r="L21" s="388"/>
      <c r="M21" s="420"/>
      <c r="N21" s="248"/>
      <c r="O21" s="388"/>
      <c r="P21" s="248"/>
      <c r="Q21" s="1179" t="s">
        <v>177</v>
      </c>
      <c r="R21" s="1189">
        <v>18</v>
      </c>
      <c r="S21" s="1189">
        <v>18</v>
      </c>
      <c r="T21" s="1216">
        <v>18</v>
      </c>
      <c r="U21" s="1269"/>
    </row>
    <row r="22" spans="1:27" ht="26.25" customHeight="1" x14ac:dyDescent="0.2">
      <c r="A22" s="1857"/>
      <c r="B22" s="1858"/>
      <c r="C22" s="1859"/>
      <c r="D22" s="1860"/>
      <c r="E22" s="1862"/>
      <c r="F22" s="1838"/>
      <c r="G22" s="936"/>
      <c r="H22" s="248"/>
      <c r="I22" s="388"/>
      <c r="J22" s="248"/>
      <c r="K22" s="1143"/>
      <c r="L22" s="388"/>
      <c r="M22" s="420"/>
      <c r="N22" s="248"/>
      <c r="O22" s="388"/>
      <c r="P22" s="248"/>
      <c r="Q22" s="58" t="s">
        <v>398</v>
      </c>
      <c r="R22" s="59">
        <v>60</v>
      </c>
      <c r="S22" s="59">
        <v>60</v>
      </c>
      <c r="T22" s="366">
        <v>60</v>
      </c>
      <c r="U22" s="1269"/>
    </row>
    <row r="23" spans="1:27" ht="21" customHeight="1" x14ac:dyDescent="0.2">
      <c r="A23" s="1857"/>
      <c r="B23" s="1858"/>
      <c r="C23" s="1859"/>
      <c r="D23" s="1860"/>
      <c r="E23" s="1862"/>
      <c r="F23" s="1838"/>
      <c r="G23" s="936"/>
      <c r="H23" s="248"/>
      <c r="I23" s="388"/>
      <c r="J23" s="248"/>
      <c r="K23" s="1143"/>
      <c r="L23" s="388"/>
      <c r="M23" s="420"/>
      <c r="N23" s="248"/>
      <c r="O23" s="388"/>
      <c r="P23" s="248"/>
      <c r="Q23" s="61" t="s">
        <v>404</v>
      </c>
      <c r="R23" s="59">
        <v>1</v>
      </c>
      <c r="S23" s="59">
        <v>1</v>
      </c>
      <c r="T23" s="366">
        <v>1</v>
      </c>
      <c r="U23" s="1269"/>
    </row>
    <row r="24" spans="1:27" ht="18" customHeight="1" x14ac:dyDescent="0.2">
      <c r="A24" s="1857"/>
      <c r="B24" s="1858"/>
      <c r="C24" s="1859"/>
      <c r="D24" s="1860"/>
      <c r="E24" s="1862"/>
      <c r="F24" s="1838"/>
      <c r="G24" s="936"/>
      <c r="H24" s="248"/>
      <c r="I24" s="388"/>
      <c r="J24" s="248"/>
      <c r="K24" s="1143"/>
      <c r="L24" s="388"/>
      <c r="M24" s="420"/>
      <c r="N24" s="248"/>
      <c r="O24" s="388"/>
      <c r="P24" s="248"/>
      <c r="Q24" s="61" t="s">
        <v>110</v>
      </c>
      <c r="R24" s="88" t="s">
        <v>315</v>
      </c>
      <c r="S24" s="88" t="s">
        <v>315</v>
      </c>
      <c r="T24" s="367" t="s">
        <v>315</v>
      </c>
      <c r="U24" s="1269"/>
    </row>
    <row r="25" spans="1:27" ht="15.75" customHeight="1" x14ac:dyDescent="0.2">
      <c r="A25" s="1857"/>
      <c r="B25" s="1858"/>
      <c r="C25" s="1859"/>
      <c r="D25" s="1860"/>
      <c r="E25" s="1862"/>
      <c r="F25" s="1838"/>
      <c r="G25" s="936"/>
      <c r="H25" s="248"/>
      <c r="I25" s="388"/>
      <c r="J25" s="248"/>
      <c r="K25" s="1143"/>
      <c r="L25" s="388"/>
      <c r="M25" s="420"/>
      <c r="N25" s="248"/>
      <c r="O25" s="388"/>
      <c r="P25" s="248"/>
      <c r="Q25" s="61" t="s">
        <v>399</v>
      </c>
      <c r="R25" s="88" t="s">
        <v>314</v>
      </c>
      <c r="S25" s="88" t="s">
        <v>314</v>
      </c>
      <c r="T25" s="367" t="s">
        <v>314</v>
      </c>
      <c r="U25" s="1269"/>
    </row>
    <row r="26" spans="1:27" ht="15" customHeight="1" x14ac:dyDescent="0.2">
      <c r="A26" s="1857"/>
      <c r="B26" s="1858"/>
      <c r="C26" s="1859"/>
      <c r="D26" s="1860"/>
      <c r="E26" s="1862"/>
      <c r="F26" s="1838"/>
      <c r="G26" s="936"/>
      <c r="H26" s="248"/>
      <c r="I26" s="388"/>
      <c r="J26" s="248"/>
      <c r="K26" s="1143"/>
      <c r="L26" s="388"/>
      <c r="M26" s="420"/>
      <c r="N26" s="248"/>
      <c r="O26" s="388"/>
      <c r="P26" s="248"/>
      <c r="Q26" s="61" t="s">
        <v>38</v>
      </c>
      <c r="R26" s="88" t="s">
        <v>313</v>
      </c>
      <c r="S26" s="88" t="s">
        <v>313</v>
      </c>
      <c r="T26" s="367" t="s">
        <v>313</v>
      </c>
      <c r="U26" s="1269"/>
    </row>
    <row r="27" spans="1:27" ht="20.25" customHeight="1" x14ac:dyDescent="0.2">
      <c r="A27" s="1857"/>
      <c r="B27" s="1858"/>
      <c r="C27" s="1859"/>
      <c r="D27" s="1815"/>
      <c r="E27" s="1863"/>
      <c r="F27" s="1838"/>
      <c r="G27" s="12"/>
      <c r="H27" s="266"/>
      <c r="I27" s="427"/>
      <c r="J27" s="245"/>
      <c r="K27" s="266"/>
      <c r="L27" s="427"/>
      <c r="M27" s="1159"/>
      <c r="N27" s="245"/>
      <c r="O27" s="427"/>
      <c r="P27" s="245"/>
      <c r="Q27" s="85" t="s">
        <v>400</v>
      </c>
      <c r="R27" s="1020" t="s">
        <v>313</v>
      </c>
      <c r="S27" s="1020" t="s">
        <v>313</v>
      </c>
      <c r="T27" s="1021" t="s">
        <v>313</v>
      </c>
      <c r="U27" s="1269"/>
    </row>
    <row r="28" spans="1:27" ht="25.5" customHeight="1" x14ac:dyDescent="0.2">
      <c r="A28" s="1203"/>
      <c r="B28" s="1176"/>
      <c r="C28" s="1188"/>
      <c r="D28" s="1209"/>
      <c r="E28" s="1224"/>
      <c r="F28" s="1201"/>
      <c r="G28" s="936"/>
      <c r="H28" s="248"/>
      <c r="I28" s="388"/>
      <c r="J28" s="248"/>
      <c r="K28" s="1143"/>
      <c r="L28" s="388"/>
      <c r="M28" s="420"/>
      <c r="N28" s="248"/>
      <c r="O28" s="388"/>
      <c r="P28" s="248"/>
      <c r="Q28" s="99" t="s">
        <v>316</v>
      </c>
      <c r="R28" s="657">
        <v>2</v>
      </c>
      <c r="S28" s="657">
        <v>2</v>
      </c>
      <c r="T28" s="658">
        <v>2</v>
      </c>
      <c r="U28" s="1269"/>
    </row>
    <row r="29" spans="1:27" ht="27" customHeight="1" x14ac:dyDescent="0.2">
      <c r="A29" s="1203"/>
      <c r="B29" s="1176"/>
      <c r="C29" s="1188"/>
      <c r="D29" s="1209"/>
      <c r="E29" s="1224"/>
      <c r="F29" s="1201"/>
      <c r="G29" s="936"/>
      <c r="H29" s="248"/>
      <c r="I29" s="388"/>
      <c r="J29" s="248"/>
      <c r="K29" s="1143"/>
      <c r="L29" s="388"/>
      <c r="M29" s="420"/>
      <c r="N29" s="248"/>
      <c r="O29" s="388"/>
      <c r="P29" s="248"/>
      <c r="Q29" s="85" t="s">
        <v>419</v>
      </c>
      <c r="R29" s="1160">
        <v>10</v>
      </c>
      <c r="S29" s="1160">
        <v>10</v>
      </c>
      <c r="T29" s="1161">
        <v>10</v>
      </c>
      <c r="U29" s="1283"/>
    </row>
    <row r="30" spans="1:27" ht="15" customHeight="1" x14ac:dyDescent="0.2">
      <c r="A30" s="1203"/>
      <c r="B30" s="1176"/>
      <c r="C30" s="1188"/>
      <c r="D30" s="1209"/>
      <c r="E30" s="1224"/>
      <c r="F30" s="1201"/>
      <c r="G30" s="936"/>
      <c r="H30" s="248"/>
      <c r="I30" s="388"/>
      <c r="J30" s="248"/>
      <c r="K30" s="1143"/>
      <c r="L30" s="388"/>
      <c r="M30" s="420"/>
      <c r="N30" s="248"/>
      <c r="O30" s="388"/>
      <c r="P30" s="248"/>
      <c r="Q30" s="586" t="s">
        <v>378</v>
      </c>
      <c r="R30" s="654">
        <v>170</v>
      </c>
      <c r="S30" s="654">
        <v>26</v>
      </c>
      <c r="T30" s="655">
        <v>26</v>
      </c>
      <c r="U30" s="1269"/>
    </row>
    <row r="31" spans="1:27" ht="24.75" customHeight="1" x14ac:dyDescent="0.2">
      <c r="A31" s="1203"/>
      <c r="B31" s="1176"/>
      <c r="C31" s="1188"/>
      <c r="D31" s="1209"/>
      <c r="E31" s="1224"/>
      <c r="F31" s="1201"/>
      <c r="G31" s="936"/>
      <c r="H31" s="248"/>
      <c r="I31" s="388"/>
      <c r="J31" s="248"/>
      <c r="K31" s="1143"/>
      <c r="L31" s="388"/>
      <c r="M31" s="420"/>
      <c r="N31" s="248"/>
      <c r="O31" s="388"/>
      <c r="P31" s="248"/>
      <c r="Q31" s="586" t="s">
        <v>379</v>
      </c>
      <c r="R31" s="654">
        <v>900</v>
      </c>
      <c r="S31" s="654">
        <v>350</v>
      </c>
      <c r="T31" s="655">
        <v>350</v>
      </c>
      <c r="U31" s="1269"/>
    </row>
    <row r="32" spans="1:27" ht="37.5" customHeight="1" x14ac:dyDescent="0.2">
      <c r="A32" s="1203"/>
      <c r="B32" s="1176"/>
      <c r="C32" s="1188"/>
      <c r="D32" s="1210"/>
      <c r="E32" s="1221"/>
      <c r="F32" s="1201"/>
      <c r="G32" s="936"/>
      <c r="H32" s="248"/>
      <c r="I32" s="388"/>
      <c r="J32" s="248"/>
      <c r="K32" s="1143"/>
      <c r="L32" s="388"/>
      <c r="M32" s="420"/>
      <c r="N32" s="248"/>
      <c r="O32" s="388"/>
      <c r="P32" s="248"/>
      <c r="Q32" s="703" t="s">
        <v>359</v>
      </c>
      <c r="R32" s="1023">
        <v>2</v>
      </c>
      <c r="S32" s="1023"/>
      <c r="T32" s="1024">
        <v>2</v>
      </c>
      <c r="U32" s="1269"/>
    </row>
    <row r="33" spans="1:21" ht="15.75" customHeight="1" x14ac:dyDescent="0.2">
      <c r="A33" s="1682"/>
      <c r="B33" s="1683"/>
      <c r="C33" s="1681"/>
      <c r="D33" s="2036" t="s">
        <v>189</v>
      </c>
      <c r="E33" s="1854" t="s">
        <v>360</v>
      </c>
      <c r="F33" s="1681"/>
      <c r="G33" s="73"/>
      <c r="H33" s="248"/>
      <c r="I33" s="388"/>
      <c r="J33" s="248"/>
      <c r="K33" s="1143"/>
      <c r="L33" s="388"/>
      <c r="M33" s="420"/>
      <c r="N33" s="248"/>
      <c r="O33" s="388"/>
      <c r="P33" s="248"/>
      <c r="Q33" s="2038" t="s">
        <v>401</v>
      </c>
      <c r="R33" s="1646">
        <v>100</v>
      </c>
      <c r="S33" s="674"/>
      <c r="T33" s="945"/>
      <c r="U33" s="2025" t="s">
        <v>488</v>
      </c>
    </row>
    <row r="34" spans="1:21" ht="22.5" customHeight="1" x14ac:dyDescent="0.2">
      <c r="A34" s="1682"/>
      <c r="B34" s="1683"/>
      <c r="C34" s="1681"/>
      <c r="D34" s="2037"/>
      <c r="E34" s="1849"/>
      <c r="F34" s="1681"/>
      <c r="G34" s="73"/>
      <c r="H34" s="248"/>
      <c r="I34" s="388"/>
      <c r="J34" s="248"/>
      <c r="K34" s="1143"/>
      <c r="L34" s="388"/>
      <c r="M34" s="420"/>
      <c r="N34" s="248"/>
      <c r="O34" s="388"/>
      <c r="P34" s="248"/>
      <c r="Q34" s="2039"/>
      <c r="R34" s="1647"/>
      <c r="S34" s="380"/>
      <c r="T34" s="946"/>
      <c r="U34" s="2024"/>
    </row>
    <row r="35" spans="1:21" ht="14.25" customHeight="1" x14ac:dyDescent="0.2">
      <c r="A35" s="1682"/>
      <c r="B35" s="1683"/>
      <c r="C35" s="159"/>
      <c r="D35" s="1836" t="s">
        <v>320</v>
      </c>
      <c r="E35" s="1855"/>
      <c r="F35" s="1847"/>
      <c r="G35" s="43"/>
      <c r="H35" s="248"/>
      <c r="I35" s="388"/>
      <c r="J35" s="248"/>
      <c r="K35" s="1143"/>
      <c r="L35" s="388"/>
      <c r="M35" s="420"/>
      <c r="N35" s="248"/>
      <c r="O35" s="388"/>
      <c r="P35" s="248"/>
      <c r="Q35" s="1687" t="s">
        <v>318</v>
      </c>
      <c r="R35" s="182">
        <v>1</v>
      </c>
      <c r="S35" s="354"/>
      <c r="T35" s="947"/>
      <c r="U35" s="2024"/>
    </row>
    <row r="36" spans="1:21" ht="26.25" customHeight="1" x14ac:dyDescent="0.2">
      <c r="A36" s="1705"/>
      <c r="B36" s="1706"/>
      <c r="C36" s="1696"/>
      <c r="D36" s="1837"/>
      <c r="E36" s="1856"/>
      <c r="F36" s="1851"/>
      <c r="G36" s="106"/>
      <c r="H36" s="246"/>
      <c r="I36" s="389"/>
      <c r="J36" s="246"/>
      <c r="K36" s="186"/>
      <c r="L36" s="389"/>
      <c r="M36" s="421"/>
      <c r="N36" s="246"/>
      <c r="O36" s="389"/>
      <c r="P36" s="246"/>
      <c r="Q36" s="398" t="s">
        <v>413</v>
      </c>
      <c r="R36" s="169"/>
      <c r="S36" s="357">
        <v>100</v>
      </c>
      <c r="T36" s="155"/>
      <c r="U36" s="1707"/>
    </row>
    <row r="37" spans="1:21" ht="15.75" customHeight="1" x14ac:dyDescent="0.2">
      <c r="A37" s="1203"/>
      <c r="B37" s="1176"/>
      <c r="C37" s="1201"/>
      <c r="D37" s="1848" t="s">
        <v>355</v>
      </c>
      <c r="E37" s="1849" t="s">
        <v>360</v>
      </c>
      <c r="F37" s="1201"/>
      <c r="G37" s="43" t="s">
        <v>56</v>
      </c>
      <c r="H37" s="248">
        <v>16</v>
      </c>
      <c r="I37" s="388">
        <v>16</v>
      </c>
      <c r="J37" s="248"/>
      <c r="K37" s="1143">
        <v>121</v>
      </c>
      <c r="L37" s="388">
        <v>121</v>
      </c>
      <c r="M37" s="420"/>
      <c r="N37" s="248"/>
      <c r="O37" s="388"/>
      <c r="P37" s="248"/>
      <c r="Q37" s="1689" t="s">
        <v>136</v>
      </c>
      <c r="R37" s="33">
        <v>1</v>
      </c>
      <c r="S37" s="33"/>
      <c r="T37" s="795"/>
      <c r="U37" s="1269"/>
    </row>
    <row r="38" spans="1:21" ht="12.75" customHeight="1" x14ac:dyDescent="0.2">
      <c r="A38" s="1203"/>
      <c r="B38" s="1176"/>
      <c r="C38" s="1201"/>
      <c r="D38" s="1848"/>
      <c r="E38" s="1850"/>
      <c r="F38" s="1201"/>
      <c r="G38" s="43"/>
      <c r="H38" s="248"/>
      <c r="I38" s="388"/>
      <c r="J38" s="248"/>
      <c r="K38" s="1143"/>
      <c r="L38" s="388"/>
      <c r="M38" s="420"/>
      <c r="N38" s="248"/>
      <c r="O38" s="388"/>
      <c r="P38" s="248"/>
      <c r="Q38" s="1243" t="s">
        <v>358</v>
      </c>
      <c r="R38" s="33"/>
      <c r="S38" s="33">
        <v>1</v>
      </c>
      <c r="T38" s="795"/>
      <c r="U38" s="1269"/>
    </row>
    <row r="39" spans="1:21" ht="27" customHeight="1" x14ac:dyDescent="0.2">
      <c r="A39" s="1203"/>
      <c r="B39" s="1176"/>
      <c r="C39" s="1201"/>
      <c r="D39" s="1845"/>
      <c r="E39" s="1850"/>
      <c r="F39" s="1201"/>
      <c r="G39" s="43"/>
      <c r="H39" s="248"/>
      <c r="I39" s="388"/>
      <c r="J39" s="248"/>
      <c r="K39" s="1143"/>
      <c r="L39" s="388"/>
      <c r="M39" s="420"/>
      <c r="N39" s="248"/>
      <c r="O39" s="388"/>
      <c r="P39" s="248"/>
      <c r="Q39" s="617" t="s">
        <v>447</v>
      </c>
      <c r="R39" s="169"/>
      <c r="S39" s="169">
        <v>100</v>
      </c>
      <c r="T39" s="370"/>
      <c r="U39" s="1269"/>
    </row>
    <row r="40" spans="1:21" ht="16.5" customHeight="1" x14ac:dyDescent="0.2">
      <c r="A40" s="1203"/>
      <c r="B40" s="1176"/>
      <c r="C40" s="1201"/>
      <c r="D40" s="1815" t="s">
        <v>354</v>
      </c>
      <c r="E40" s="1850"/>
      <c r="F40" s="1201"/>
      <c r="G40" s="43" t="s">
        <v>56</v>
      </c>
      <c r="H40" s="248">
        <v>10</v>
      </c>
      <c r="I40" s="388">
        <v>10</v>
      </c>
      <c r="J40" s="248"/>
      <c r="K40" s="1143"/>
      <c r="L40" s="388"/>
      <c r="M40" s="420"/>
      <c r="N40" s="248"/>
      <c r="O40" s="388"/>
      <c r="P40" s="248"/>
      <c r="Q40" s="1207" t="s">
        <v>136</v>
      </c>
      <c r="R40" s="381">
        <v>1</v>
      </c>
      <c r="S40" s="381"/>
      <c r="T40" s="369"/>
      <c r="U40" s="1269"/>
    </row>
    <row r="41" spans="1:21" ht="24" customHeight="1" x14ac:dyDescent="0.2">
      <c r="A41" s="1203"/>
      <c r="B41" s="1176"/>
      <c r="C41" s="1201"/>
      <c r="D41" s="1845"/>
      <c r="E41" s="1850"/>
      <c r="F41" s="1201"/>
      <c r="G41" s="43"/>
      <c r="H41" s="248"/>
      <c r="I41" s="388"/>
      <c r="J41" s="248"/>
      <c r="K41" s="1143"/>
      <c r="L41" s="388"/>
      <c r="M41" s="420"/>
      <c r="N41" s="248"/>
      <c r="O41" s="388"/>
      <c r="P41" s="248"/>
      <c r="Q41" s="617" t="s">
        <v>446</v>
      </c>
      <c r="R41" s="169"/>
      <c r="S41" s="169">
        <v>100</v>
      </c>
      <c r="T41" s="370"/>
      <c r="U41" s="1269"/>
    </row>
    <row r="42" spans="1:21" ht="15.75" customHeight="1" x14ac:dyDescent="0.2">
      <c r="A42" s="1203"/>
      <c r="B42" s="1176"/>
      <c r="C42" s="159"/>
      <c r="D42" s="1815" t="s">
        <v>305</v>
      </c>
      <c r="E42" s="1850"/>
      <c r="F42" s="1846"/>
      <c r="G42" s="43"/>
      <c r="H42" s="1143"/>
      <c r="I42" s="388"/>
      <c r="J42" s="248"/>
      <c r="K42" s="1143"/>
      <c r="L42" s="388"/>
      <c r="M42" s="420"/>
      <c r="N42" s="248"/>
      <c r="O42" s="388"/>
      <c r="P42" s="248"/>
      <c r="Q42" s="1207" t="s">
        <v>136</v>
      </c>
      <c r="R42" s="528">
        <v>1</v>
      </c>
      <c r="S42" s="528"/>
      <c r="T42" s="507"/>
      <c r="U42" s="1269"/>
    </row>
    <row r="43" spans="1:21" ht="24.75" customHeight="1" x14ac:dyDescent="0.2">
      <c r="A43" s="1203"/>
      <c r="B43" s="1176"/>
      <c r="C43" s="1188"/>
      <c r="D43" s="1845"/>
      <c r="E43" s="1850"/>
      <c r="F43" s="1846"/>
      <c r="G43" s="936"/>
      <c r="H43" s="248"/>
      <c r="I43" s="388"/>
      <c r="J43" s="248"/>
      <c r="K43" s="1143"/>
      <c r="L43" s="388"/>
      <c r="M43" s="420"/>
      <c r="N43" s="248"/>
      <c r="O43" s="388"/>
      <c r="P43" s="248"/>
      <c r="Q43" s="617" t="s">
        <v>447</v>
      </c>
      <c r="R43" s="169"/>
      <c r="S43" s="169"/>
      <c r="T43" s="508">
        <v>100</v>
      </c>
      <c r="U43" s="1269"/>
    </row>
    <row r="44" spans="1:21" ht="16.5" customHeight="1" x14ac:dyDescent="0.2">
      <c r="A44" s="1203"/>
      <c r="B44" s="1176"/>
      <c r="C44" s="159"/>
      <c r="D44" s="1836" t="s">
        <v>317</v>
      </c>
      <c r="E44" s="1115"/>
      <c r="F44" s="1847"/>
      <c r="G44" s="43"/>
      <c r="H44" s="248"/>
      <c r="I44" s="388"/>
      <c r="J44" s="248"/>
      <c r="K44" s="1143"/>
      <c r="L44" s="388"/>
      <c r="M44" s="420"/>
      <c r="N44" s="248"/>
      <c r="O44" s="388"/>
      <c r="P44" s="248"/>
      <c r="Q44" s="1218" t="s">
        <v>318</v>
      </c>
      <c r="R44" s="182"/>
      <c r="S44" s="354">
        <v>1</v>
      </c>
      <c r="T44" s="947"/>
      <c r="U44" s="1269"/>
    </row>
    <row r="45" spans="1:21" ht="28.5" customHeight="1" x14ac:dyDescent="0.2">
      <c r="A45" s="1203"/>
      <c r="B45" s="1176"/>
      <c r="C45" s="1188"/>
      <c r="D45" s="1837"/>
      <c r="E45" s="1115"/>
      <c r="F45" s="1847"/>
      <c r="G45" s="936"/>
      <c r="H45" s="248"/>
      <c r="I45" s="388"/>
      <c r="J45" s="248"/>
      <c r="K45" s="1143"/>
      <c r="L45" s="388"/>
      <c r="M45" s="420"/>
      <c r="N45" s="248"/>
      <c r="O45" s="388"/>
      <c r="P45" s="248"/>
      <c r="Q45" s="398" t="s">
        <v>275</v>
      </c>
      <c r="R45" s="169"/>
      <c r="S45" s="357">
        <v>100</v>
      </c>
      <c r="T45" s="155"/>
      <c r="U45" s="1269"/>
    </row>
    <row r="46" spans="1:21" ht="15" customHeight="1" x14ac:dyDescent="0.2">
      <c r="A46" s="1203"/>
      <c r="B46" s="1176"/>
      <c r="C46" s="159"/>
      <c r="D46" s="1836" t="s">
        <v>248</v>
      </c>
      <c r="E46" s="1867" t="s">
        <v>173</v>
      </c>
      <c r="F46" s="1838"/>
      <c r="G46" s="43"/>
      <c r="H46" s="248"/>
      <c r="I46" s="388"/>
      <c r="J46" s="248"/>
      <c r="K46" s="1143"/>
      <c r="L46" s="388"/>
      <c r="M46" s="420"/>
      <c r="N46" s="248"/>
      <c r="O46" s="388"/>
      <c r="P46" s="248"/>
      <c r="Q46" s="1207" t="s">
        <v>136</v>
      </c>
      <c r="R46" s="528">
        <v>1</v>
      </c>
      <c r="S46" s="528"/>
      <c r="T46" s="507"/>
      <c r="U46" s="1269"/>
    </row>
    <row r="47" spans="1:21" ht="28.5" customHeight="1" x14ac:dyDescent="0.2">
      <c r="A47" s="1203"/>
      <c r="B47" s="1176"/>
      <c r="C47" s="1188"/>
      <c r="D47" s="1837"/>
      <c r="E47" s="1868"/>
      <c r="F47" s="1838"/>
      <c r="G47" s="43"/>
      <c r="H47" s="248"/>
      <c r="I47" s="388"/>
      <c r="J47" s="248"/>
      <c r="K47" s="1143"/>
      <c r="L47" s="388"/>
      <c r="M47" s="420"/>
      <c r="N47" s="248"/>
      <c r="O47" s="388"/>
      <c r="P47" s="248"/>
      <c r="Q47" s="617" t="s">
        <v>448</v>
      </c>
      <c r="R47" s="169"/>
      <c r="S47" s="169">
        <v>30</v>
      </c>
      <c r="T47" s="508">
        <v>100</v>
      </c>
      <c r="U47" s="1269"/>
    </row>
    <row r="48" spans="1:21" ht="18" customHeight="1" x14ac:dyDescent="0.2">
      <c r="A48" s="1203"/>
      <c r="B48" s="1176"/>
      <c r="C48" s="1188"/>
      <c r="D48" s="1848" t="s">
        <v>425</v>
      </c>
      <c r="E48" s="1855"/>
      <c r="F48" s="1201"/>
      <c r="G48" s="1432"/>
      <c r="H48" s="1143"/>
      <c r="I48" s="388"/>
      <c r="J48" s="1407"/>
      <c r="K48" s="1143"/>
      <c r="L48" s="388"/>
      <c r="M48" s="420"/>
      <c r="N48" s="248"/>
      <c r="O48" s="388"/>
      <c r="P48" s="420"/>
      <c r="Q48" s="1852" t="s">
        <v>449</v>
      </c>
      <c r="R48" s="674">
        <v>100</v>
      </c>
      <c r="S48" s="674"/>
      <c r="T48" s="1219"/>
      <c r="U48" s="1269"/>
    </row>
    <row r="49" spans="1:22" ht="24" customHeight="1" x14ac:dyDescent="0.2">
      <c r="A49" s="1203"/>
      <c r="B49" s="1176"/>
      <c r="C49" s="1188"/>
      <c r="D49" s="1848"/>
      <c r="E49" s="1855"/>
      <c r="F49" s="1201"/>
      <c r="G49" s="1432"/>
      <c r="H49" s="1143"/>
      <c r="I49" s="388"/>
      <c r="J49" s="1407"/>
      <c r="K49" s="1143"/>
      <c r="L49" s="388"/>
      <c r="M49" s="420"/>
      <c r="N49" s="248"/>
      <c r="O49" s="388"/>
      <c r="P49" s="420"/>
      <c r="Q49" s="1853"/>
      <c r="R49" s="379"/>
      <c r="S49" s="379"/>
      <c r="T49" s="1220"/>
      <c r="U49" s="1269"/>
    </row>
    <row r="50" spans="1:22" ht="17.25" customHeight="1" x14ac:dyDescent="0.2">
      <c r="A50" s="1203"/>
      <c r="B50" s="1176"/>
      <c r="C50" s="159"/>
      <c r="D50" s="1836" t="s">
        <v>112</v>
      </c>
      <c r="E50" s="1854" t="s">
        <v>173</v>
      </c>
      <c r="F50" s="1847"/>
      <c r="G50" s="43"/>
      <c r="H50" s="248"/>
      <c r="I50" s="388"/>
      <c r="J50" s="248"/>
      <c r="K50" s="1143"/>
      <c r="L50" s="388"/>
      <c r="M50" s="420"/>
      <c r="N50" s="248"/>
      <c r="O50" s="388"/>
      <c r="P50" s="248"/>
      <c r="Q50" s="1852" t="s">
        <v>274</v>
      </c>
      <c r="R50" s="528">
        <v>100</v>
      </c>
      <c r="S50" s="528"/>
      <c r="T50" s="663"/>
      <c r="U50" s="1269"/>
    </row>
    <row r="51" spans="1:22" ht="21" customHeight="1" x14ac:dyDescent="0.2">
      <c r="A51" s="1203"/>
      <c r="B51" s="1176"/>
      <c r="C51" s="1188"/>
      <c r="D51" s="1837"/>
      <c r="E51" s="1849"/>
      <c r="F51" s="1847"/>
      <c r="G51" s="936"/>
      <c r="H51" s="248"/>
      <c r="I51" s="388"/>
      <c r="J51" s="248"/>
      <c r="K51" s="1143"/>
      <c r="L51" s="388"/>
      <c r="M51" s="420"/>
      <c r="N51" s="248"/>
      <c r="O51" s="388"/>
      <c r="P51" s="248"/>
      <c r="Q51" s="1952"/>
      <c r="R51" s="529"/>
      <c r="S51" s="529"/>
      <c r="T51" s="750"/>
      <c r="U51" s="1280"/>
      <c r="V51" s="660"/>
    </row>
    <row r="52" spans="1:22" ht="15.75" customHeight="1" x14ac:dyDescent="0.2">
      <c r="A52" s="1203"/>
      <c r="B52" s="1176"/>
      <c r="C52" s="159"/>
      <c r="D52" s="1836" t="s">
        <v>246</v>
      </c>
      <c r="E52" s="1855"/>
      <c r="F52" s="1847"/>
      <c r="G52" s="43"/>
      <c r="H52" s="248"/>
      <c r="I52" s="388"/>
      <c r="J52" s="248"/>
      <c r="K52" s="1143"/>
      <c r="L52" s="388"/>
      <c r="M52" s="420"/>
      <c r="N52" s="248"/>
      <c r="O52" s="388"/>
      <c r="P52" s="248"/>
      <c r="Q52" s="1218" t="s">
        <v>247</v>
      </c>
      <c r="R52" s="182">
        <v>1</v>
      </c>
      <c r="S52" s="354"/>
      <c r="T52" s="947"/>
      <c r="U52" s="1269"/>
    </row>
    <row r="53" spans="1:22" ht="26.25" customHeight="1" x14ac:dyDescent="0.2">
      <c r="A53" s="1203"/>
      <c r="B53" s="1176"/>
      <c r="C53" s="1188"/>
      <c r="D53" s="1837"/>
      <c r="E53" s="1856"/>
      <c r="F53" s="1851"/>
      <c r="G53" s="106"/>
      <c r="H53" s="246"/>
      <c r="I53" s="389"/>
      <c r="J53" s="246"/>
      <c r="K53" s="186"/>
      <c r="L53" s="389"/>
      <c r="M53" s="421"/>
      <c r="N53" s="246"/>
      <c r="O53" s="389"/>
      <c r="P53" s="246"/>
      <c r="Q53" s="398" t="s">
        <v>274</v>
      </c>
      <c r="R53" s="169">
        <v>100</v>
      </c>
      <c r="S53" s="357"/>
      <c r="T53" s="155"/>
      <c r="U53" s="1269"/>
    </row>
    <row r="54" spans="1:22" ht="15.75" customHeight="1" x14ac:dyDescent="0.2">
      <c r="A54" s="1203"/>
      <c r="B54" s="1176"/>
      <c r="C54" s="1201"/>
      <c r="D54" s="1848" t="s">
        <v>175</v>
      </c>
      <c r="E54" s="1868" t="s">
        <v>173</v>
      </c>
      <c r="F54" s="1838" t="s">
        <v>53</v>
      </c>
      <c r="G54" s="936" t="s">
        <v>128</v>
      </c>
      <c r="H54" s="401">
        <v>400</v>
      </c>
      <c r="I54" s="383">
        <v>400</v>
      </c>
      <c r="J54" s="1434"/>
      <c r="K54" s="401"/>
      <c r="L54" s="383"/>
      <c r="M54" s="372"/>
      <c r="N54" s="248"/>
      <c r="O54" s="388"/>
      <c r="P54" s="248"/>
      <c r="Q54" s="2007" t="s">
        <v>450</v>
      </c>
      <c r="R54" s="182">
        <v>70</v>
      </c>
      <c r="S54" s="182">
        <v>100</v>
      </c>
      <c r="T54" s="91"/>
      <c r="U54" s="2025" t="s">
        <v>489</v>
      </c>
    </row>
    <row r="55" spans="1:22" ht="17.25" customHeight="1" x14ac:dyDescent="0.2">
      <c r="A55" s="1419"/>
      <c r="B55" s="1420"/>
      <c r="C55" s="1418"/>
      <c r="D55" s="1848"/>
      <c r="E55" s="1868"/>
      <c r="F55" s="1838"/>
      <c r="G55" s="936" t="s">
        <v>472</v>
      </c>
      <c r="H55" s="401"/>
      <c r="I55" s="383">
        <v>600</v>
      </c>
      <c r="J55" s="1434">
        <f>I55-H55</f>
        <v>600</v>
      </c>
      <c r="K55" s="401"/>
      <c r="L55" s="383"/>
      <c r="M55" s="372"/>
      <c r="N55" s="248"/>
      <c r="O55" s="388"/>
      <c r="P55" s="248"/>
      <c r="Q55" s="1798"/>
      <c r="R55" s="182"/>
      <c r="S55" s="182"/>
      <c r="T55" s="368"/>
      <c r="U55" s="2024"/>
    </row>
    <row r="56" spans="1:22" ht="18.75" customHeight="1" x14ac:dyDescent="0.2">
      <c r="A56" s="1203"/>
      <c r="B56" s="1176"/>
      <c r="C56" s="1201"/>
      <c r="D56" s="1816"/>
      <c r="E56" s="1868"/>
      <c r="F56" s="1838"/>
      <c r="G56" s="106" t="s">
        <v>28</v>
      </c>
      <c r="H56" s="1051">
        <v>600</v>
      </c>
      <c r="I56" s="1036"/>
      <c r="J56" s="1435">
        <f>I56-H56</f>
        <v>-600</v>
      </c>
      <c r="K56" s="243">
        <v>344.2</v>
      </c>
      <c r="L56" s="389">
        <v>344.2</v>
      </c>
      <c r="M56" s="421"/>
      <c r="N56" s="246"/>
      <c r="O56" s="389"/>
      <c r="P56" s="421"/>
      <c r="Q56" s="1799"/>
      <c r="R56" s="182"/>
      <c r="S56" s="182"/>
      <c r="T56" s="368"/>
      <c r="U56" s="2024"/>
    </row>
    <row r="57" spans="1:22" ht="16.5" customHeight="1" thickBot="1" x14ac:dyDescent="0.25">
      <c r="A57" s="1213"/>
      <c r="B57" s="1177"/>
      <c r="C57" s="72"/>
      <c r="D57" s="1888"/>
      <c r="E57" s="1888"/>
      <c r="F57" s="1841"/>
      <c r="G57" s="77" t="s">
        <v>8</v>
      </c>
      <c r="H57" s="538">
        <f t="shared" ref="H57:P57" si="0">SUM(H13:H56)</f>
        <v>2941.2</v>
      </c>
      <c r="I57" s="1276">
        <f t="shared" si="0"/>
        <v>2941.2</v>
      </c>
      <c r="J57" s="1276">
        <f t="shared" si="0"/>
        <v>0</v>
      </c>
      <c r="K57" s="538">
        <f t="shared" si="0"/>
        <v>2320</v>
      </c>
      <c r="L57" s="1276">
        <f t="shared" si="0"/>
        <v>2320</v>
      </c>
      <c r="M57" s="1276">
        <f t="shared" si="0"/>
        <v>0</v>
      </c>
      <c r="N57" s="1273">
        <f t="shared" si="0"/>
        <v>1393.8</v>
      </c>
      <c r="O57" s="1276">
        <f t="shared" si="0"/>
        <v>1393.8</v>
      </c>
      <c r="P57" s="1276">
        <f t="shared" si="0"/>
        <v>0</v>
      </c>
      <c r="Q57" s="1223"/>
      <c r="R57" s="1026"/>
      <c r="S57" s="1026"/>
      <c r="T57" s="1031"/>
      <c r="U57" s="2022"/>
    </row>
    <row r="58" spans="1:22" ht="13.5" customHeight="1" x14ac:dyDescent="0.2">
      <c r="A58" s="1203" t="s">
        <v>7</v>
      </c>
      <c r="B58" s="1183" t="s">
        <v>7</v>
      </c>
      <c r="C58" s="1188" t="s">
        <v>9</v>
      </c>
      <c r="D58" s="1839" t="s">
        <v>62</v>
      </c>
      <c r="E58" s="1030"/>
      <c r="F58" s="1217" t="s">
        <v>31</v>
      </c>
      <c r="G58" s="579" t="s">
        <v>28</v>
      </c>
      <c r="H58" s="334">
        <v>3041.8</v>
      </c>
      <c r="I58" s="447">
        <f>3041.8-64.6</f>
        <v>2977.2</v>
      </c>
      <c r="J58" s="1409">
        <f>I58-H58</f>
        <v>-64.599999999999994</v>
      </c>
      <c r="K58" s="334">
        <v>2973.5</v>
      </c>
      <c r="L58" s="447">
        <v>2973.5</v>
      </c>
      <c r="M58" s="620"/>
      <c r="N58" s="334">
        <v>3070.4</v>
      </c>
      <c r="O58" s="447">
        <v>3070.4</v>
      </c>
      <c r="P58" s="620"/>
      <c r="Q58" s="1285"/>
      <c r="R58" s="1033"/>
      <c r="S58" s="1033"/>
      <c r="T58" s="1034"/>
      <c r="U58" s="2021" t="s">
        <v>489</v>
      </c>
    </row>
    <row r="59" spans="1:22" ht="13.5" customHeight="1" x14ac:dyDescent="0.2">
      <c r="A59" s="1419"/>
      <c r="B59" s="1422"/>
      <c r="C59" s="1421"/>
      <c r="D59" s="1840"/>
      <c r="E59" s="188"/>
      <c r="F59" s="1423"/>
      <c r="G59" s="936" t="s">
        <v>72</v>
      </c>
      <c r="H59" s="248"/>
      <c r="I59" s="388">
        <v>64.599999999999994</v>
      </c>
      <c r="J59" s="1407">
        <f>I59-H59</f>
        <v>64.599999999999994</v>
      </c>
      <c r="K59" s="1143"/>
      <c r="L59" s="388"/>
      <c r="M59" s="420"/>
      <c r="N59" s="1143"/>
      <c r="O59" s="388"/>
      <c r="P59" s="420"/>
      <c r="Q59" s="1440"/>
      <c r="R59" s="383"/>
      <c r="S59" s="383"/>
      <c r="T59" s="372"/>
      <c r="U59" s="2024"/>
    </row>
    <row r="60" spans="1:22" ht="14.25" customHeight="1" x14ac:dyDescent="0.2">
      <c r="A60" s="1419"/>
      <c r="B60" s="1422"/>
      <c r="C60" s="1421"/>
      <c r="D60" s="1840"/>
      <c r="E60" s="188"/>
      <c r="F60" s="1423"/>
      <c r="G60" s="936" t="s">
        <v>45</v>
      </c>
      <c r="H60" s="248">
        <v>0.8</v>
      </c>
      <c r="I60" s="388">
        <v>0.8</v>
      </c>
      <c r="J60" s="248"/>
      <c r="K60" s="1143">
        <v>0.8</v>
      </c>
      <c r="L60" s="388">
        <v>0.8</v>
      </c>
      <c r="M60" s="420"/>
      <c r="N60" s="1143">
        <v>0.8</v>
      </c>
      <c r="O60" s="388">
        <v>0.8</v>
      </c>
      <c r="P60" s="420"/>
      <c r="Q60" s="1440"/>
      <c r="R60" s="383"/>
      <c r="S60" s="383"/>
      <c r="T60" s="372"/>
      <c r="U60" s="2024"/>
    </row>
    <row r="61" spans="1:22" ht="18" customHeight="1" x14ac:dyDescent="0.2">
      <c r="A61" s="1203"/>
      <c r="B61" s="1183"/>
      <c r="C61" s="1188"/>
      <c r="D61" s="1802"/>
      <c r="E61" s="1029"/>
      <c r="F61" s="1211"/>
      <c r="G61" s="106" t="s">
        <v>119</v>
      </c>
      <c r="H61" s="246"/>
      <c r="I61" s="389">
        <v>0.2</v>
      </c>
      <c r="J61" s="1431">
        <f>I61-H61</f>
        <v>0.2</v>
      </c>
      <c r="K61" s="186"/>
      <c r="L61" s="389"/>
      <c r="M61" s="421"/>
      <c r="N61" s="186"/>
      <c r="O61" s="389"/>
      <c r="P61" s="421"/>
      <c r="Q61" s="1286"/>
      <c r="R61" s="1036"/>
      <c r="S61" s="1036"/>
      <c r="T61" s="1037"/>
      <c r="U61" s="2024"/>
    </row>
    <row r="62" spans="1:22" ht="49.5" customHeight="1" x14ac:dyDescent="0.2">
      <c r="A62" s="1857"/>
      <c r="B62" s="1869"/>
      <c r="C62" s="1859"/>
      <c r="D62" s="1209" t="s">
        <v>85</v>
      </c>
      <c r="E62" s="1842"/>
      <c r="F62" s="1872"/>
      <c r="G62" s="12"/>
      <c r="H62" s="390"/>
      <c r="I62" s="388"/>
      <c r="J62" s="248"/>
      <c r="K62" s="1143"/>
      <c r="L62" s="388"/>
      <c r="M62" s="420"/>
      <c r="N62" s="1143"/>
      <c r="O62" s="388"/>
      <c r="P62" s="420"/>
      <c r="Q62" s="406" t="s">
        <v>380</v>
      </c>
      <c r="R62" s="383">
        <v>8.6</v>
      </c>
      <c r="S62" s="383">
        <v>8.6</v>
      </c>
      <c r="T62" s="372">
        <v>8.6</v>
      </c>
      <c r="U62" s="1269"/>
    </row>
    <row r="63" spans="1:22" ht="17.25" customHeight="1" x14ac:dyDescent="0.2">
      <c r="A63" s="1857"/>
      <c r="B63" s="1869"/>
      <c r="C63" s="1859"/>
      <c r="D63" s="1208" t="s">
        <v>324</v>
      </c>
      <c r="E63" s="1842"/>
      <c r="F63" s="1872"/>
      <c r="G63" s="936"/>
      <c r="H63" s="1143"/>
      <c r="I63" s="388"/>
      <c r="J63" s="248"/>
      <c r="K63" s="1143"/>
      <c r="L63" s="388"/>
      <c r="M63" s="420"/>
      <c r="N63" s="1143"/>
      <c r="O63" s="388"/>
      <c r="P63" s="420"/>
      <c r="Q63" s="764" t="s">
        <v>420</v>
      </c>
      <c r="R63" s="169">
        <v>646</v>
      </c>
      <c r="S63" s="357"/>
      <c r="T63" s="645"/>
      <c r="U63" s="1269"/>
    </row>
    <row r="64" spans="1:22" ht="18" customHeight="1" x14ac:dyDescent="0.2">
      <c r="A64" s="1857"/>
      <c r="B64" s="1869"/>
      <c r="C64" s="1859"/>
      <c r="D64" s="1836" t="s">
        <v>42</v>
      </c>
      <c r="E64" s="1688"/>
      <c r="F64" s="1686"/>
      <c r="G64" s="936"/>
      <c r="H64" s="1143"/>
      <c r="I64" s="388"/>
      <c r="J64" s="248"/>
      <c r="K64" s="1143"/>
      <c r="L64" s="388"/>
      <c r="M64" s="420"/>
      <c r="N64" s="1143"/>
      <c r="O64" s="388"/>
      <c r="P64" s="420"/>
      <c r="Q64" s="1694" t="s">
        <v>44</v>
      </c>
      <c r="R64" s="76">
        <v>55</v>
      </c>
      <c r="S64" s="76">
        <v>55</v>
      </c>
      <c r="T64" s="373">
        <v>55</v>
      </c>
      <c r="U64" s="1269"/>
    </row>
    <row r="65" spans="1:21" ht="26.25" customHeight="1" x14ac:dyDescent="0.2">
      <c r="A65" s="1857"/>
      <c r="B65" s="1869"/>
      <c r="C65" s="1859"/>
      <c r="D65" s="1870"/>
      <c r="E65" s="1688"/>
      <c r="F65" s="1686"/>
      <c r="G65" s="936"/>
      <c r="H65" s="1143"/>
      <c r="I65" s="388"/>
      <c r="J65" s="248"/>
      <c r="K65" s="1143"/>
      <c r="L65" s="388"/>
      <c r="M65" s="420"/>
      <c r="N65" s="1143"/>
      <c r="O65" s="388"/>
      <c r="P65" s="420"/>
      <c r="Q65" s="65" t="s">
        <v>86</v>
      </c>
      <c r="R65" s="651">
        <v>1985</v>
      </c>
      <c r="S65" s="651">
        <v>1985</v>
      </c>
      <c r="T65" s="652">
        <v>1985</v>
      </c>
      <c r="U65" s="1269"/>
    </row>
    <row r="66" spans="1:21" ht="29.25" customHeight="1" x14ac:dyDescent="0.2">
      <c r="A66" s="2040"/>
      <c r="B66" s="2041"/>
      <c r="C66" s="2042"/>
      <c r="D66" s="2043"/>
      <c r="E66" s="1708"/>
      <c r="F66" s="1709"/>
      <c r="G66" s="283"/>
      <c r="H66" s="399"/>
      <c r="I66" s="405"/>
      <c r="J66" s="284"/>
      <c r="K66" s="399"/>
      <c r="L66" s="405"/>
      <c r="M66" s="425"/>
      <c r="N66" s="399"/>
      <c r="O66" s="405"/>
      <c r="P66" s="425"/>
      <c r="Q66" s="1710" t="s">
        <v>421</v>
      </c>
      <c r="R66" s="657">
        <v>1</v>
      </c>
      <c r="S66" s="657"/>
      <c r="T66" s="658"/>
      <c r="U66" s="1711"/>
    </row>
    <row r="67" spans="1:21" ht="19.5" customHeight="1" x14ac:dyDescent="0.2">
      <c r="A67" s="1203"/>
      <c r="B67" s="1183"/>
      <c r="C67" s="1188"/>
      <c r="D67" s="1870" t="s">
        <v>269</v>
      </c>
      <c r="E67" s="460"/>
      <c r="F67" s="1206"/>
      <c r="G67" s="936"/>
      <c r="H67" s="1143"/>
      <c r="I67" s="388"/>
      <c r="J67" s="248"/>
      <c r="K67" s="1143"/>
      <c r="L67" s="388"/>
      <c r="M67" s="420"/>
      <c r="N67" s="1143"/>
      <c r="O67" s="388"/>
      <c r="P67" s="420"/>
      <c r="Q67" s="1695" t="s">
        <v>381</v>
      </c>
      <c r="R67" s="628" t="s">
        <v>254</v>
      </c>
      <c r="S67" s="656" t="s">
        <v>254</v>
      </c>
      <c r="T67" s="630" t="s">
        <v>254</v>
      </c>
      <c r="U67" s="1269"/>
    </row>
    <row r="68" spans="1:21" ht="19.5" customHeight="1" x14ac:dyDescent="0.2">
      <c r="A68" s="1203"/>
      <c r="B68" s="1183"/>
      <c r="C68" s="1188"/>
      <c r="D68" s="1879"/>
      <c r="E68" s="460"/>
      <c r="F68" s="1206"/>
      <c r="G68" s="936"/>
      <c r="H68" s="1143"/>
      <c r="I68" s="388"/>
      <c r="J68" s="248"/>
      <c r="K68" s="1143"/>
      <c r="L68" s="388"/>
      <c r="M68" s="420"/>
      <c r="N68" s="1143"/>
      <c r="O68" s="388"/>
      <c r="P68" s="420"/>
      <c r="Q68" s="1287" t="s">
        <v>382</v>
      </c>
      <c r="R68" s="628" t="s">
        <v>250</v>
      </c>
      <c r="S68" s="629" t="s">
        <v>250</v>
      </c>
      <c r="T68" s="630" t="s">
        <v>250</v>
      </c>
      <c r="U68" s="1269"/>
    </row>
    <row r="69" spans="1:21" ht="30" customHeight="1" x14ac:dyDescent="0.2">
      <c r="A69" s="1203"/>
      <c r="B69" s="1183"/>
      <c r="C69" s="1188"/>
      <c r="D69" s="1880"/>
      <c r="E69" s="460"/>
      <c r="F69" s="1206"/>
      <c r="G69" s="936"/>
      <c r="H69" s="1143"/>
      <c r="I69" s="388"/>
      <c r="J69" s="248"/>
      <c r="K69" s="1143"/>
      <c r="L69" s="388"/>
      <c r="M69" s="420"/>
      <c r="N69" s="1143"/>
      <c r="O69" s="388"/>
      <c r="P69" s="420"/>
      <c r="Q69" s="917" t="s">
        <v>364</v>
      </c>
      <c r="R69" s="67" t="s">
        <v>322</v>
      </c>
      <c r="S69" s="444" t="s">
        <v>323</v>
      </c>
      <c r="T69" s="413" t="s">
        <v>323</v>
      </c>
      <c r="U69" s="1269"/>
    </row>
    <row r="70" spans="1:21" ht="12.75" customHeight="1" x14ac:dyDescent="0.2">
      <c r="A70" s="1203"/>
      <c r="B70" s="1183"/>
      <c r="C70" s="1201"/>
      <c r="D70" s="1836" t="s">
        <v>71</v>
      </c>
      <c r="E70" s="1842"/>
      <c r="F70" s="1838"/>
      <c r="G70" s="106"/>
      <c r="H70" s="186"/>
      <c r="I70" s="389"/>
      <c r="J70" s="246"/>
      <c r="K70" s="186"/>
      <c r="L70" s="389"/>
      <c r="M70" s="421"/>
      <c r="N70" s="186"/>
      <c r="O70" s="389"/>
      <c r="P70" s="421"/>
      <c r="Q70" s="1843" t="s">
        <v>43</v>
      </c>
      <c r="R70" s="76">
        <v>8</v>
      </c>
      <c r="S70" s="354">
        <v>8</v>
      </c>
      <c r="T70" s="646">
        <v>8</v>
      </c>
      <c r="U70" s="1269"/>
    </row>
    <row r="71" spans="1:21" ht="18.75" customHeight="1" thickBot="1" x14ac:dyDescent="0.25">
      <c r="A71" s="47"/>
      <c r="B71" s="1187"/>
      <c r="C71" s="1022"/>
      <c r="D71" s="1841"/>
      <c r="E71" s="1841"/>
      <c r="F71" s="1841"/>
      <c r="G71" s="77" t="s">
        <v>8</v>
      </c>
      <c r="H71" s="538">
        <f>SUM(H58:H70)</f>
        <v>3042.6</v>
      </c>
      <c r="I71" s="1276">
        <f>SUM(I58:I70)</f>
        <v>3042.8</v>
      </c>
      <c r="J71" s="1276">
        <f>SUM(J58:J70)</f>
        <v>0.2</v>
      </c>
      <c r="K71" s="538">
        <f t="shared" ref="K71:N71" si="1">SUM(K58:K70)</f>
        <v>2974.3</v>
      </c>
      <c r="L71" s="1276">
        <f t="shared" ref="L71:M71" si="2">SUM(L58:L70)</f>
        <v>2974.3</v>
      </c>
      <c r="M71" s="1276">
        <f t="shared" si="2"/>
        <v>0</v>
      </c>
      <c r="N71" s="538">
        <f t="shared" si="1"/>
        <v>3071.2</v>
      </c>
      <c r="O71" s="1276">
        <f t="shared" ref="O71:P71" si="3">SUM(O58:O70)</f>
        <v>3071.2</v>
      </c>
      <c r="P71" s="1276">
        <f t="shared" si="3"/>
        <v>0</v>
      </c>
      <c r="Q71" s="1844"/>
      <c r="R71" s="1026"/>
      <c r="S71" s="1026"/>
      <c r="T71" s="1031"/>
      <c r="U71" s="1284"/>
    </row>
    <row r="72" spans="1:21" ht="15" customHeight="1" x14ac:dyDescent="0.2">
      <c r="A72" s="1212" t="s">
        <v>7</v>
      </c>
      <c r="B72" s="1186" t="s">
        <v>7</v>
      </c>
      <c r="C72" s="1252" t="s">
        <v>30</v>
      </c>
      <c r="D72" s="1882" t="s">
        <v>63</v>
      </c>
      <c r="E72" s="1043"/>
      <c r="F72" s="1217" t="s">
        <v>31</v>
      </c>
      <c r="G72" s="579" t="s">
        <v>28</v>
      </c>
      <c r="H72" s="334">
        <v>1182.8</v>
      </c>
      <c r="I72" s="447">
        <v>1182.8</v>
      </c>
      <c r="J72" s="332"/>
      <c r="K72" s="334">
        <v>1115</v>
      </c>
      <c r="L72" s="447">
        <v>1115</v>
      </c>
      <c r="M72" s="332"/>
      <c r="N72" s="334">
        <v>740.8</v>
      </c>
      <c r="O72" s="447">
        <v>740.8</v>
      </c>
      <c r="P72" s="620"/>
      <c r="Q72" s="1236"/>
      <c r="R72" s="383"/>
      <c r="S72" s="383"/>
      <c r="T72" s="372"/>
      <c r="U72" s="2021" t="s">
        <v>490</v>
      </c>
    </row>
    <row r="73" spans="1:21" ht="15" customHeight="1" x14ac:dyDescent="0.2">
      <c r="A73" s="1400"/>
      <c r="B73" s="1402"/>
      <c r="C73" s="1399"/>
      <c r="D73" s="1883"/>
      <c r="E73" s="1042"/>
      <c r="F73" s="1401"/>
      <c r="G73" s="936" t="s">
        <v>72</v>
      </c>
      <c r="H73" s="1143"/>
      <c r="I73" s="388">
        <v>0.4</v>
      </c>
      <c r="J73" s="1407">
        <v>0.4</v>
      </c>
      <c r="K73" s="1143"/>
      <c r="L73" s="388"/>
      <c r="M73" s="248"/>
      <c r="N73" s="1143"/>
      <c r="O73" s="388"/>
      <c r="P73" s="420"/>
      <c r="Q73" s="1403"/>
      <c r="R73" s="383"/>
      <c r="S73" s="383"/>
      <c r="T73" s="372"/>
      <c r="U73" s="2024"/>
    </row>
    <row r="74" spans="1:21" ht="15" customHeight="1" x14ac:dyDescent="0.2">
      <c r="A74" s="1203"/>
      <c r="B74" s="1183"/>
      <c r="C74" s="1201"/>
      <c r="D74" s="1884"/>
      <c r="E74" s="1042"/>
      <c r="F74" s="1206"/>
      <c r="G74" s="936" t="s">
        <v>83</v>
      </c>
      <c r="H74" s="1143">
        <v>14.3</v>
      </c>
      <c r="I74" s="388">
        <v>14.3</v>
      </c>
      <c r="J74" s="248"/>
      <c r="K74" s="1143">
        <v>14.3</v>
      </c>
      <c r="L74" s="388">
        <v>14.3</v>
      </c>
      <c r="M74" s="248"/>
      <c r="N74" s="1143"/>
      <c r="O74" s="388"/>
      <c r="P74" s="420"/>
      <c r="Q74" s="1236"/>
      <c r="R74" s="383"/>
      <c r="S74" s="383"/>
      <c r="T74" s="372"/>
      <c r="U74" s="2024"/>
    </row>
    <row r="75" spans="1:21" ht="13.5" customHeight="1" x14ac:dyDescent="0.2">
      <c r="A75" s="1419"/>
      <c r="B75" s="1422"/>
      <c r="C75" s="1418"/>
      <c r="D75" s="1884"/>
      <c r="E75" s="1042"/>
      <c r="F75" s="1423"/>
      <c r="G75" s="936" t="s">
        <v>45</v>
      </c>
      <c r="H75" s="1143">
        <v>32.700000000000003</v>
      </c>
      <c r="I75" s="388">
        <v>32.700000000000003</v>
      </c>
      <c r="J75" s="248"/>
      <c r="K75" s="1143">
        <v>12.8</v>
      </c>
      <c r="L75" s="388">
        <v>12.8</v>
      </c>
      <c r="M75" s="248"/>
      <c r="N75" s="1143">
        <v>12.8</v>
      </c>
      <c r="O75" s="388">
        <v>12.8</v>
      </c>
      <c r="P75" s="420"/>
      <c r="Q75" s="1425"/>
      <c r="R75" s="383"/>
      <c r="S75" s="383"/>
      <c r="T75" s="372"/>
      <c r="U75" s="2024"/>
    </row>
    <row r="76" spans="1:21" ht="17.25" customHeight="1" x14ac:dyDescent="0.2">
      <c r="A76" s="1203"/>
      <c r="B76" s="1183"/>
      <c r="C76" s="1201"/>
      <c r="D76" s="1802"/>
      <c r="E76" s="1050"/>
      <c r="F76" s="1211"/>
      <c r="G76" s="106" t="s">
        <v>119</v>
      </c>
      <c r="H76" s="186"/>
      <c r="I76" s="389">
        <v>6.3</v>
      </c>
      <c r="J76" s="1431">
        <f>I76-H76</f>
        <v>6.3</v>
      </c>
      <c r="K76" s="186"/>
      <c r="L76" s="389"/>
      <c r="M76" s="246"/>
      <c r="N76" s="186"/>
      <c r="O76" s="389"/>
      <c r="P76" s="421"/>
      <c r="Q76" s="764"/>
      <c r="R76" s="1036"/>
      <c r="S76" s="1036"/>
      <c r="T76" s="1037"/>
      <c r="U76" s="2024"/>
    </row>
    <row r="77" spans="1:21" ht="20.25" customHeight="1" x14ac:dyDescent="0.2">
      <c r="A77" s="1203"/>
      <c r="B77" s="1183"/>
      <c r="C77" s="1201"/>
      <c r="D77" s="1815" t="s">
        <v>191</v>
      </c>
      <c r="E77" s="1881" t="s">
        <v>81</v>
      </c>
      <c r="F77" s="1206"/>
      <c r="G77" s="43"/>
      <c r="H77" s="1143"/>
      <c r="I77" s="388"/>
      <c r="J77" s="248"/>
      <c r="K77" s="1143"/>
      <c r="L77" s="388"/>
      <c r="M77" s="248"/>
      <c r="N77" s="1413"/>
      <c r="O77" s="1278"/>
      <c r="P77" s="432"/>
      <c r="Q77" s="1875" t="s">
        <v>383</v>
      </c>
      <c r="R77" s="379">
        <v>60</v>
      </c>
      <c r="S77" s="379">
        <v>80</v>
      </c>
      <c r="T77" s="1877">
        <v>100</v>
      </c>
      <c r="U77" s="2026"/>
    </row>
    <row r="78" spans="1:21" ht="33" customHeight="1" x14ac:dyDescent="0.2">
      <c r="A78" s="1203"/>
      <c r="B78" s="1183"/>
      <c r="C78" s="1201"/>
      <c r="D78" s="1848"/>
      <c r="E78" s="1881"/>
      <c r="F78" s="1206"/>
      <c r="G78" s="43"/>
      <c r="H78" s="1143"/>
      <c r="I78" s="388"/>
      <c r="J78" s="248"/>
      <c r="K78" s="1143"/>
      <c r="L78" s="388"/>
      <c r="M78" s="248"/>
      <c r="N78" s="1143"/>
      <c r="O78" s="388"/>
      <c r="P78" s="420"/>
      <c r="Q78" s="1875"/>
      <c r="R78" s="379"/>
      <c r="S78" s="379"/>
      <c r="T78" s="1877"/>
      <c r="U78" s="2026"/>
    </row>
    <row r="79" spans="1:21" ht="19.5" customHeight="1" x14ac:dyDescent="0.2">
      <c r="A79" s="1203"/>
      <c r="B79" s="1183"/>
      <c r="C79" s="1201"/>
      <c r="D79" s="1209"/>
      <c r="E79" s="206"/>
      <c r="F79" s="1206"/>
      <c r="G79" s="43"/>
      <c r="H79" s="1143"/>
      <c r="I79" s="388"/>
      <c r="J79" s="248"/>
      <c r="K79" s="1143"/>
      <c r="L79" s="388"/>
      <c r="M79" s="248"/>
      <c r="N79" s="1143"/>
      <c r="O79" s="388"/>
      <c r="P79" s="420"/>
      <c r="Q79" s="1873" t="s">
        <v>384</v>
      </c>
      <c r="R79" s="1046">
        <v>60</v>
      </c>
      <c r="S79" s="1046">
        <v>80</v>
      </c>
      <c r="T79" s="1878">
        <v>100</v>
      </c>
      <c r="U79" s="2026"/>
    </row>
    <row r="80" spans="1:21" ht="21" customHeight="1" x14ac:dyDescent="0.2">
      <c r="A80" s="1203"/>
      <c r="B80" s="1183"/>
      <c r="C80" s="1201"/>
      <c r="D80" s="1209"/>
      <c r="E80" s="206"/>
      <c r="F80" s="1206"/>
      <c r="G80" s="43"/>
      <c r="H80" s="1143"/>
      <c r="I80" s="388"/>
      <c r="J80" s="248"/>
      <c r="K80" s="1143"/>
      <c r="L80" s="388"/>
      <c r="M80" s="248"/>
      <c r="N80" s="1143"/>
      <c r="O80" s="388"/>
      <c r="P80" s="420"/>
      <c r="Q80" s="1873"/>
      <c r="R80" s="678"/>
      <c r="S80" s="678"/>
      <c r="T80" s="1878"/>
      <c r="U80" s="1269"/>
    </row>
    <row r="81" spans="1:21" ht="19.5" customHeight="1" x14ac:dyDescent="0.2">
      <c r="A81" s="1203"/>
      <c r="B81" s="1183"/>
      <c r="C81" s="1201"/>
      <c r="D81" s="1209"/>
      <c r="E81" s="206"/>
      <c r="F81" s="1206"/>
      <c r="G81" s="43"/>
      <c r="H81" s="1143"/>
      <c r="I81" s="388"/>
      <c r="J81" s="248"/>
      <c r="K81" s="1143"/>
      <c r="L81" s="388"/>
      <c r="M81" s="248"/>
      <c r="N81" s="1143"/>
      <c r="O81" s="388"/>
      <c r="P81" s="420"/>
      <c r="Q81" s="1873" t="s">
        <v>385</v>
      </c>
      <c r="R81" s="1046">
        <v>60</v>
      </c>
      <c r="S81" s="1046">
        <v>80</v>
      </c>
      <c r="T81" s="1047">
        <v>100</v>
      </c>
      <c r="U81" s="1269"/>
    </row>
    <row r="82" spans="1:21" ht="19.5" customHeight="1" x14ac:dyDescent="0.2">
      <c r="A82" s="1203"/>
      <c r="B82" s="1183"/>
      <c r="C82" s="1201"/>
      <c r="D82" s="1209"/>
      <c r="E82" s="206"/>
      <c r="F82" s="1206"/>
      <c r="G82" s="43"/>
      <c r="H82" s="1143"/>
      <c r="I82" s="388"/>
      <c r="J82" s="248"/>
      <c r="K82" s="1143"/>
      <c r="L82" s="388"/>
      <c r="M82" s="248"/>
      <c r="N82" s="1143"/>
      <c r="O82" s="388"/>
      <c r="P82" s="420"/>
      <c r="Q82" s="1873"/>
      <c r="R82" s="678"/>
      <c r="S82" s="678"/>
      <c r="T82" s="1048"/>
      <c r="U82" s="1269"/>
    </row>
    <row r="83" spans="1:21" ht="13.5" customHeight="1" x14ac:dyDescent="0.2">
      <c r="A83" s="1203"/>
      <c r="B83" s="1183"/>
      <c r="C83" s="1201"/>
      <c r="D83" s="1209"/>
      <c r="E83" s="236"/>
      <c r="F83" s="1206"/>
      <c r="G83" s="43"/>
      <c r="H83" s="1143"/>
      <c r="I83" s="388"/>
      <c r="J83" s="248"/>
      <c r="K83" s="1143"/>
      <c r="L83" s="388"/>
      <c r="M83" s="248"/>
      <c r="N83" s="1143"/>
      <c r="O83" s="388"/>
      <c r="P83" s="420"/>
      <c r="Q83" s="1218" t="s">
        <v>386</v>
      </c>
      <c r="R83" s="379">
        <v>3</v>
      </c>
      <c r="S83" s="379">
        <v>3</v>
      </c>
      <c r="T83" s="1220">
        <v>2</v>
      </c>
      <c r="U83" s="1269"/>
    </row>
    <row r="84" spans="1:21" ht="25.5" customHeight="1" x14ac:dyDescent="0.2">
      <c r="A84" s="1203"/>
      <c r="B84" s="1183"/>
      <c r="C84" s="1201"/>
      <c r="D84" s="1210"/>
      <c r="E84" s="282"/>
      <c r="F84" s="1206"/>
      <c r="G84" s="43"/>
      <c r="H84" s="1143"/>
      <c r="I84" s="388"/>
      <c r="J84" s="248"/>
      <c r="K84" s="1143"/>
      <c r="L84" s="388"/>
      <c r="M84" s="248"/>
      <c r="N84" s="1143"/>
      <c r="O84" s="388"/>
      <c r="P84" s="420"/>
      <c r="Q84" s="1049" t="s">
        <v>149</v>
      </c>
      <c r="R84" s="380">
        <v>2</v>
      </c>
      <c r="S84" s="380">
        <v>2</v>
      </c>
      <c r="T84" s="1235">
        <v>1</v>
      </c>
      <c r="U84" s="1269"/>
    </row>
    <row r="85" spans="1:21" ht="21" customHeight="1" x14ac:dyDescent="0.2">
      <c r="A85" s="1203"/>
      <c r="B85" s="1183"/>
      <c r="C85" s="1188"/>
      <c r="D85" s="1848" t="s">
        <v>257</v>
      </c>
      <c r="E85" s="1224"/>
      <c r="F85" s="1206"/>
      <c r="G85" s="936"/>
      <c r="H85" s="1143"/>
      <c r="I85" s="388"/>
      <c r="J85" s="248"/>
      <c r="K85" s="1143"/>
      <c r="L85" s="388"/>
      <c r="M85" s="248"/>
      <c r="N85" s="1143"/>
      <c r="O85" s="388"/>
      <c r="P85" s="420"/>
      <c r="Q85" s="1852" t="s">
        <v>438</v>
      </c>
      <c r="R85" s="674">
        <v>1</v>
      </c>
      <c r="S85" s="674">
        <v>1</v>
      </c>
      <c r="T85" s="1219">
        <v>1</v>
      </c>
      <c r="U85" s="1269"/>
    </row>
    <row r="86" spans="1:21" ht="19.5" customHeight="1" x14ac:dyDescent="0.2">
      <c r="A86" s="1203"/>
      <c r="B86" s="1183"/>
      <c r="C86" s="1201"/>
      <c r="D86" s="1845"/>
      <c r="E86" s="1221"/>
      <c r="F86" s="1206"/>
      <c r="G86" s="12"/>
      <c r="H86" s="1143"/>
      <c r="I86" s="388"/>
      <c r="J86" s="248"/>
      <c r="K86" s="1143"/>
      <c r="L86" s="388"/>
      <c r="M86" s="248"/>
      <c r="N86" s="1143"/>
      <c r="O86" s="388"/>
      <c r="P86" s="420"/>
      <c r="Q86" s="1874"/>
      <c r="R86" s="169"/>
      <c r="S86" s="169"/>
      <c r="T86" s="375"/>
      <c r="U86" s="1269"/>
    </row>
    <row r="87" spans="1:21" ht="15.75" customHeight="1" x14ac:dyDescent="0.2">
      <c r="A87" s="1203"/>
      <c r="B87" s="1183"/>
      <c r="C87" s="1201"/>
      <c r="D87" s="1815" t="s">
        <v>118</v>
      </c>
      <c r="E87" s="1886" t="s">
        <v>81</v>
      </c>
      <c r="F87" s="1405"/>
      <c r="G87" s="936"/>
      <c r="H87" s="423"/>
      <c r="I87" s="428"/>
      <c r="J87" s="256"/>
      <c r="K87" s="423"/>
      <c r="L87" s="428"/>
      <c r="M87" s="256"/>
      <c r="N87" s="423"/>
      <c r="O87" s="428"/>
      <c r="P87" s="424"/>
      <c r="Q87" s="326" t="s">
        <v>283</v>
      </c>
      <c r="R87" s="383">
        <v>20.5</v>
      </c>
      <c r="S87" s="383">
        <v>20.5</v>
      </c>
      <c r="T87" s="372">
        <v>20.5</v>
      </c>
      <c r="U87" s="1269"/>
    </row>
    <row r="88" spans="1:21" ht="15.75" customHeight="1" x14ac:dyDescent="0.2">
      <c r="A88" s="1203"/>
      <c r="B88" s="1183"/>
      <c r="C88" s="1201"/>
      <c r="D88" s="1848"/>
      <c r="E88" s="1887"/>
      <c r="F88" s="1405"/>
      <c r="G88" s="936"/>
      <c r="H88" s="1143"/>
      <c r="I88" s="388"/>
      <c r="J88" s="248"/>
      <c r="K88" s="1143"/>
      <c r="L88" s="388"/>
      <c r="M88" s="248"/>
      <c r="N88" s="1143"/>
      <c r="O88" s="388"/>
      <c r="P88" s="420"/>
      <c r="Q88" s="65" t="s">
        <v>284</v>
      </c>
      <c r="R88" s="651">
        <v>109</v>
      </c>
      <c r="S88" s="651">
        <v>109</v>
      </c>
      <c r="T88" s="652">
        <v>109</v>
      </c>
      <c r="U88" s="1269"/>
    </row>
    <row r="89" spans="1:21" ht="15.75" customHeight="1" x14ac:dyDescent="0.2">
      <c r="A89" s="1203"/>
      <c r="B89" s="1176"/>
      <c r="C89" s="1188"/>
      <c r="D89" s="1848"/>
      <c r="E89" s="1887"/>
      <c r="F89" s="1405"/>
      <c r="G89" s="936"/>
      <c r="H89" s="1143"/>
      <c r="I89" s="388"/>
      <c r="J89" s="248"/>
      <c r="K89" s="1143"/>
      <c r="L89" s="388"/>
      <c r="M89" s="248"/>
      <c r="N89" s="1143"/>
      <c r="O89" s="388"/>
      <c r="P89" s="420"/>
      <c r="Q89" s="61" t="s">
        <v>281</v>
      </c>
      <c r="R89" s="70">
        <v>5</v>
      </c>
      <c r="S89" s="70">
        <v>5</v>
      </c>
      <c r="T89" s="762">
        <v>5</v>
      </c>
      <c r="U89" s="1269"/>
    </row>
    <row r="90" spans="1:21" ht="27" customHeight="1" x14ac:dyDescent="0.2">
      <c r="A90" s="1203"/>
      <c r="B90" s="1183"/>
      <c r="C90" s="1201"/>
      <c r="D90" s="1848"/>
      <c r="E90" s="1887"/>
      <c r="F90" s="1405"/>
      <c r="G90" s="936"/>
      <c r="H90" s="1143"/>
      <c r="I90" s="388"/>
      <c r="J90" s="248"/>
      <c r="K90" s="1143"/>
      <c r="L90" s="388"/>
      <c r="M90" s="248"/>
      <c r="N90" s="1143"/>
      <c r="O90" s="388"/>
      <c r="P90" s="420"/>
      <c r="Q90" s="58" t="s">
        <v>403</v>
      </c>
      <c r="R90" s="651">
        <v>1</v>
      </c>
      <c r="S90" s="651">
        <v>1</v>
      </c>
      <c r="T90" s="652">
        <v>1</v>
      </c>
      <c r="U90" s="1269"/>
    </row>
    <row r="91" spans="1:21" ht="39.75" customHeight="1" x14ac:dyDescent="0.2">
      <c r="A91" s="1203"/>
      <c r="B91" s="1183"/>
      <c r="C91" s="1201"/>
      <c r="D91" s="1848"/>
      <c r="E91" s="1887"/>
      <c r="F91" s="1405"/>
      <c r="G91" s="936"/>
      <c r="H91" s="1143"/>
      <c r="I91" s="388"/>
      <c r="J91" s="248"/>
      <c r="K91" s="1143"/>
      <c r="L91" s="388"/>
      <c r="M91" s="248"/>
      <c r="N91" s="1143"/>
      <c r="O91" s="388"/>
      <c r="P91" s="420"/>
      <c r="Q91" s="1052" t="s">
        <v>397</v>
      </c>
      <c r="R91" s="651">
        <v>584</v>
      </c>
      <c r="S91" s="651">
        <v>28</v>
      </c>
      <c r="T91" s="652"/>
      <c r="U91" s="1269"/>
    </row>
    <row r="92" spans="1:21" ht="68.25" customHeight="1" x14ac:dyDescent="0.2">
      <c r="A92" s="1203"/>
      <c r="B92" s="1176"/>
      <c r="C92" s="1188"/>
      <c r="D92" s="1848"/>
      <c r="E92" s="1887"/>
      <c r="F92" s="1405"/>
      <c r="G92" s="936"/>
      <c r="H92" s="1143"/>
      <c r="I92" s="388"/>
      <c r="J92" s="248"/>
      <c r="K92" s="1143"/>
      <c r="L92" s="388"/>
      <c r="M92" s="248"/>
      <c r="N92" s="1143"/>
      <c r="O92" s="388"/>
      <c r="P92" s="420"/>
      <c r="Q92" s="688" t="s">
        <v>439</v>
      </c>
      <c r="R92" s="70">
        <v>17</v>
      </c>
      <c r="S92" s="70">
        <v>2</v>
      </c>
      <c r="T92" s="101"/>
      <c r="U92" s="1269"/>
    </row>
    <row r="93" spans="1:21" ht="29.25" customHeight="1" x14ac:dyDescent="0.2">
      <c r="A93" s="1203"/>
      <c r="B93" s="1183"/>
      <c r="C93" s="1201"/>
      <c r="D93" s="1848"/>
      <c r="E93" s="1887"/>
      <c r="F93" s="1405"/>
      <c r="G93" s="936"/>
      <c r="H93" s="1143"/>
      <c r="I93" s="388"/>
      <c r="J93" s="248"/>
      <c r="K93" s="1143"/>
      <c r="L93" s="388"/>
      <c r="M93" s="248"/>
      <c r="N93" s="1143"/>
      <c r="O93" s="388"/>
      <c r="P93" s="420"/>
      <c r="Q93" s="1164" t="s">
        <v>422</v>
      </c>
      <c r="R93" s="1023"/>
      <c r="S93" s="1023">
        <v>100</v>
      </c>
      <c r="T93" s="1024"/>
      <c r="U93" s="1269"/>
    </row>
    <row r="94" spans="1:21" ht="14.25" customHeight="1" x14ac:dyDescent="0.2">
      <c r="A94" s="1857"/>
      <c r="B94" s="1858"/>
      <c r="C94" s="1838"/>
      <c r="D94" s="1815" t="s">
        <v>134</v>
      </c>
      <c r="E94" s="1885"/>
      <c r="F94" s="1872"/>
      <c r="G94" s="936"/>
      <c r="H94" s="1143"/>
      <c r="I94" s="388"/>
      <c r="J94" s="248"/>
      <c r="K94" s="1143"/>
      <c r="L94" s="388"/>
      <c r="M94" s="248"/>
      <c r="N94" s="1143"/>
      <c r="O94" s="388"/>
      <c r="P94" s="420"/>
      <c r="Q94" s="326" t="s">
        <v>368</v>
      </c>
      <c r="R94" s="182">
        <v>1</v>
      </c>
      <c r="S94" s="182">
        <v>1</v>
      </c>
      <c r="T94" s="368">
        <v>1</v>
      </c>
      <c r="U94" s="1269"/>
    </row>
    <row r="95" spans="1:21" ht="18" customHeight="1" x14ac:dyDescent="0.2">
      <c r="A95" s="1857"/>
      <c r="B95" s="1858"/>
      <c r="C95" s="1838"/>
      <c r="D95" s="1848"/>
      <c r="E95" s="1885"/>
      <c r="F95" s="1872"/>
      <c r="G95" s="936"/>
      <c r="H95" s="1143"/>
      <c r="I95" s="388"/>
      <c r="J95" s="248"/>
      <c r="K95" s="1143"/>
      <c r="L95" s="388"/>
      <c r="M95" s="248"/>
      <c r="N95" s="1143"/>
      <c r="O95" s="388"/>
      <c r="P95" s="420"/>
      <c r="Q95" s="1179" t="s">
        <v>367</v>
      </c>
      <c r="R95" s="1162">
        <v>3</v>
      </c>
      <c r="S95" s="1162">
        <v>3</v>
      </c>
      <c r="T95" s="1163">
        <v>3</v>
      </c>
      <c r="U95" s="1283"/>
    </row>
    <row r="96" spans="1:21" ht="18.75" customHeight="1" x14ac:dyDescent="0.2">
      <c r="A96" s="1203"/>
      <c r="B96" s="1183"/>
      <c r="C96" s="1201"/>
      <c r="D96" s="1815" t="s">
        <v>78</v>
      </c>
      <c r="E96" s="460"/>
      <c r="F96" s="1188"/>
      <c r="G96" s="106"/>
      <c r="H96" s="186"/>
      <c r="I96" s="389"/>
      <c r="J96" s="246"/>
      <c r="K96" s="186"/>
      <c r="L96" s="389"/>
      <c r="M96" s="246"/>
      <c r="N96" s="186"/>
      <c r="O96" s="389"/>
      <c r="P96" s="421"/>
      <c r="Q96" s="1191" t="s">
        <v>283</v>
      </c>
      <c r="R96" s="181">
        <v>2</v>
      </c>
      <c r="S96" s="181">
        <v>2</v>
      </c>
      <c r="T96" s="365">
        <v>2</v>
      </c>
      <c r="U96" s="2025"/>
    </row>
    <row r="97" spans="1:21" ht="16.5" customHeight="1" thickBot="1" x14ac:dyDescent="0.25">
      <c r="A97" s="47"/>
      <c r="B97" s="1187"/>
      <c r="C97" s="1022"/>
      <c r="D97" s="1888"/>
      <c r="E97" s="1200"/>
      <c r="F97" s="1200"/>
      <c r="G97" s="77" t="s">
        <v>8</v>
      </c>
      <c r="H97" s="538">
        <f t="shared" ref="H97:P97" si="4">SUM(H72:H96)</f>
        <v>1229.8</v>
      </c>
      <c r="I97" s="1276">
        <f t="shared" si="4"/>
        <v>1236.5</v>
      </c>
      <c r="J97" s="1276">
        <f t="shared" si="4"/>
        <v>6.7</v>
      </c>
      <c r="K97" s="538">
        <f t="shared" si="4"/>
        <v>1142.0999999999999</v>
      </c>
      <c r="L97" s="1276">
        <f t="shared" si="4"/>
        <v>1142.0999999999999</v>
      </c>
      <c r="M97" s="1712">
        <f t="shared" si="4"/>
        <v>0</v>
      </c>
      <c r="N97" s="538">
        <f t="shared" si="4"/>
        <v>753.6</v>
      </c>
      <c r="O97" s="1276">
        <f t="shared" si="4"/>
        <v>753.6</v>
      </c>
      <c r="P97" s="1437">
        <f t="shared" si="4"/>
        <v>0</v>
      </c>
      <c r="Q97" s="1223"/>
      <c r="R97" s="1026"/>
      <c r="S97" s="1026"/>
      <c r="T97" s="1031"/>
      <c r="U97" s="2022"/>
    </row>
    <row r="98" spans="1:21" ht="15.75" customHeight="1" x14ac:dyDescent="0.2">
      <c r="A98" s="1772" t="s">
        <v>7</v>
      </c>
      <c r="B98" s="1774" t="s">
        <v>7</v>
      </c>
      <c r="C98" s="1776" t="s">
        <v>39</v>
      </c>
      <c r="D98" s="1900" t="s">
        <v>64</v>
      </c>
      <c r="E98" s="1903" t="s">
        <v>194</v>
      </c>
      <c r="F98" s="1906" t="s">
        <v>31</v>
      </c>
      <c r="G98" s="205" t="s">
        <v>28</v>
      </c>
      <c r="H98" s="334">
        <v>2744.6</v>
      </c>
      <c r="I98" s="1408">
        <v>2569.6999999999998</v>
      </c>
      <c r="J98" s="1409">
        <f>I98-H98</f>
        <v>-174.9</v>
      </c>
      <c r="K98" s="334">
        <v>2548.8000000000002</v>
      </c>
      <c r="L98" s="447">
        <v>2548.8000000000002</v>
      </c>
      <c r="M98" s="620"/>
      <c r="N98" s="332">
        <v>2467.1</v>
      </c>
      <c r="O98" s="447">
        <v>2467.1</v>
      </c>
      <c r="P98" s="332"/>
      <c r="Q98" s="1889"/>
      <c r="R98" s="95"/>
      <c r="S98" s="95"/>
      <c r="T98" s="1892"/>
      <c r="U98" s="2021" t="s">
        <v>487</v>
      </c>
    </row>
    <row r="99" spans="1:21" ht="15.75" customHeight="1" x14ac:dyDescent="0.2">
      <c r="A99" s="1857"/>
      <c r="B99" s="1869"/>
      <c r="C99" s="1859"/>
      <c r="D99" s="1901"/>
      <c r="E99" s="1904"/>
      <c r="F99" s="1872"/>
      <c r="G99" s="42" t="s">
        <v>72</v>
      </c>
      <c r="H99" s="1143"/>
      <c r="I99" s="1406">
        <v>159.19999999999999</v>
      </c>
      <c r="J99" s="1407">
        <f>I99-H99</f>
        <v>159.19999999999999</v>
      </c>
      <c r="K99" s="1143"/>
      <c r="L99" s="388"/>
      <c r="M99" s="420"/>
      <c r="N99" s="248"/>
      <c r="O99" s="388"/>
      <c r="P99" s="248"/>
      <c r="Q99" s="1890"/>
      <c r="R99" s="182"/>
      <c r="S99" s="182"/>
      <c r="T99" s="1893"/>
      <c r="U99" s="2024"/>
    </row>
    <row r="100" spans="1:21" ht="18" customHeight="1" x14ac:dyDescent="0.2">
      <c r="A100" s="1857"/>
      <c r="B100" s="1869"/>
      <c r="C100" s="1859"/>
      <c r="D100" s="1901"/>
      <c r="E100" s="1904"/>
      <c r="F100" s="1872"/>
      <c r="G100" s="202" t="s">
        <v>83</v>
      </c>
      <c r="H100" s="186">
        <v>70.2</v>
      </c>
      <c r="I100" s="389">
        <v>70.2</v>
      </c>
      <c r="J100" s="246"/>
      <c r="K100" s="186"/>
      <c r="L100" s="389"/>
      <c r="M100" s="421"/>
      <c r="N100" s="246"/>
      <c r="O100" s="389"/>
      <c r="P100" s="246"/>
      <c r="Q100" s="1891"/>
      <c r="R100" s="182"/>
      <c r="S100" s="182"/>
      <c r="T100" s="1893"/>
      <c r="U100" s="2024"/>
    </row>
    <row r="101" spans="1:21" ht="15.75" customHeight="1" x14ac:dyDescent="0.2">
      <c r="A101" s="1857"/>
      <c r="B101" s="1858"/>
      <c r="C101" s="1859"/>
      <c r="D101" s="1815" t="s">
        <v>150</v>
      </c>
      <c r="E101" s="2044" t="s">
        <v>84</v>
      </c>
      <c r="F101" s="1872"/>
      <c r="G101" s="201"/>
      <c r="H101" s="262"/>
      <c r="I101" s="387"/>
      <c r="J101" s="328"/>
      <c r="K101" s="262"/>
      <c r="L101" s="387"/>
      <c r="M101" s="422"/>
      <c r="N101" s="328"/>
      <c r="O101" s="387"/>
      <c r="P101" s="328"/>
      <c r="Q101" s="1207" t="s">
        <v>87</v>
      </c>
      <c r="R101" s="386">
        <v>14.9</v>
      </c>
      <c r="S101" s="386">
        <v>15.2</v>
      </c>
      <c r="T101" s="377">
        <v>15.5</v>
      </c>
      <c r="U101" s="1269"/>
    </row>
    <row r="102" spans="1:21" ht="18" customHeight="1" x14ac:dyDescent="0.2">
      <c r="A102" s="1857"/>
      <c r="B102" s="1858"/>
      <c r="C102" s="1859"/>
      <c r="D102" s="1845"/>
      <c r="E102" s="1896"/>
      <c r="F102" s="1872"/>
      <c r="G102" s="42"/>
      <c r="H102" s="1143"/>
      <c r="I102" s="388"/>
      <c r="J102" s="248"/>
      <c r="K102" s="1143"/>
      <c r="L102" s="388"/>
      <c r="M102" s="420"/>
      <c r="N102" s="248"/>
      <c r="O102" s="388"/>
      <c r="P102" s="248"/>
      <c r="Q102" s="27" t="s">
        <v>58</v>
      </c>
      <c r="R102" s="1251">
        <v>9.1</v>
      </c>
      <c r="S102" s="360">
        <v>9.3000000000000007</v>
      </c>
      <c r="T102" s="1250">
        <v>9.5</v>
      </c>
      <c r="U102" s="1269"/>
    </row>
    <row r="103" spans="1:21" ht="21" customHeight="1" x14ac:dyDescent="0.2">
      <c r="A103" s="1203"/>
      <c r="B103" s="1183"/>
      <c r="C103" s="1188"/>
      <c r="D103" s="1815" t="s">
        <v>232</v>
      </c>
      <c r="E103" s="1222"/>
      <c r="F103" s="1206"/>
      <c r="G103" s="42"/>
      <c r="H103" s="1143"/>
      <c r="I103" s="388"/>
      <c r="J103" s="248"/>
      <c r="K103" s="1143"/>
      <c r="L103" s="388"/>
      <c r="M103" s="420"/>
      <c r="N103" s="248"/>
      <c r="O103" s="388"/>
      <c r="P103" s="248"/>
      <c r="Q103" s="97" t="s">
        <v>58</v>
      </c>
      <c r="R103" s="361">
        <v>0.4</v>
      </c>
      <c r="S103" s="361">
        <v>0.4</v>
      </c>
      <c r="T103" s="100">
        <v>0.4</v>
      </c>
      <c r="U103" s="1269"/>
    </row>
    <row r="104" spans="1:21" ht="20.25" customHeight="1" x14ac:dyDescent="0.2">
      <c r="A104" s="1203"/>
      <c r="B104" s="1183"/>
      <c r="C104" s="1188"/>
      <c r="D104" s="1845"/>
      <c r="E104" s="1058"/>
      <c r="F104" s="1206"/>
      <c r="G104" s="42"/>
      <c r="H104" s="1143"/>
      <c r="I104" s="388"/>
      <c r="J104" s="248"/>
      <c r="K104" s="1143"/>
      <c r="L104" s="388"/>
      <c r="M104" s="420"/>
      <c r="N104" s="248"/>
      <c r="O104" s="388"/>
      <c r="P104" s="248"/>
      <c r="Q104" s="406" t="s">
        <v>141</v>
      </c>
      <c r="R104" s="362">
        <v>966</v>
      </c>
      <c r="S104" s="362">
        <f>966+26</f>
        <v>992</v>
      </c>
      <c r="T104" s="458">
        <f>966+26+26</f>
        <v>1018</v>
      </c>
      <c r="U104" s="1269"/>
    </row>
    <row r="105" spans="1:21" ht="42.75" customHeight="1" x14ac:dyDescent="0.2">
      <c r="A105" s="1203"/>
      <c r="B105" s="1183"/>
      <c r="C105" s="1188"/>
      <c r="D105" s="1210" t="s">
        <v>178</v>
      </c>
      <c r="E105" s="1224"/>
      <c r="F105" s="1206"/>
      <c r="G105" s="1482" t="s">
        <v>56</v>
      </c>
      <c r="H105" s="1143"/>
      <c r="I105" s="388"/>
      <c r="J105" s="248"/>
      <c r="K105" s="1143"/>
      <c r="L105" s="388"/>
      <c r="M105" s="420"/>
      <c r="N105" s="248"/>
      <c r="O105" s="388"/>
      <c r="P105" s="248"/>
      <c r="Q105" s="30" t="s">
        <v>151</v>
      </c>
      <c r="R105" s="1412" t="s">
        <v>467</v>
      </c>
      <c r="S105" s="345"/>
      <c r="T105" s="69"/>
      <c r="U105" s="2025" t="s">
        <v>491</v>
      </c>
    </row>
    <row r="106" spans="1:21" ht="27.75" customHeight="1" x14ac:dyDescent="0.2">
      <c r="A106" s="1203"/>
      <c r="B106" s="1183"/>
      <c r="C106" s="1188"/>
      <c r="D106" s="1208" t="s">
        <v>184</v>
      </c>
      <c r="E106" s="460"/>
      <c r="F106" s="1206"/>
      <c r="G106" s="39"/>
      <c r="H106" s="561"/>
      <c r="I106" s="459"/>
      <c r="J106" s="1277"/>
      <c r="K106" s="561"/>
      <c r="L106" s="459"/>
      <c r="M106" s="1274"/>
      <c r="N106" s="1277"/>
      <c r="O106" s="459"/>
      <c r="P106" s="1277"/>
      <c r="Q106" s="764" t="s">
        <v>405</v>
      </c>
      <c r="R106" s="31">
        <v>100</v>
      </c>
      <c r="S106" s="363"/>
      <c r="T106" s="32"/>
      <c r="U106" s="2024"/>
    </row>
    <row r="107" spans="1:21" ht="57.75" customHeight="1" x14ac:dyDescent="0.2">
      <c r="A107" s="1203"/>
      <c r="B107" s="1183"/>
      <c r="C107" s="1188"/>
      <c r="D107" s="1836" t="s">
        <v>74</v>
      </c>
      <c r="E107" s="460"/>
      <c r="F107" s="1872"/>
      <c r="G107" s="42"/>
      <c r="H107" s="266"/>
      <c r="I107" s="427"/>
      <c r="J107" s="245"/>
      <c r="K107" s="266"/>
      <c r="L107" s="427"/>
      <c r="M107" s="1159"/>
      <c r="N107" s="245"/>
      <c r="O107" s="427"/>
      <c r="P107" s="245"/>
      <c r="Q107" s="586" t="s">
        <v>406</v>
      </c>
      <c r="R107" s="687">
        <v>100</v>
      </c>
      <c r="S107" s="689">
        <v>100</v>
      </c>
      <c r="T107" s="86">
        <v>100</v>
      </c>
      <c r="U107" s="1269"/>
    </row>
    <row r="108" spans="1:21" ht="43.5" customHeight="1" x14ac:dyDescent="0.2">
      <c r="A108" s="1203"/>
      <c r="B108" s="1183"/>
      <c r="C108" s="1188"/>
      <c r="D108" s="1870"/>
      <c r="E108" s="460"/>
      <c r="F108" s="1872"/>
      <c r="G108" s="42"/>
      <c r="H108" s="1143"/>
      <c r="I108" s="388"/>
      <c r="J108" s="248"/>
      <c r="K108" s="1143"/>
      <c r="L108" s="388"/>
      <c r="M108" s="420"/>
      <c r="N108" s="248"/>
      <c r="O108" s="388"/>
      <c r="P108" s="248"/>
      <c r="Q108" s="98" t="s">
        <v>463</v>
      </c>
      <c r="R108" s="696" t="s">
        <v>331</v>
      </c>
      <c r="S108" s="697"/>
      <c r="T108" s="60"/>
      <c r="U108" s="1269"/>
    </row>
    <row r="109" spans="1:21" ht="125.25" customHeight="1" x14ac:dyDescent="0.2">
      <c r="A109" s="1203"/>
      <c r="B109" s="1183"/>
      <c r="C109" s="1188"/>
      <c r="D109" s="1870"/>
      <c r="E109" s="460"/>
      <c r="F109" s="1872"/>
      <c r="G109" s="202"/>
      <c r="H109" s="270"/>
      <c r="I109" s="448"/>
      <c r="J109" s="341"/>
      <c r="K109" s="186"/>
      <c r="L109" s="389"/>
      <c r="M109" s="421"/>
      <c r="N109" s="246"/>
      <c r="O109" s="389"/>
      <c r="P109" s="421"/>
      <c r="Q109" s="586" t="s">
        <v>440</v>
      </c>
      <c r="R109" s="687">
        <v>100</v>
      </c>
      <c r="S109" s="689">
        <v>100</v>
      </c>
      <c r="T109" s="81"/>
      <c r="U109" s="1269"/>
    </row>
    <row r="110" spans="1:21" ht="15.75" customHeight="1" thickBot="1" x14ac:dyDescent="0.25">
      <c r="A110" s="47"/>
      <c r="B110" s="1187"/>
      <c r="C110" s="1022"/>
      <c r="D110" s="1056"/>
      <c r="E110" s="1106"/>
      <c r="F110" s="66"/>
      <c r="G110" s="77" t="s">
        <v>8</v>
      </c>
      <c r="H110" s="538">
        <f t="shared" ref="H110:P110" si="5">SUM(H98:H109)</f>
        <v>2814.8</v>
      </c>
      <c r="I110" s="1276">
        <f t="shared" si="5"/>
        <v>2799.1</v>
      </c>
      <c r="J110" s="1276">
        <f t="shared" si="5"/>
        <v>-15.7</v>
      </c>
      <c r="K110" s="538">
        <f t="shared" si="5"/>
        <v>2548.8000000000002</v>
      </c>
      <c r="L110" s="1276">
        <f t="shared" si="5"/>
        <v>2548.8000000000002</v>
      </c>
      <c r="M110" s="1437">
        <f t="shared" si="5"/>
        <v>0</v>
      </c>
      <c r="N110" s="1273">
        <f t="shared" si="5"/>
        <v>2467.1</v>
      </c>
      <c r="O110" s="1276">
        <f t="shared" si="5"/>
        <v>2467.1</v>
      </c>
      <c r="P110" s="1276">
        <f t="shared" si="5"/>
        <v>0</v>
      </c>
      <c r="Q110" s="1053"/>
      <c r="R110" s="1054"/>
      <c r="S110" s="1054"/>
      <c r="T110" s="1055"/>
      <c r="U110" s="1269"/>
    </row>
    <row r="111" spans="1:21" ht="36" customHeight="1" x14ac:dyDescent="0.2">
      <c r="A111" s="1772" t="s">
        <v>7</v>
      </c>
      <c r="B111" s="1774" t="s">
        <v>7</v>
      </c>
      <c r="C111" s="1776" t="s">
        <v>40</v>
      </c>
      <c r="D111" s="1778" t="s">
        <v>111</v>
      </c>
      <c r="E111" s="1780"/>
      <c r="F111" s="1782" t="s">
        <v>57</v>
      </c>
      <c r="G111" s="467" t="s">
        <v>28</v>
      </c>
      <c r="H111" s="242">
        <v>227.8</v>
      </c>
      <c r="I111" s="404">
        <v>227.8</v>
      </c>
      <c r="J111" s="244"/>
      <c r="K111" s="242">
        <v>236.5</v>
      </c>
      <c r="L111" s="404">
        <v>236.5</v>
      </c>
      <c r="M111" s="419"/>
      <c r="N111" s="244">
        <v>139.5</v>
      </c>
      <c r="O111" s="404">
        <v>139.5</v>
      </c>
      <c r="P111" s="419"/>
      <c r="Q111" s="1214" t="s">
        <v>290</v>
      </c>
      <c r="R111" s="95">
        <v>80</v>
      </c>
      <c r="S111" s="95">
        <v>95</v>
      </c>
      <c r="T111" s="368">
        <v>100</v>
      </c>
      <c r="U111" s="1269"/>
    </row>
    <row r="112" spans="1:21" ht="19.5" customHeight="1" thickBot="1" x14ac:dyDescent="0.25">
      <c r="A112" s="1773"/>
      <c r="B112" s="1775"/>
      <c r="C112" s="1777"/>
      <c r="D112" s="1779"/>
      <c r="E112" s="1781"/>
      <c r="F112" s="1783"/>
      <c r="G112" s="77" t="s">
        <v>8</v>
      </c>
      <c r="H112" s="538">
        <f>SUM(H111:H111)</f>
        <v>227.8</v>
      </c>
      <c r="I112" s="1276">
        <f>SUM(I111:I111)</f>
        <v>227.8</v>
      </c>
      <c r="J112" s="1276">
        <f>SUM(J111:J111)</f>
        <v>0</v>
      </c>
      <c r="K112" s="538">
        <f t="shared" ref="K112:N112" si="6">SUM(K111:K111)</f>
        <v>236.5</v>
      </c>
      <c r="L112" s="1276">
        <f t="shared" ref="L112:M112" si="7">SUM(L111:L111)</f>
        <v>236.5</v>
      </c>
      <c r="M112" s="1437">
        <f t="shared" si="7"/>
        <v>0</v>
      </c>
      <c r="N112" s="1273">
        <f t="shared" si="6"/>
        <v>139.5</v>
      </c>
      <c r="O112" s="1276">
        <f>SUM(O111:O111)</f>
        <v>139.5</v>
      </c>
      <c r="P112" s="1276">
        <f>SUM(P111:P111)</f>
        <v>0</v>
      </c>
      <c r="Q112" s="767"/>
      <c r="R112" s="93"/>
      <c r="S112" s="93"/>
      <c r="T112" s="466"/>
      <c r="U112" s="1284"/>
    </row>
    <row r="113" spans="1:22" ht="17.25" customHeight="1" x14ac:dyDescent="0.2">
      <c r="A113" s="1690" t="s">
        <v>7</v>
      </c>
      <c r="B113" s="1691" t="s">
        <v>7</v>
      </c>
      <c r="C113" s="1692" t="s">
        <v>32</v>
      </c>
      <c r="D113" s="1915" t="s">
        <v>414</v>
      </c>
      <c r="E113" s="797" t="s">
        <v>54</v>
      </c>
      <c r="F113" s="1693" t="s">
        <v>53</v>
      </c>
      <c r="G113" s="156" t="s">
        <v>28</v>
      </c>
      <c r="H113" s="334">
        <v>455.6</v>
      </c>
      <c r="I113" s="447">
        <f>455.6-110-68.3</f>
        <v>277.3</v>
      </c>
      <c r="J113" s="1409">
        <f>I113-H113</f>
        <v>-178.3</v>
      </c>
      <c r="K113" s="334">
        <v>715</v>
      </c>
      <c r="L113" s="447">
        <v>715</v>
      </c>
      <c r="M113" s="620"/>
      <c r="N113" s="332">
        <v>1283.4000000000001</v>
      </c>
      <c r="O113" s="447">
        <v>1283.4000000000001</v>
      </c>
      <c r="P113" s="1409"/>
      <c r="Q113" s="1916"/>
      <c r="R113" s="317"/>
      <c r="S113" s="317"/>
      <c r="T113" s="643"/>
      <c r="U113" s="2021" t="s">
        <v>492</v>
      </c>
    </row>
    <row r="114" spans="1:22" ht="16.5" customHeight="1" x14ac:dyDescent="0.2">
      <c r="A114" s="1682"/>
      <c r="B114" s="1685"/>
      <c r="C114" s="1684"/>
      <c r="D114" s="1801"/>
      <c r="E114" s="1151"/>
      <c r="F114" s="1686"/>
      <c r="G114" s="157" t="s">
        <v>472</v>
      </c>
      <c r="H114" s="1143"/>
      <c r="I114" s="388">
        <v>124</v>
      </c>
      <c r="J114" s="1407">
        <f>I114-H114</f>
        <v>124</v>
      </c>
      <c r="K114" s="1143"/>
      <c r="L114" s="388"/>
      <c r="M114" s="420"/>
      <c r="N114" s="248"/>
      <c r="O114" s="388"/>
      <c r="P114" s="1407"/>
      <c r="Q114" s="1917"/>
      <c r="R114" s="318"/>
      <c r="S114" s="318"/>
      <c r="T114" s="644"/>
      <c r="U114" s="2026"/>
    </row>
    <row r="115" spans="1:22" ht="16.5" customHeight="1" x14ac:dyDescent="0.2">
      <c r="A115" s="1682"/>
      <c r="B115" s="1685"/>
      <c r="C115" s="1684"/>
      <c r="D115" s="1801"/>
      <c r="E115" s="1151"/>
      <c r="F115" s="1686"/>
      <c r="G115" s="157" t="s">
        <v>72</v>
      </c>
      <c r="H115" s="1143"/>
      <c r="I115" s="388">
        <v>44.8</v>
      </c>
      <c r="J115" s="1407">
        <f>I115-H115</f>
        <v>44.8</v>
      </c>
      <c r="K115" s="1143"/>
      <c r="L115" s="388"/>
      <c r="M115" s="420"/>
      <c r="N115" s="248"/>
      <c r="O115" s="388"/>
      <c r="P115" s="1407"/>
      <c r="Q115" s="1917"/>
      <c r="R115" s="318"/>
      <c r="S115" s="318"/>
      <c r="T115" s="644"/>
      <c r="U115" s="2026"/>
    </row>
    <row r="116" spans="1:22" ht="46.5" customHeight="1" x14ac:dyDescent="0.2">
      <c r="A116" s="1682"/>
      <c r="B116" s="1685"/>
      <c r="C116" s="1684"/>
      <c r="D116" s="1801"/>
      <c r="E116" s="1151"/>
      <c r="F116" s="1686"/>
      <c r="G116" s="157" t="s">
        <v>125</v>
      </c>
      <c r="H116" s="1143"/>
      <c r="I116" s="388"/>
      <c r="J116" s="248"/>
      <c r="K116" s="1143">
        <v>216.4</v>
      </c>
      <c r="L116" s="388">
        <v>216.4</v>
      </c>
      <c r="M116" s="420"/>
      <c r="N116" s="248">
        <v>486.1</v>
      </c>
      <c r="O116" s="388">
        <v>486.1</v>
      </c>
      <c r="P116" s="1407"/>
      <c r="Q116" s="1917"/>
      <c r="R116" s="318"/>
      <c r="S116" s="318"/>
      <c r="T116" s="644"/>
      <c r="U116" s="2026"/>
    </row>
    <row r="117" spans="1:22" ht="24" customHeight="1" x14ac:dyDescent="0.2">
      <c r="A117" s="1713"/>
      <c r="B117" s="1714"/>
      <c r="C117" s="1715"/>
      <c r="D117" s="2045"/>
      <c r="E117" s="1716"/>
      <c r="F117" s="1709"/>
      <c r="G117" s="1717" t="s">
        <v>55</v>
      </c>
      <c r="H117" s="399"/>
      <c r="I117" s="405"/>
      <c r="J117" s="284"/>
      <c r="K117" s="399">
        <v>2450.5</v>
      </c>
      <c r="L117" s="405">
        <v>2450.5</v>
      </c>
      <c r="M117" s="425"/>
      <c r="N117" s="284">
        <v>5505</v>
      </c>
      <c r="O117" s="405">
        <v>5505</v>
      </c>
      <c r="P117" s="1718"/>
      <c r="Q117" s="2046"/>
      <c r="R117" s="1719"/>
      <c r="S117" s="1719"/>
      <c r="T117" s="1720"/>
      <c r="U117" s="1721"/>
    </row>
    <row r="118" spans="1:22" ht="22.5" customHeight="1" x14ac:dyDescent="0.2">
      <c r="A118" s="1203"/>
      <c r="B118" s="1183"/>
      <c r="C118" s="1188"/>
      <c r="D118" s="1870" t="s">
        <v>152</v>
      </c>
      <c r="E118" s="2047" t="s">
        <v>139</v>
      </c>
      <c r="F118" s="1872"/>
      <c r="G118" s="936"/>
      <c r="H118" s="1143"/>
      <c r="I118" s="388"/>
      <c r="J118" s="248"/>
      <c r="K118" s="1143"/>
      <c r="L118" s="388"/>
      <c r="M118" s="420"/>
      <c r="N118" s="248"/>
      <c r="O118" s="388"/>
      <c r="P118" s="248"/>
      <c r="Q118" s="1687" t="s">
        <v>137</v>
      </c>
      <c r="R118" s="1189">
        <v>1</v>
      </c>
      <c r="S118" s="1189"/>
      <c r="T118" s="1190"/>
      <c r="U118" s="1439"/>
    </row>
    <row r="119" spans="1:22" ht="24" customHeight="1" x14ac:dyDescent="0.2">
      <c r="A119" s="1203"/>
      <c r="B119" s="1183"/>
      <c r="C119" s="1188"/>
      <c r="D119" s="1919"/>
      <c r="E119" s="1921"/>
      <c r="F119" s="1872"/>
      <c r="G119" s="936"/>
      <c r="H119" s="1143"/>
      <c r="I119" s="388"/>
      <c r="J119" s="248"/>
      <c r="K119" s="1143"/>
      <c r="L119" s="388"/>
      <c r="M119" s="420"/>
      <c r="N119" s="248"/>
      <c r="O119" s="388"/>
      <c r="P119" s="248"/>
      <c r="Q119" s="1218" t="s">
        <v>136</v>
      </c>
      <c r="R119" s="182">
        <v>1</v>
      </c>
      <c r="S119" s="182"/>
      <c r="T119" s="91"/>
      <c r="U119" s="1439"/>
    </row>
    <row r="120" spans="1:22" ht="66.75" customHeight="1" x14ac:dyDescent="0.2">
      <c r="A120" s="1203"/>
      <c r="B120" s="1183"/>
      <c r="C120" s="1188"/>
      <c r="D120" s="1919"/>
      <c r="E120" s="1921"/>
      <c r="F120" s="1872"/>
      <c r="G120" s="936"/>
      <c r="H120" s="1143"/>
      <c r="I120" s="388"/>
      <c r="J120" s="248"/>
      <c r="K120" s="1143"/>
      <c r="L120" s="388"/>
      <c r="M120" s="420"/>
      <c r="N120" s="248"/>
      <c r="O120" s="388"/>
      <c r="P120" s="248"/>
      <c r="Q120" s="764" t="s">
        <v>291</v>
      </c>
      <c r="R120" s="169">
        <v>5</v>
      </c>
      <c r="S120" s="169">
        <v>45</v>
      </c>
      <c r="T120" s="645">
        <v>100</v>
      </c>
      <c r="U120" s="1439"/>
      <c r="V120" s="1147"/>
    </row>
    <row r="121" spans="1:22" ht="27" customHeight="1" x14ac:dyDescent="0.2">
      <c r="A121" s="1203"/>
      <c r="B121" s="1183"/>
      <c r="C121" s="1188"/>
      <c r="D121" s="1815" t="s">
        <v>427</v>
      </c>
      <c r="E121" s="1912" t="s">
        <v>80</v>
      </c>
      <c r="F121" s="1872"/>
      <c r="G121" s="936"/>
      <c r="H121" s="1143"/>
      <c r="I121" s="388"/>
      <c r="J121" s="248"/>
      <c r="K121" s="401"/>
      <c r="L121" s="383"/>
      <c r="M121" s="372"/>
      <c r="N121" s="248"/>
      <c r="O121" s="388"/>
      <c r="P121" s="248"/>
      <c r="Q121" s="1218" t="s">
        <v>136</v>
      </c>
      <c r="R121" s="182">
        <v>1</v>
      </c>
      <c r="S121" s="182"/>
      <c r="T121" s="1190"/>
      <c r="U121" s="1439"/>
    </row>
    <row r="122" spans="1:22" ht="31.5" customHeight="1" x14ac:dyDescent="0.2">
      <c r="A122" s="1203"/>
      <c r="B122" s="1183"/>
      <c r="C122" s="1188"/>
      <c r="D122" s="1910"/>
      <c r="E122" s="1913"/>
      <c r="F122" s="1872"/>
      <c r="G122" s="936"/>
      <c r="H122" s="1143"/>
      <c r="I122" s="388"/>
      <c r="J122" s="248"/>
      <c r="K122" s="401"/>
      <c r="L122" s="383"/>
      <c r="M122" s="372"/>
      <c r="N122" s="248"/>
      <c r="O122" s="388"/>
      <c r="P122" s="248"/>
      <c r="Q122" s="1218" t="s">
        <v>292</v>
      </c>
      <c r="R122" s="182"/>
      <c r="S122" s="182">
        <v>35</v>
      </c>
      <c r="T122" s="91">
        <v>70</v>
      </c>
      <c r="U122" s="1439"/>
    </row>
    <row r="123" spans="1:22" ht="36" customHeight="1" x14ac:dyDescent="0.2">
      <c r="A123" s="1203"/>
      <c r="B123" s="1183"/>
      <c r="C123" s="1188"/>
      <c r="D123" s="1911"/>
      <c r="E123" s="1914"/>
      <c r="F123" s="1872"/>
      <c r="G123" s="936"/>
      <c r="H123" s="1143"/>
      <c r="I123" s="388"/>
      <c r="J123" s="248"/>
      <c r="K123" s="401"/>
      <c r="L123" s="383"/>
      <c r="M123" s="372"/>
      <c r="N123" s="248"/>
      <c r="O123" s="388"/>
      <c r="P123" s="248"/>
      <c r="Q123" s="1237"/>
      <c r="R123" s="169"/>
      <c r="S123" s="169"/>
      <c r="T123" s="645"/>
      <c r="U123" s="1439"/>
    </row>
    <row r="124" spans="1:22" ht="30.75" customHeight="1" x14ac:dyDescent="0.2">
      <c r="A124" s="1203"/>
      <c r="B124" s="1183"/>
      <c r="C124" s="1188"/>
      <c r="D124" s="1848" t="s">
        <v>428</v>
      </c>
      <c r="E124" s="1908" t="s">
        <v>139</v>
      </c>
      <c r="F124" s="1872"/>
      <c r="G124" s="936"/>
      <c r="H124" s="1143"/>
      <c r="I124" s="388"/>
      <c r="J124" s="248"/>
      <c r="K124" s="401"/>
      <c r="L124" s="383"/>
      <c r="M124" s="372"/>
      <c r="N124" s="248"/>
      <c r="O124" s="388"/>
      <c r="P124" s="248"/>
      <c r="Q124" s="1218" t="s">
        <v>137</v>
      </c>
      <c r="R124" s="1189">
        <v>1</v>
      </c>
      <c r="S124" s="1189"/>
      <c r="T124" s="1190"/>
      <c r="U124" s="1439"/>
    </row>
    <row r="125" spans="1:22" ht="30" customHeight="1" x14ac:dyDescent="0.2">
      <c r="A125" s="1203"/>
      <c r="B125" s="1183"/>
      <c r="C125" s="1188"/>
      <c r="D125" s="1848"/>
      <c r="E125" s="1908"/>
      <c r="F125" s="1872"/>
      <c r="G125" s="936"/>
      <c r="H125" s="1143"/>
      <c r="I125" s="388"/>
      <c r="J125" s="248"/>
      <c r="K125" s="401"/>
      <c r="L125" s="383"/>
      <c r="M125" s="372"/>
      <c r="N125" s="248"/>
      <c r="O125" s="388"/>
      <c r="P125" s="248"/>
      <c r="Q125" s="1218" t="s">
        <v>136</v>
      </c>
      <c r="R125" s="182"/>
      <c r="S125" s="182">
        <v>1</v>
      </c>
      <c r="T125" s="91"/>
      <c r="U125" s="1439"/>
    </row>
    <row r="126" spans="1:22" ht="30" customHeight="1" x14ac:dyDescent="0.2">
      <c r="A126" s="1203"/>
      <c r="B126" s="1183"/>
      <c r="C126" s="1188"/>
      <c r="D126" s="1848"/>
      <c r="E126" s="1908"/>
      <c r="F126" s="1872"/>
      <c r="G126" s="936"/>
      <c r="H126" s="1143"/>
      <c r="I126" s="388"/>
      <c r="J126" s="248"/>
      <c r="K126" s="1143"/>
      <c r="L126" s="388"/>
      <c r="M126" s="420"/>
      <c r="N126" s="248"/>
      <c r="O126" s="388"/>
      <c r="P126" s="248"/>
      <c r="Q126" s="1218" t="s">
        <v>293</v>
      </c>
      <c r="R126" s="182"/>
      <c r="S126" s="182">
        <v>15</v>
      </c>
      <c r="T126" s="91">
        <v>85</v>
      </c>
      <c r="U126" s="1439"/>
    </row>
    <row r="127" spans="1:22" ht="21" customHeight="1" x14ac:dyDescent="0.2">
      <c r="A127" s="1203"/>
      <c r="B127" s="1183"/>
      <c r="C127" s="1188"/>
      <c r="D127" s="1845"/>
      <c r="E127" s="1909"/>
      <c r="F127" s="1872"/>
      <c r="G127" s="12"/>
      <c r="H127" s="1143"/>
      <c r="I127" s="388"/>
      <c r="J127" s="248"/>
      <c r="K127" s="1143"/>
      <c r="L127" s="388"/>
      <c r="M127" s="420"/>
      <c r="N127" s="248"/>
      <c r="O127" s="388"/>
      <c r="P127" s="248"/>
      <c r="Q127" s="1218"/>
      <c r="R127" s="182"/>
      <c r="S127" s="182"/>
      <c r="T127" s="91"/>
      <c r="U127" s="1439"/>
    </row>
    <row r="128" spans="1:22" ht="19.5" customHeight="1" x14ac:dyDescent="0.2">
      <c r="A128" s="1203"/>
      <c r="B128" s="1183"/>
      <c r="C128" s="1188"/>
      <c r="D128" s="1836" t="s">
        <v>138</v>
      </c>
      <c r="E128" s="1924" t="s">
        <v>139</v>
      </c>
      <c r="F128" s="1872"/>
      <c r="G128" s="936"/>
      <c r="H128" s="1143"/>
      <c r="I128" s="388"/>
      <c r="J128" s="248"/>
      <c r="K128" s="401"/>
      <c r="L128" s="383"/>
      <c r="M128" s="372"/>
      <c r="N128" s="248"/>
      <c r="O128" s="388"/>
      <c r="P128" s="248"/>
      <c r="Q128" s="1199" t="s">
        <v>136</v>
      </c>
      <c r="R128" s="76">
        <v>1</v>
      </c>
      <c r="S128" s="76"/>
      <c r="T128" s="646"/>
      <c r="U128" s="1439"/>
    </row>
    <row r="129" spans="1:23" ht="15.75" customHeight="1" x14ac:dyDescent="0.2">
      <c r="A129" s="1203"/>
      <c r="B129" s="1183"/>
      <c r="C129" s="1188"/>
      <c r="D129" s="1870"/>
      <c r="E129" s="1908"/>
      <c r="F129" s="1872"/>
      <c r="G129" s="936"/>
      <c r="H129" s="1143"/>
      <c r="I129" s="388"/>
      <c r="J129" s="248"/>
      <c r="K129" s="401"/>
      <c r="L129" s="383"/>
      <c r="M129" s="372"/>
      <c r="N129" s="248"/>
      <c r="O129" s="388"/>
      <c r="P129" s="248"/>
      <c r="Q129" s="1875" t="s">
        <v>296</v>
      </c>
      <c r="R129" s="182"/>
      <c r="S129" s="182">
        <v>50</v>
      </c>
      <c r="T129" s="91">
        <v>100</v>
      </c>
      <c r="U129" s="1438"/>
    </row>
    <row r="130" spans="1:23" ht="15.75" customHeight="1" x14ac:dyDescent="0.2">
      <c r="A130" s="1203"/>
      <c r="B130" s="1183"/>
      <c r="C130" s="1188"/>
      <c r="D130" s="1837"/>
      <c r="E130" s="1909"/>
      <c r="F130" s="1872"/>
      <c r="G130" s="936"/>
      <c r="H130" s="1143"/>
      <c r="I130" s="388"/>
      <c r="J130" s="248"/>
      <c r="K130" s="1143"/>
      <c r="L130" s="388"/>
      <c r="M130" s="420"/>
      <c r="N130" s="248"/>
      <c r="O130" s="388"/>
      <c r="P130" s="248"/>
      <c r="Q130" s="1952"/>
      <c r="R130" s="169"/>
      <c r="S130" s="169"/>
      <c r="T130" s="645"/>
      <c r="U130" s="1269"/>
    </row>
    <row r="131" spans="1:23" ht="20.25" customHeight="1" x14ac:dyDescent="0.2">
      <c r="A131" s="1682"/>
      <c r="B131" s="1685"/>
      <c r="C131" s="1684"/>
      <c r="D131" s="1922" t="s">
        <v>485</v>
      </c>
      <c r="E131" s="1924" t="s">
        <v>139</v>
      </c>
      <c r="F131" s="1872"/>
      <c r="G131" s="476"/>
      <c r="H131" s="1143"/>
      <c r="I131" s="388"/>
      <c r="J131" s="248"/>
      <c r="K131" s="1143"/>
      <c r="L131" s="388"/>
      <c r="M131" s="420"/>
      <c r="N131" s="248"/>
      <c r="O131" s="388"/>
      <c r="P131" s="248"/>
      <c r="Q131" s="1687" t="s">
        <v>136</v>
      </c>
      <c r="R131" s="635">
        <v>1</v>
      </c>
      <c r="S131" s="636"/>
      <c r="T131" s="91"/>
      <c r="U131" s="2025" t="s">
        <v>493</v>
      </c>
    </row>
    <row r="132" spans="1:23" ht="27.75" customHeight="1" x14ac:dyDescent="0.2">
      <c r="A132" s="1682"/>
      <c r="B132" s="1685"/>
      <c r="C132" s="1684"/>
      <c r="D132" s="1922"/>
      <c r="E132" s="1908"/>
      <c r="F132" s="1872"/>
      <c r="G132" s="469"/>
      <c r="H132" s="1143"/>
      <c r="I132" s="388"/>
      <c r="J132" s="248"/>
      <c r="K132" s="1143"/>
      <c r="L132" s="388"/>
      <c r="M132" s="420"/>
      <c r="N132" s="248"/>
      <c r="O132" s="388"/>
      <c r="P132" s="248"/>
      <c r="Q132" s="1689" t="s">
        <v>294</v>
      </c>
      <c r="R132" s="635"/>
      <c r="S132" s="635">
        <v>25</v>
      </c>
      <c r="T132" s="91">
        <v>85</v>
      </c>
      <c r="U132" s="2024"/>
    </row>
    <row r="133" spans="1:23" ht="30" customHeight="1" x14ac:dyDescent="0.2">
      <c r="A133" s="1682"/>
      <c r="B133" s="1685"/>
      <c r="C133" s="1684"/>
      <c r="D133" s="1923"/>
      <c r="E133" s="1909"/>
      <c r="F133" s="1872"/>
      <c r="G133" s="476"/>
      <c r="H133" s="1143"/>
      <c r="I133" s="388"/>
      <c r="J133" s="248"/>
      <c r="K133" s="1143"/>
      <c r="L133" s="388"/>
      <c r="M133" s="420"/>
      <c r="N133" s="248"/>
      <c r="O133" s="388"/>
      <c r="P133" s="248"/>
      <c r="Q133" s="999"/>
      <c r="R133" s="637"/>
      <c r="S133" s="638"/>
      <c r="T133" s="645"/>
      <c r="U133" s="2024"/>
    </row>
    <row r="134" spans="1:23" ht="25.5" customHeight="1" x14ac:dyDescent="0.2">
      <c r="A134" s="1682"/>
      <c r="B134" s="1685"/>
      <c r="C134" s="1684"/>
      <c r="D134" s="2049" t="s">
        <v>415</v>
      </c>
      <c r="E134" s="1908" t="s">
        <v>108</v>
      </c>
      <c r="F134" s="1872"/>
      <c r="G134" s="471"/>
      <c r="H134" s="1143"/>
      <c r="I134" s="388"/>
      <c r="J134" s="248"/>
      <c r="K134" s="1143"/>
      <c r="L134" s="388"/>
      <c r="M134" s="420"/>
      <c r="N134" s="1154"/>
      <c r="O134" s="383"/>
      <c r="P134" s="1154"/>
      <c r="Q134" s="1687" t="s">
        <v>137</v>
      </c>
      <c r="R134" s="1189"/>
      <c r="S134" s="1698">
        <v>1</v>
      </c>
      <c r="T134" s="91"/>
      <c r="U134" s="1269"/>
    </row>
    <row r="135" spans="1:23" ht="31.5" customHeight="1" x14ac:dyDescent="0.2">
      <c r="A135" s="1682"/>
      <c r="B135" s="1685"/>
      <c r="C135" s="1684"/>
      <c r="D135" s="1925"/>
      <c r="E135" s="1908"/>
      <c r="F135" s="1872"/>
      <c r="G135" s="471"/>
      <c r="H135" s="1143"/>
      <c r="I135" s="388"/>
      <c r="J135" s="248"/>
      <c r="K135" s="1143"/>
      <c r="L135" s="388"/>
      <c r="M135" s="420"/>
      <c r="N135" s="1154"/>
      <c r="O135" s="383"/>
      <c r="P135" s="1154"/>
      <c r="Q135" s="1687" t="s">
        <v>136</v>
      </c>
      <c r="R135" s="182"/>
      <c r="S135" s="348">
        <v>1</v>
      </c>
      <c r="T135" s="91"/>
      <c r="U135" s="1269"/>
    </row>
    <row r="136" spans="1:23" ht="39.75" customHeight="1" x14ac:dyDescent="0.2">
      <c r="A136" s="1682"/>
      <c r="B136" s="1685"/>
      <c r="C136" s="1684"/>
      <c r="D136" s="1925"/>
      <c r="E136" s="1926"/>
      <c r="F136" s="1872"/>
      <c r="G136" s="1153"/>
      <c r="H136" s="1143"/>
      <c r="I136" s="388"/>
      <c r="J136" s="248"/>
      <c r="K136" s="1143"/>
      <c r="L136" s="388"/>
      <c r="M136" s="420"/>
      <c r="N136" s="248"/>
      <c r="O136" s="388"/>
      <c r="P136" s="248"/>
      <c r="Q136" s="1697" t="s">
        <v>295</v>
      </c>
      <c r="R136" s="1193"/>
      <c r="S136" s="357"/>
      <c r="T136" s="645">
        <v>50</v>
      </c>
      <c r="U136" s="1269"/>
    </row>
    <row r="137" spans="1:23" ht="21.75" customHeight="1" x14ac:dyDescent="0.2">
      <c r="A137" s="1682"/>
      <c r="B137" s="1685"/>
      <c r="C137" s="1684"/>
      <c r="D137" s="1836" t="s">
        <v>416</v>
      </c>
      <c r="E137" s="1924" t="s">
        <v>139</v>
      </c>
      <c r="F137" s="1872"/>
      <c r="G137" s="471"/>
      <c r="H137" s="1143"/>
      <c r="I137" s="388"/>
      <c r="J137" s="248"/>
      <c r="K137" s="1143"/>
      <c r="L137" s="388"/>
      <c r="M137" s="420"/>
      <c r="N137" s="1154"/>
      <c r="O137" s="383"/>
      <c r="P137" s="1154"/>
      <c r="Q137" s="1687" t="s">
        <v>137</v>
      </c>
      <c r="R137" s="1189">
        <v>1</v>
      </c>
      <c r="S137" s="1698"/>
      <c r="T137" s="91"/>
      <c r="U137" s="1269"/>
    </row>
    <row r="138" spans="1:23" ht="21" customHeight="1" x14ac:dyDescent="0.2">
      <c r="A138" s="1682"/>
      <c r="B138" s="1685"/>
      <c r="C138" s="1684"/>
      <c r="D138" s="1870"/>
      <c r="E138" s="1908"/>
      <c r="F138" s="1872"/>
      <c r="G138" s="471"/>
      <c r="H138" s="1143"/>
      <c r="I138" s="388"/>
      <c r="J138" s="248"/>
      <c r="K138" s="1143"/>
      <c r="L138" s="388"/>
      <c r="M138" s="420"/>
      <c r="N138" s="1154"/>
      <c r="O138" s="383"/>
      <c r="P138" s="1154"/>
      <c r="Q138" s="1687" t="s">
        <v>136</v>
      </c>
      <c r="R138" s="182"/>
      <c r="S138" s="348">
        <v>1</v>
      </c>
      <c r="T138" s="91"/>
      <c r="U138" s="1269"/>
    </row>
    <row r="139" spans="1:23" ht="42" customHeight="1" x14ac:dyDescent="0.2">
      <c r="A139" s="1713"/>
      <c r="B139" s="1714"/>
      <c r="C139" s="1715"/>
      <c r="D139" s="2050"/>
      <c r="E139" s="2051"/>
      <c r="F139" s="1709"/>
      <c r="G139" s="1723"/>
      <c r="H139" s="399"/>
      <c r="I139" s="405"/>
      <c r="J139" s="284"/>
      <c r="K139" s="399"/>
      <c r="L139" s="405"/>
      <c r="M139" s="425"/>
      <c r="N139" s="284"/>
      <c r="O139" s="405"/>
      <c r="P139" s="284"/>
      <c r="Q139" s="676" t="s">
        <v>300</v>
      </c>
      <c r="R139" s="1724"/>
      <c r="S139" s="1725">
        <v>30</v>
      </c>
      <c r="T139" s="1726">
        <v>100</v>
      </c>
      <c r="U139" s="1711"/>
    </row>
    <row r="140" spans="1:23" ht="21" customHeight="1" x14ac:dyDescent="0.2">
      <c r="A140" s="1203"/>
      <c r="B140" s="1183"/>
      <c r="C140" s="1188"/>
      <c r="D140" s="2052" t="s">
        <v>259</v>
      </c>
      <c r="E140" s="1908" t="s">
        <v>139</v>
      </c>
      <c r="F140" s="1686"/>
      <c r="G140" s="471"/>
      <c r="H140" s="1143"/>
      <c r="I140" s="388"/>
      <c r="J140" s="248"/>
      <c r="K140" s="1143"/>
      <c r="L140" s="388"/>
      <c r="M140" s="420"/>
      <c r="N140" s="248"/>
      <c r="O140" s="388"/>
      <c r="P140" s="248"/>
      <c r="Q140" s="1218" t="s">
        <v>137</v>
      </c>
      <c r="R140" s="593"/>
      <c r="S140" s="1722"/>
      <c r="T140" s="1366" t="s">
        <v>57</v>
      </c>
      <c r="U140" s="1269"/>
    </row>
    <row r="141" spans="1:23" ht="17.25" customHeight="1" x14ac:dyDescent="0.2">
      <c r="A141" s="1203"/>
      <c r="B141" s="1183"/>
      <c r="C141" s="1188"/>
      <c r="D141" s="1929"/>
      <c r="E141" s="1908"/>
      <c r="F141" s="1686"/>
      <c r="G141" s="471"/>
      <c r="H141" s="1143"/>
      <c r="I141" s="388"/>
      <c r="J141" s="248"/>
      <c r="K141" s="1143"/>
      <c r="L141" s="388"/>
      <c r="M141" s="420"/>
      <c r="N141" s="1154"/>
      <c r="O141" s="383"/>
      <c r="P141" s="1154"/>
      <c r="Q141" s="1218" t="s">
        <v>136</v>
      </c>
      <c r="R141" s="593"/>
      <c r="S141" s="488"/>
      <c r="T141" s="91">
        <v>1</v>
      </c>
      <c r="U141" s="1269"/>
    </row>
    <row r="142" spans="1:23" ht="28.5" customHeight="1" x14ac:dyDescent="0.2">
      <c r="A142" s="1203"/>
      <c r="B142" s="1183"/>
      <c r="C142" s="1188"/>
      <c r="D142" s="1930"/>
      <c r="E142" s="1909"/>
      <c r="F142" s="1201"/>
      <c r="G142" s="471"/>
      <c r="H142" s="1143"/>
      <c r="I142" s="388"/>
      <c r="J142" s="248"/>
      <c r="K142" s="1143"/>
      <c r="L142" s="388"/>
      <c r="M142" s="420"/>
      <c r="N142" s="248"/>
      <c r="O142" s="388"/>
      <c r="P142" s="248"/>
      <c r="Q142" s="1152"/>
      <c r="R142" s="1148"/>
      <c r="S142" s="1149"/>
      <c r="T142" s="1150"/>
      <c r="U142" s="1283"/>
      <c r="V142" s="1028"/>
      <c r="W142" s="1028"/>
    </row>
    <row r="143" spans="1:23" ht="17.25" customHeight="1" x14ac:dyDescent="0.2">
      <c r="A143" s="1203"/>
      <c r="B143" s="1183"/>
      <c r="C143" s="1188"/>
      <c r="D143" s="1928" t="s">
        <v>429</v>
      </c>
      <c r="E143" s="1924"/>
      <c r="F143" s="159"/>
      <c r="G143" s="471"/>
      <c r="H143" s="1143"/>
      <c r="I143" s="388"/>
      <c r="J143" s="248"/>
      <c r="K143" s="1143"/>
      <c r="L143" s="388"/>
      <c r="M143" s="420"/>
      <c r="N143" s="248"/>
      <c r="O143" s="388"/>
      <c r="P143" s="248"/>
      <c r="Q143" s="1932" t="s">
        <v>441</v>
      </c>
      <c r="R143" s="626">
        <v>1</v>
      </c>
      <c r="S143" s="490"/>
      <c r="T143" s="646"/>
      <c r="U143" s="2048"/>
    </row>
    <row r="144" spans="1:23" ht="12" customHeight="1" x14ac:dyDescent="0.2">
      <c r="A144" s="1203"/>
      <c r="B144" s="1183"/>
      <c r="C144" s="1188"/>
      <c r="D144" s="1929"/>
      <c r="E144" s="1908"/>
      <c r="F144" s="159"/>
      <c r="G144" s="471"/>
      <c r="H144" s="1143"/>
      <c r="I144" s="388"/>
      <c r="J144" s="248"/>
      <c r="K144" s="1143"/>
      <c r="L144" s="388"/>
      <c r="M144" s="420"/>
      <c r="N144" s="1154"/>
      <c r="O144" s="383"/>
      <c r="P144" s="1154"/>
      <c r="Q144" s="1799"/>
      <c r="R144" s="593"/>
      <c r="S144" s="488"/>
      <c r="T144" s="91"/>
      <c r="U144" s="2048"/>
    </row>
    <row r="145" spans="1:21" ht="12.75" customHeight="1" x14ac:dyDescent="0.2">
      <c r="A145" s="1203"/>
      <c r="B145" s="1183"/>
      <c r="C145" s="1188"/>
      <c r="D145" s="1931"/>
      <c r="E145" s="1908"/>
      <c r="F145" s="1201"/>
      <c r="G145" s="473"/>
      <c r="H145" s="186"/>
      <c r="I145" s="389"/>
      <c r="J145" s="246"/>
      <c r="K145" s="186"/>
      <c r="L145" s="389"/>
      <c r="M145" s="421"/>
      <c r="N145" s="246"/>
      <c r="O145" s="389"/>
      <c r="P145" s="421"/>
      <c r="Q145" s="1933"/>
      <c r="R145" s="182"/>
      <c r="S145" s="348"/>
      <c r="T145" s="91"/>
      <c r="U145" s="2048"/>
    </row>
    <row r="146" spans="1:21" ht="15.75" customHeight="1" thickBot="1" x14ac:dyDescent="0.25">
      <c r="A146" s="47"/>
      <c r="B146" s="1187"/>
      <c r="C146" s="1022"/>
      <c r="D146" s="1056"/>
      <c r="E146" s="1057"/>
      <c r="F146" s="66"/>
      <c r="G146" s="77" t="s">
        <v>8</v>
      </c>
      <c r="H146" s="538">
        <f t="shared" ref="H146:P146" si="8">SUM(H113:H145)</f>
        <v>455.6</v>
      </c>
      <c r="I146" s="1276">
        <f t="shared" si="8"/>
        <v>446.1</v>
      </c>
      <c r="J146" s="1712">
        <f t="shared" si="8"/>
        <v>-9.5</v>
      </c>
      <c r="K146" s="1728">
        <f t="shared" si="8"/>
        <v>3381.9</v>
      </c>
      <c r="L146" s="1465">
        <f t="shared" si="8"/>
        <v>3381.9</v>
      </c>
      <c r="M146" s="1729">
        <f t="shared" si="8"/>
        <v>0</v>
      </c>
      <c r="N146" s="1728">
        <f t="shared" si="8"/>
        <v>7274.5</v>
      </c>
      <c r="O146" s="1465">
        <f t="shared" si="8"/>
        <v>7274.5</v>
      </c>
      <c r="P146" s="1729">
        <f t="shared" si="8"/>
        <v>0</v>
      </c>
      <c r="Q146" s="1727"/>
      <c r="R146" s="1054"/>
      <c r="S146" s="1054"/>
      <c r="T146" s="1055"/>
      <c r="U146" s="1284"/>
    </row>
    <row r="147" spans="1:21" ht="75" customHeight="1" x14ac:dyDescent="0.2">
      <c r="A147" s="1772" t="s">
        <v>7</v>
      </c>
      <c r="B147" s="1774" t="s">
        <v>7</v>
      </c>
      <c r="C147" s="1776" t="s">
        <v>41</v>
      </c>
      <c r="D147" s="2015" t="s">
        <v>494</v>
      </c>
      <c r="E147" s="2017"/>
      <c r="F147" s="2019" t="s">
        <v>31</v>
      </c>
      <c r="G147" s="1733" t="s">
        <v>28</v>
      </c>
      <c r="H147" s="1734"/>
      <c r="I147" s="1735">
        <v>150</v>
      </c>
      <c r="J147" s="1736">
        <f>I147-H147</f>
        <v>150</v>
      </c>
      <c r="K147" s="1734"/>
      <c r="L147" s="1735"/>
      <c r="M147" s="1737"/>
      <c r="N147" s="1736"/>
      <c r="O147" s="1735"/>
      <c r="P147" s="1737"/>
      <c r="Q147" s="1738" t="s">
        <v>495</v>
      </c>
      <c r="R147" s="1739">
        <v>100</v>
      </c>
      <c r="S147" s="95"/>
      <c r="T147" s="368"/>
      <c r="U147" s="2021" t="s">
        <v>496</v>
      </c>
    </row>
    <row r="148" spans="1:21" ht="19.5" customHeight="1" thickBot="1" x14ac:dyDescent="0.25">
      <c r="A148" s="1773"/>
      <c r="B148" s="1775"/>
      <c r="C148" s="1777"/>
      <c r="D148" s="2016"/>
      <c r="E148" s="2018"/>
      <c r="F148" s="2020"/>
      <c r="G148" s="1740" t="s">
        <v>8</v>
      </c>
      <c r="H148" s="1741">
        <f>SUM(H147:H147)</f>
        <v>0</v>
      </c>
      <c r="I148" s="1742">
        <f>SUM(I147:I147)</f>
        <v>150</v>
      </c>
      <c r="J148" s="1742">
        <f>SUM(J147:J147)</f>
        <v>150</v>
      </c>
      <c r="K148" s="1741">
        <f t="shared" ref="K148:N148" si="9">SUM(K147:K147)</f>
        <v>0</v>
      </c>
      <c r="L148" s="1742">
        <f t="shared" si="9"/>
        <v>0</v>
      </c>
      <c r="M148" s="1743">
        <f t="shared" si="9"/>
        <v>0</v>
      </c>
      <c r="N148" s="1744">
        <f t="shared" si="9"/>
        <v>0</v>
      </c>
      <c r="O148" s="1742">
        <f>SUM(O147:O147)</f>
        <v>0</v>
      </c>
      <c r="P148" s="1742">
        <f>SUM(P147:P147)</f>
        <v>0</v>
      </c>
      <c r="Q148" s="1745"/>
      <c r="R148" s="1746"/>
      <c r="S148" s="93"/>
      <c r="T148" s="466"/>
      <c r="U148" s="2022"/>
    </row>
    <row r="149" spans="1:21" ht="14.25" customHeight="1" thickBot="1" x14ac:dyDescent="0.25">
      <c r="A149" s="48" t="s">
        <v>7</v>
      </c>
      <c r="B149" s="164" t="s">
        <v>7</v>
      </c>
      <c r="C149" s="1973" t="s">
        <v>10</v>
      </c>
      <c r="D149" s="1974"/>
      <c r="E149" s="1974"/>
      <c r="F149" s="1974"/>
      <c r="G149" s="1975"/>
      <c r="H149" s="254">
        <f t="shared" ref="H149:P149" si="10">SUM(H146,H112,H110,H97,H71,H57)</f>
        <v>10711.8</v>
      </c>
      <c r="I149" s="1073">
        <f>SUM(I146,I112,I110,I97,I71,I57,I148)</f>
        <v>10843.5</v>
      </c>
      <c r="J149" s="1071">
        <f>SUM(J146,J112,J110,J97,J71,J57,J148)</f>
        <v>131.69999999999999</v>
      </c>
      <c r="K149" s="539">
        <f t="shared" si="10"/>
        <v>12603.6</v>
      </c>
      <c r="L149" s="1073">
        <f t="shared" si="10"/>
        <v>12603.6</v>
      </c>
      <c r="M149" s="1680">
        <f t="shared" si="10"/>
        <v>0</v>
      </c>
      <c r="N149" s="539">
        <f t="shared" si="10"/>
        <v>15099.7</v>
      </c>
      <c r="O149" s="1073">
        <f t="shared" si="10"/>
        <v>15099.7</v>
      </c>
      <c r="P149" s="1680">
        <f t="shared" si="10"/>
        <v>0</v>
      </c>
      <c r="Q149" s="1174"/>
      <c r="R149" s="1174"/>
      <c r="S149" s="1174"/>
      <c r="T149" s="1174"/>
      <c r="U149" s="1306"/>
    </row>
    <row r="150" spans="1:21" ht="17.25" customHeight="1" thickBot="1" x14ac:dyDescent="0.25">
      <c r="A150" s="48" t="s">
        <v>7</v>
      </c>
      <c r="B150" s="164" t="s">
        <v>9</v>
      </c>
      <c r="C150" s="1934" t="s">
        <v>47</v>
      </c>
      <c r="D150" s="1935"/>
      <c r="E150" s="1935"/>
      <c r="F150" s="1935"/>
      <c r="G150" s="1935"/>
      <c r="H150" s="1935"/>
      <c r="I150" s="1935"/>
      <c r="J150" s="1935"/>
      <c r="K150" s="1935"/>
      <c r="L150" s="1935"/>
      <c r="M150" s="1935"/>
      <c r="N150" s="1935"/>
      <c r="O150" s="1935"/>
      <c r="P150" s="1935"/>
      <c r="Q150" s="1935"/>
      <c r="R150" s="1935"/>
      <c r="S150" s="1935"/>
      <c r="T150" s="1935"/>
      <c r="U150" s="1307"/>
    </row>
    <row r="151" spans="1:21" ht="14.25" customHeight="1" x14ac:dyDescent="0.2">
      <c r="A151" s="183" t="s">
        <v>7</v>
      </c>
      <c r="B151" s="275" t="s">
        <v>9</v>
      </c>
      <c r="C151" s="1252" t="s">
        <v>7</v>
      </c>
      <c r="D151" s="1939" t="s">
        <v>106</v>
      </c>
      <c r="E151" s="1061"/>
      <c r="F151" s="1062">
        <v>6</v>
      </c>
      <c r="G151" s="44" t="s">
        <v>28</v>
      </c>
      <c r="H151" s="1122">
        <v>442.6</v>
      </c>
      <c r="I151" s="1296">
        <f>442.6-12.6</f>
        <v>430</v>
      </c>
      <c r="J151" s="1444">
        <f>I151-H151</f>
        <v>-12.6</v>
      </c>
      <c r="K151" s="1294">
        <v>296.60000000000002</v>
      </c>
      <c r="L151" s="1296">
        <v>296.60000000000002</v>
      </c>
      <c r="M151" s="1122"/>
      <c r="N151" s="1294">
        <v>251.6</v>
      </c>
      <c r="O151" s="1296">
        <v>251.6</v>
      </c>
      <c r="P151" s="1124"/>
      <c r="Q151" s="1297"/>
      <c r="R151" s="1064"/>
      <c r="S151" s="1065"/>
      <c r="T151" s="1066"/>
      <c r="U151" s="2021" t="s">
        <v>489</v>
      </c>
    </row>
    <row r="152" spans="1:21" ht="16.5" customHeight="1" x14ac:dyDescent="0.2">
      <c r="A152" s="184"/>
      <c r="B152" s="1184"/>
      <c r="C152" s="1749"/>
      <c r="D152" s="1940"/>
      <c r="E152" s="1753"/>
      <c r="F152" s="1067"/>
      <c r="G152" s="126" t="s">
        <v>72</v>
      </c>
      <c r="H152" s="256"/>
      <c r="I152" s="428">
        <v>12.6</v>
      </c>
      <c r="J152" s="1445">
        <f>I152-H152</f>
        <v>12.6</v>
      </c>
      <c r="K152" s="423"/>
      <c r="L152" s="428"/>
      <c r="M152" s="256"/>
      <c r="N152" s="423"/>
      <c r="O152" s="428"/>
      <c r="P152" s="424"/>
      <c r="Q152" s="1298"/>
      <c r="R152" s="518"/>
      <c r="S152" s="555"/>
      <c r="T152" s="198"/>
      <c r="U152" s="2024"/>
    </row>
    <row r="153" spans="1:21" ht="18.75" customHeight="1" x14ac:dyDescent="0.2">
      <c r="A153" s="184"/>
      <c r="B153" s="1184"/>
      <c r="C153" s="1749"/>
      <c r="D153" s="1937" t="s">
        <v>59</v>
      </c>
      <c r="E153" s="1763"/>
      <c r="F153" s="123"/>
      <c r="G153" s="125"/>
      <c r="H153" s="255"/>
      <c r="I153" s="547"/>
      <c r="J153" s="255"/>
      <c r="K153" s="1295"/>
      <c r="L153" s="547"/>
      <c r="M153" s="255"/>
      <c r="N153" s="1295"/>
      <c r="O153" s="547"/>
      <c r="P153" s="1303"/>
      <c r="Q153" s="1299" t="s">
        <v>369</v>
      </c>
      <c r="R153" s="517">
        <v>350</v>
      </c>
      <c r="S153" s="554">
        <v>350</v>
      </c>
      <c r="T153" s="215">
        <v>350</v>
      </c>
      <c r="U153" s="2026"/>
    </row>
    <row r="154" spans="1:21" ht="28.5" customHeight="1" x14ac:dyDescent="0.2">
      <c r="A154" s="184"/>
      <c r="B154" s="1184"/>
      <c r="C154" s="1749"/>
      <c r="D154" s="1937"/>
      <c r="E154" s="1763"/>
      <c r="F154" s="123"/>
      <c r="G154" s="126"/>
      <c r="H154" s="256"/>
      <c r="I154" s="428"/>
      <c r="J154" s="256"/>
      <c r="K154" s="423"/>
      <c r="L154" s="428"/>
      <c r="M154" s="256"/>
      <c r="N154" s="423"/>
      <c r="O154" s="428"/>
      <c r="P154" s="424"/>
      <c r="Q154" s="1298" t="s">
        <v>298</v>
      </c>
      <c r="R154" s="518">
        <v>300</v>
      </c>
      <c r="S154" s="555">
        <v>300</v>
      </c>
      <c r="T154" s="198">
        <v>300</v>
      </c>
      <c r="U154" s="1269"/>
    </row>
    <row r="155" spans="1:21" ht="30.75" customHeight="1" x14ac:dyDescent="0.2">
      <c r="A155" s="184"/>
      <c r="B155" s="1184"/>
      <c r="C155" s="1752"/>
      <c r="D155" s="1938"/>
      <c r="E155" s="1756"/>
      <c r="F155" s="123"/>
      <c r="G155" s="126"/>
      <c r="H155" s="256"/>
      <c r="I155" s="428"/>
      <c r="J155" s="256"/>
      <c r="K155" s="423"/>
      <c r="L155" s="428"/>
      <c r="M155" s="256"/>
      <c r="N155" s="423"/>
      <c r="O155" s="428"/>
      <c r="P155" s="424"/>
      <c r="Q155" s="1300" t="s">
        <v>117</v>
      </c>
      <c r="R155" s="519">
        <v>36</v>
      </c>
      <c r="S155" s="556">
        <v>36</v>
      </c>
      <c r="T155" s="199">
        <v>36</v>
      </c>
      <c r="U155" s="1269"/>
    </row>
    <row r="156" spans="1:21" ht="14.25" customHeight="1" x14ac:dyDescent="0.2">
      <c r="A156" s="184"/>
      <c r="B156" s="1184"/>
      <c r="C156" s="1749"/>
      <c r="D156" s="1979" t="s">
        <v>185</v>
      </c>
      <c r="E156" s="1763"/>
      <c r="F156" s="123"/>
      <c r="G156" s="126"/>
      <c r="H156" s="423"/>
      <c r="I156" s="428"/>
      <c r="J156" s="424"/>
      <c r="K156" s="423"/>
      <c r="L156" s="428"/>
      <c r="M156" s="256"/>
      <c r="N156" s="423"/>
      <c r="O156" s="428"/>
      <c r="P156" s="424"/>
      <c r="Q156" s="2056" t="s">
        <v>179</v>
      </c>
      <c r="R156" s="520">
        <v>18</v>
      </c>
      <c r="S156" s="84">
        <v>18</v>
      </c>
      <c r="T156" s="278">
        <v>18</v>
      </c>
      <c r="U156" s="1269"/>
    </row>
    <row r="157" spans="1:21" ht="21" customHeight="1" x14ac:dyDescent="0.2">
      <c r="A157" s="184"/>
      <c r="B157" s="1184"/>
      <c r="C157" s="1749"/>
      <c r="D157" s="1980"/>
      <c r="E157" s="1763"/>
      <c r="F157" s="123"/>
      <c r="G157" s="126"/>
      <c r="H157" s="423"/>
      <c r="I157" s="428"/>
      <c r="J157" s="424"/>
      <c r="K157" s="423"/>
      <c r="L157" s="428"/>
      <c r="M157" s="256"/>
      <c r="N157" s="423"/>
      <c r="O157" s="428"/>
      <c r="P157" s="424"/>
      <c r="Q157" s="2057"/>
      <c r="R157" s="521"/>
      <c r="S157" s="484"/>
      <c r="T157" s="218"/>
      <c r="U157" s="1269"/>
    </row>
    <row r="158" spans="1:21" ht="27.75" customHeight="1" x14ac:dyDescent="0.2">
      <c r="A158" s="184"/>
      <c r="B158" s="1184"/>
      <c r="C158" s="1749"/>
      <c r="D158" s="1981"/>
      <c r="E158" s="1763"/>
      <c r="F158" s="123"/>
      <c r="G158" s="126"/>
      <c r="H158" s="256"/>
      <c r="I158" s="428"/>
      <c r="J158" s="256"/>
      <c r="K158" s="423"/>
      <c r="L158" s="428"/>
      <c r="M158" s="256"/>
      <c r="N158" s="423"/>
      <c r="O158" s="428"/>
      <c r="P158" s="424"/>
      <c r="Q158" s="1301" t="s">
        <v>344</v>
      </c>
      <c r="R158" s="522">
        <v>80</v>
      </c>
      <c r="S158" s="522"/>
      <c r="T158" s="502"/>
      <c r="U158" s="1269"/>
    </row>
    <row r="159" spans="1:21" ht="26.25" customHeight="1" x14ac:dyDescent="0.2">
      <c r="A159" s="184"/>
      <c r="B159" s="1184"/>
      <c r="C159" s="1749"/>
      <c r="D159" s="1981"/>
      <c r="E159" s="1763"/>
      <c r="F159" s="123"/>
      <c r="G159" s="126"/>
      <c r="H159" s="256"/>
      <c r="I159" s="428"/>
      <c r="J159" s="256"/>
      <c r="K159" s="423"/>
      <c r="L159" s="428"/>
      <c r="M159" s="256"/>
      <c r="N159" s="423"/>
      <c r="O159" s="428"/>
      <c r="P159" s="424"/>
      <c r="Q159" s="1301" t="s">
        <v>162</v>
      </c>
      <c r="R159" s="522">
        <v>13</v>
      </c>
      <c r="S159" s="522">
        <v>20</v>
      </c>
      <c r="T159" s="502">
        <v>10</v>
      </c>
      <c r="U159" s="1269"/>
    </row>
    <row r="160" spans="1:21" ht="30.75" customHeight="1" x14ac:dyDescent="0.2">
      <c r="A160" s="184"/>
      <c r="B160" s="1184"/>
      <c r="C160" s="1749"/>
      <c r="D160" s="1759"/>
      <c r="E160" s="1763"/>
      <c r="F160" s="123"/>
      <c r="G160" s="126"/>
      <c r="H160" s="256"/>
      <c r="I160" s="428"/>
      <c r="J160" s="256"/>
      <c r="K160" s="423"/>
      <c r="L160" s="428"/>
      <c r="M160" s="256"/>
      <c r="N160" s="423"/>
      <c r="O160" s="428"/>
      <c r="P160" s="424"/>
      <c r="Q160" s="1302" t="s">
        <v>442</v>
      </c>
      <c r="R160" s="521">
        <v>500</v>
      </c>
      <c r="S160" s="521">
        <v>500</v>
      </c>
      <c r="T160" s="501">
        <v>500</v>
      </c>
      <c r="U160" s="1269"/>
    </row>
    <row r="161" spans="1:27" ht="31.5" customHeight="1" x14ac:dyDescent="0.2">
      <c r="A161" s="184"/>
      <c r="B161" s="1184"/>
      <c r="C161" s="1749"/>
      <c r="D161" s="1759"/>
      <c r="E161" s="1763"/>
      <c r="F161" s="123"/>
      <c r="G161" s="126"/>
      <c r="H161" s="256"/>
      <c r="I161" s="428"/>
      <c r="J161" s="256"/>
      <c r="K161" s="423"/>
      <c r="L161" s="428"/>
      <c r="M161" s="256"/>
      <c r="N161" s="423"/>
      <c r="O161" s="428"/>
      <c r="P161" s="424"/>
      <c r="Q161" s="1302" t="s">
        <v>388</v>
      </c>
      <c r="R161" s="521">
        <v>100</v>
      </c>
      <c r="S161" s="521"/>
      <c r="T161" s="501"/>
      <c r="U161" s="1269"/>
    </row>
    <row r="162" spans="1:27" ht="28.5" customHeight="1" x14ac:dyDescent="0.2">
      <c r="A162" s="184"/>
      <c r="B162" s="1184"/>
      <c r="C162" s="1749"/>
      <c r="D162" s="1759"/>
      <c r="E162" s="1763"/>
      <c r="F162" s="123"/>
      <c r="G162" s="126"/>
      <c r="H162" s="256"/>
      <c r="I162" s="428"/>
      <c r="J162" s="256"/>
      <c r="K162" s="423"/>
      <c r="L162" s="428"/>
      <c r="M162" s="256"/>
      <c r="N162" s="423"/>
      <c r="O162" s="428"/>
      <c r="P162" s="424"/>
      <c r="Q162" s="1302" t="s">
        <v>389</v>
      </c>
      <c r="R162" s="521">
        <v>100</v>
      </c>
      <c r="S162" s="521"/>
      <c r="T162" s="501"/>
      <c r="U162" s="1269"/>
    </row>
    <row r="163" spans="1:27" ht="18" customHeight="1" x14ac:dyDescent="0.2">
      <c r="A163" s="184"/>
      <c r="B163" s="1184"/>
      <c r="C163" s="1749"/>
      <c r="D163" s="1759"/>
      <c r="E163" s="1763"/>
      <c r="F163" s="123"/>
      <c r="G163" s="126"/>
      <c r="H163" s="256"/>
      <c r="I163" s="428"/>
      <c r="J163" s="256"/>
      <c r="K163" s="423"/>
      <c r="L163" s="428"/>
      <c r="M163" s="256"/>
      <c r="N163" s="423"/>
      <c r="O163" s="428"/>
      <c r="P163" s="424"/>
      <c r="Q163" s="1302" t="s">
        <v>443</v>
      </c>
      <c r="R163" s="521">
        <v>250</v>
      </c>
      <c r="S163" s="521"/>
      <c r="T163" s="501"/>
      <c r="U163" s="1269"/>
    </row>
    <row r="164" spans="1:27" ht="22.5" customHeight="1" x14ac:dyDescent="0.2">
      <c r="A164" s="184"/>
      <c r="B164" s="1184"/>
      <c r="C164" s="1749"/>
      <c r="D164" s="1759"/>
      <c r="E164" s="1763"/>
      <c r="F164" s="123"/>
      <c r="G164" s="126"/>
      <c r="H164" s="256"/>
      <c r="I164" s="428"/>
      <c r="J164" s="256"/>
      <c r="K164" s="423"/>
      <c r="L164" s="428"/>
      <c r="M164" s="256"/>
      <c r="N164" s="423"/>
      <c r="O164" s="428"/>
      <c r="P164" s="424"/>
      <c r="Q164" s="1302" t="s">
        <v>332</v>
      </c>
      <c r="R164" s="521">
        <v>61</v>
      </c>
      <c r="S164" s="521"/>
      <c r="T164" s="501"/>
      <c r="U164" s="1269"/>
    </row>
    <row r="165" spans="1:27" ht="24.75" customHeight="1" x14ac:dyDescent="0.2">
      <c r="A165" s="184"/>
      <c r="B165" s="1184"/>
      <c r="C165" s="1749"/>
      <c r="D165" s="1759"/>
      <c r="E165" s="1763"/>
      <c r="F165" s="123"/>
      <c r="G165" s="126"/>
      <c r="H165" s="256"/>
      <c r="I165" s="428"/>
      <c r="J165" s="256"/>
      <c r="K165" s="423"/>
      <c r="L165" s="428"/>
      <c r="M165" s="256"/>
      <c r="N165" s="423"/>
      <c r="O165" s="428"/>
      <c r="P165" s="424"/>
      <c r="Q165" s="1302" t="s">
        <v>418</v>
      </c>
      <c r="R165" s="521">
        <v>1</v>
      </c>
      <c r="S165" s="521">
        <v>1</v>
      </c>
      <c r="T165" s="501">
        <v>1</v>
      </c>
      <c r="U165" s="1283"/>
      <c r="V165" s="11"/>
      <c r="W165" s="11"/>
      <c r="X165" s="11"/>
      <c r="Y165" s="11"/>
      <c r="Z165" s="11"/>
      <c r="AA165" s="11"/>
    </row>
    <row r="166" spans="1:27" ht="33.75" customHeight="1" x14ac:dyDescent="0.2">
      <c r="A166" s="184"/>
      <c r="B166" s="1184"/>
      <c r="C166" s="1749"/>
      <c r="D166" s="210"/>
      <c r="E166" s="206"/>
      <c r="F166" s="179"/>
      <c r="G166" s="126"/>
      <c r="H166" s="423"/>
      <c r="I166" s="428"/>
      <c r="J166" s="256"/>
      <c r="K166" s="423"/>
      <c r="L166" s="428"/>
      <c r="M166" s="256"/>
      <c r="N166" s="423"/>
      <c r="O166" s="428"/>
      <c r="P166" s="424"/>
      <c r="Q166" s="1302" t="s">
        <v>393</v>
      </c>
      <c r="R166" s="708">
        <v>50</v>
      </c>
      <c r="S166" s="708">
        <v>50</v>
      </c>
      <c r="T166" s="709"/>
      <c r="U166" s="1269"/>
      <c r="V166" s="11"/>
      <c r="W166" s="11"/>
      <c r="X166" s="11"/>
      <c r="Y166" s="11"/>
      <c r="Z166" s="11"/>
      <c r="AA166" s="11"/>
    </row>
    <row r="167" spans="1:27" ht="19.5" customHeight="1" x14ac:dyDescent="0.2">
      <c r="A167" s="184"/>
      <c r="B167" s="1184"/>
      <c r="C167" s="1749"/>
      <c r="D167" s="1759"/>
      <c r="E167" s="206"/>
      <c r="F167" s="179"/>
      <c r="G167" s="127"/>
      <c r="H167" s="557"/>
      <c r="I167" s="550"/>
      <c r="J167" s="257"/>
      <c r="K167" s="557"/>
      <c r="L167" s="550"/>
      <c r="M167" s="257"/>
      <c r="N167" s="557"/>
      <c r="O167" s="550"/>
      <c r="P167" s="1305"/>
      <c r="Q167" s="2061" t="s">
        <v>156</v>
      </c>
      <c r="R167" s="1068">
        <v>2</v>
      </c>
      <c r="S167" s="1068"/>
      <c r="T167" s="1069"/>
      <c r="U167" s="1269"/>
      <c r="V167" s="11"/>
      <c r="W167" s="11"/>
    </row>
    <row r="168" spans="1:27" ht="15.75" customHeight="1" thickBot="1" x14ac:dyDescent="0.25">
      <c r="A168" s="47"/>
      <c r="B168" s="1747"/>
      <c r="C168" s="1022"/>
      <c r="D168" s="1056"/>
      <c r="E168" s="1057"/>
      <c r="F168" s="66"/>
      <c r="G168" s="77" t="s">
        <v>8</v>
      </c>
      <c r="H168" s="538">
        <f t="shared" ref="H168:P168" si="11">SUM(H151:H167)</f>
        <v>442.6</v>
      </c>
      <c r="I168" s="1276">
        <f t="shared" si="11"/>
        <v>442.6</v>
      </c>
      <c r="J168" s="1276">
        <f t="shared" si="11"/>
        <v>0</v>
      </c>
      <c r="K168" s="538">
        <f t="shared" si="11"/>
        <v>296.60000000000002</v>
      </c>
      <c r="L168" s="1276">
        <f t="shared" si="11"/>
        <v>296.60000000000002</v>
      </c>
      <c r="M168" s="1276">
        <f t="shared" si="11"/>
        <v>0</v>
      </c>
      <c r="N168" s="538">
        <f t="shared" si="11"/>
        <v>251.6</v>
      </c>
      <c r="O168" s="1276">
        <f t="shared" si="11"/>
        <v>251.6</v>
      </c>
      <c r="P168" s="1437">
        <f t="shared" si="11"/>
        <v>0</v>
      </c>
      <c r="Q168" s="2062"/>
      <c r="R168" s="1054"/>
      <c r="S168" s="1054"/>
      <c r="T168" s="1055"/>
      <c r="U168" s="1284"/>
    </row>
    <row r="169" spans="1:27" ht="15.75" customHeight="1" thickBot="1" x14ac:dyDescent="0.25">
      <c r="A169" s="49" t="s">
        <v>7</v>
      </c>
      <c r="B169" s="9" t="s">
        <v>9</v>
      </c>
      <c r="C169" s="1974" t="s">
        <v>10</v>
      </c>
      <c r="D169" s="1974"/>
      <c r="E169" s="1974"/>
      <c r="F169" s="1974"/>
      <c r="G169" s="1974"/>
      <c r="H169" s="539">
        <f>H168</f>
        <v>442.6</v>
      </c>
      <c r="I169" s="1073">
        <f>I168</f>
        <v>442.6</v>
      </c>
      <c r="J169" s="1073">
        <f>J168</f>
        <v>0</v>
      </c>
      <c r="K169" s="254">
        <f t="shared" ref="K169:N169" si="12">K168</f>
        <v>296.60000000000002</v>
      </c>
      <c r="L169" s="1073">
        <f t="shared" ref="L169:M169" si="13">L168</f>
        <v>296.60000000000002</v>
      </c>
      <c r="M169" s="1073">
        <f t="shared" si="13"/>
        <v>0</v>
      </c>
      <c r="N169" s="539">
        <f t="shared" si="12"/>
        <v>251.6</v>
      </c>
      <c r="O169" s="1073">
        <f>O168</f>
        <v>251.6</v>
      </c>
      <c r="P169" s="1680">
        <f>P168</f>
        <v>0</v>
      </c>
      <c r="Q169" s="1174"/>
      <c r="R169" s="1174"/>
      <c r="S169" s="1174"/>
      <c r="T169" s="1174"/>
      <c r="U169" s="1306"/>
    </row>
    <row r="170" spans="1:27" ht="15.75" customHeight="1" thickBot="1" x14ac:dyDescent="0.25">
      <c r="A170" s="48" t="s">
        <v>7</v>
      </c>
      <c r="B170" s="9" t="s">
        <v>30</v>
      </c>
      <c r="C170" s="1976" t="s">
        <v>357</v>
      </c>
      <c r="D170" s="1977"/>
      <c r="E170" s="1977"/>
      <c r="F170" s="1977"/>
      <c r="G170" s="1977"/>
      <c r="H170" s="2063"/>
      <c r="I170" s="2063"/>
      <c r="J170" s="2063"/>
      <c r="K170" s="2011"/>
      <c r="L170" s="2011"/>
      <c r="M170" s="2011"/>
      <c r="N170" s="2012"/>
      <c r="O170" s="2012"/>
      <c r="P170" s="2012"/>
      <c r="Q170" s="2012"/>
      <c r="R170" s="2012"/>
      <c r="S170" s="2012"/>
      <c r="T170" s="2012"/>
      <c r="U170" s="1307"/>
    </row>
    <row r="171" spans="1:27" ht="18" customHeight="1" x14ac:dyDescent="0.2">
      <c r="A171" s="50" t="s">
        <v>7</v>
      </c>
      <c r="B171" s="1180" t="s">
        <v>30</v>
      </c>
      <c r="C171" s="1181" t="s">
        <v>7</v>
      </c>
      <c r="D171" s="1972" t="s">
        <v>144</v>
      </c>
      <c r="E171" s="1454"/>
      <c r="F171" s="1246">
        <v>6</v>
      </c>
      <c r="G171" s="1455" t="s">
        <v>28</v>
      </c>
      <c r="H171" s="1456">
        <v>1282.8</v>
      </c>
      <c r="I171" s="1457">
        <f>1282.8-613.6</f>
        <v>669.2</v>
      </c>
      <c r="J171" s="1463">
        <f>I171-H171</f>
        <v>-613.6</v>
      </c>
      <c r="K171" s="1456">
        <v>737.8</v>
      </c>
      <c r="L171" s="1457">
        <v>737.8</v>
      </c>
      <c r="M171" s="1458"/>
      <c r="N171" s="1456">
        <v>737.8</v>
      </c>
      <c r="O171" s="1457">
        <v>737.8</v>
      </c>
      <c r="P171" s="1458"/>
      <c r="Q171" s="1045"/>
      <c r="R171" s="1459"/>
      <c r="S171" s="1460"/>
      <c r="T171" s="1461"/>
      <c r="U171" s="2021" t="s">
        <v>489</v>
      </c>
    </row>
    <row r="172" spans="1:27" ht="19.5" customHeight="1" x14ac:dyDescent="0.2">
      <c r="A172" s="1249"/>
      <c r="B172" s="1175"/>
      <c r="C172" s="1426"/>
      <c r="D172" s="1802"/>
      <c r="E172" s="1430"/>
      <c r="F172" s="796"/>
      <c r="G172" s="854" t="s">
        <v>72</v>
      </c>
      <c r="H172" s="463"/>
      <c r="I172" s="446">
        <v>613.6</v>
      </c>
      <c r="J172" s="1464">
        <f>I172-H172</f>
        <v>613.6</v>
      </c>
      <c r="K172" s="463"/>
      <c r="L172" s="446"/>
      <c r="M172" s="330"/>
      <c r="N172" s="463"/>
      <c r="O172" s="446"/>
      <c r="P172" s="330"/>
      <c r="Q172" s="764"/>
      <c r="R172" s="1452"/>
      <c r="S172" s="1453"/>
      <c r="T172" s="1462"/>
      <c r="U172" s="2024"/>
    </row>
    <row r="173" spans="1:27" ht="39.75" customHeight="1" x14ac:dyDescent="0.2">
      <c r="A173" s="1249"/>
      <c r="B173" s="1175"/>
      <c r="C173" s="1182"/>
      <c r="D173" s="291" t="s">
        <v>145</v>
      </c>
      <c r="E173" s="725"/>
      <c r="F173" s="1247"/>
      <c r="G173" s="173"/>
      <c r="H173" s="561"/>
      <c r="I173" s="459"/>
      <c r="J173" s="1277"/>
      <c r="K173" s="561"/>
      <c r="L173" s="459"/>
      <c r="M173" s="1277"/>
      <c r="N173" s="561"/>
      <c r="O173" s="459"/>
      <c r="P173" s="1277"/>
      <c r="Q173" s="1448"/>
      <c r="R173" s="1449"/>
      <c r="S173" s="1450"/>
      <c r="T173" s="1451"/>
      <c r="U173" s="2026"/>
    </row>
    <row r="174" spans="1:27" ht="15.75" customHeight="1" x14ac:dyDescent="0.2">
      <c r="A174" s="1249"/>
      <c r="B174" s="1175"/>
      <c r="C174" s="1182"/>
      <c r="D174" s="1196" t="s">
        <v>430</v>
      </c>
      <c r="E174" s="725"/>
      <c r="F174" s="1247"/>
      <c r="G174" s="936"/>
      <c r="H174" s="1143"/>
      <c r="I174" s="388"/>
      <c r="J174" s="248"/>
      <c r="K174" s="1143"/>
      <c r="L174" s="388"/>
      <c r="M174" s="239"/>
      <c r="N174" s="1143"/>
      <c r="O174" s="388"/>
      <c r="P174" s="239"/>
      <c r="Q174" s="1236" t="s">
        <v>159</v>
      </c>
      <c r="R174" s="526">
        <v>507</v>
      </c>
      <c r="S174" s="526">
        <v>250</v>
      </c>
      <c r="T174" s="505">
        <v>250</v>
      </c>
      <c r="U174" s="1269"/>
    </row>
    <row r="175" spans="1:27" ht="29.25" customHeight="1" x14ac:dyDescent="0.2">
      <c r="A175" s="1249"/>
      <c r="B175" s="1175"/>
      <c r="C175" s="1182"/>
      <c r="D175" s="1196" t="s">
        <v>431</v>
      </c>
      <c r="E175" s="725"/>
      <c r="F175" s="1247"/>
      <c r="G175" s="936"/>
      <c r="H175" s="1143"/>
      <c r="I175" s="388"/>
      <c r="J175" s="248"/>
      <c r="K175" s="1143"/>
      <c r="L175" s="388"/>
      <c r="M175" s="239"/>
      <c r="N175" s="1143"/>
      <c r="O175" s="388"/>
      <c r="P175" s="239"/>
      <c r="Q175" s="1236" t="s">
        <v>161</v>
      </c>
      <c r="R175" s="526">
        <v>411</v>
      </c>
      <c r="S175" s="526">
        <v>358</v>
      </c>
      <c r="T175" s="505">
        <v>358</v>
      </c>
      <c r="U175" s="1269"/>
    </row>
    <row r="176" spans="1:27" ht="30" customHeight="1" x14ac:dyDescent="0.2">
      <c r="A176" s="1249"/>
      <c r="B176" s="1175"/>
      <c r="C176" s="1182"/>
      <c r="D176" s="1196" t="s">
        <v>432</v>
      </c>
      <c r="E176" s="725"/>
      <c r="F176" s="1247"/>
      <c r="G176" s="936"/>
      <c r="H176" s="1143"/>
      <c r="I176" s="388"/>
      <c r="J176" s="248"/>
      <c r="K176" s="1143"/>
      <c r="L176" s="388"/>
      <c r="M176" s="239"/>
      <c r="N176" s="1143"/>
      <c r="O176" s="388"/>
      <c r="P176" s="239"/>
      <c r="Q176" s="1197" t="s">
        <v>409</v>
      </c>
      <c r="R176" s="405">
        <v>11.4</v>
      </c>
      <c r="S176" s="405">
        <v>6.2</v>
      </c>
      <c r="T176" s="425">
        <v>6.2</v>
      </c>
      <c r="U176" s="1269"/>
    </row>
    <row r="177" spans="1:31" ht="75.75" customHeight="1" x14ac:dyDescent="0.2">
      <c r="A177" s="1249"/>
      <c r="B177" s="1175"/>
      <c r="C177" s="1410"/>
      <c r="D177" s="1411"/>
      <c r="E177" s="725"/>
      <c r="F177" s="1247"/>
      <c r="G177" s="936" t="s">
        <v>56</v>
      </c>
      <c r="H177" s="1143"/>
      <c r="I177" s="1406">
        <v>41.5</v>
      </c>
      <c r="J177" s="1407">
        <f>I177-H177</f>
        <v>41.5</v>
      </c>
      <c r="K177" s="1143"/>
      <c r="L177" s="388"/>
      <c r="M177" s="248"/>
      <c r="N177" s="1143"/>
      <c r="O177" s="388"/>
      <c r="P177" s="248"/>
      <c r="Q177" s="1416" t="s">
        <v>498</v>
      </c>
      <c r="R177" s="1417">
        <v>100</v>
      </c>
      <c r="S177" s="388"/>
      <c r="T177" s="420"/>
      <c r="U177" s="2064" t="s">
        <v>499</v>
      </c>
    </row>
    <row r="178" spans="1:31" ht="24.75" customHeight="1" x14ac:dyDescent="0.2">
      <c r="A178" s="1857"/>
      <c r="B178" s="1858"/>
      <c r="C178" s="1941"/>
      <c r="D178" s="1942" t="s">
        <v>135</v>
      </c>
      <c r="E178" s="1944"/>
      <c r="F178" s="1247"/>
      <c r="G178" s="936"/>
      <c r="H178" s="1143"/>
      <c r="I178" s="388"/>
      <c r="J178" s="248"/>
      <c r="K178" s="1143"/>
      <c r="L178" s="388"/>
      <c r="M178" s="248"/>
      <c r="N178" s="1143"/>
      <c r="O178" s="388"/>
      <c r="P178" s="248"/>
      <c r="Q178" s="1207" t="s">
        <v>444</v>
      </c>
      <c r="R178" s="528">
        <v>19</v>
      </c>
      <c r="S178" s="528">
        <v>19</v>
      </c>
      <c r="T178" s="507">
        <v>19</v>
      </c>
      <c r="U178" s="2064"/>
    </row>
    <row r="179" spans="1:31" ht="27" customHeight="1" x14ac:dyDescent="0.2">
      <c r="A179" s="1857"/>
      <c r="B179" s="1858"/>
      <c r="C179" s="1941"/>
      <c r="D179" s="1943"/>
      <c r="E179" s="1944"/>
      <c r="F179" s="1247"/>
      <c r="G179" s="936"/>
      <c r="H179" s="1143"/>
      <c r="I179" s="388"/>
      <c r="J179" s="248"/>
      <c r="K179" s="1143"/>
      <c r="L179" s="388"/>
      <c r="M179" s="248"/>
      <c r="N179" s="1143"/>
      <c r="O179" s="388"/>
      <c r="P179" s="248"/>
      <c r="Q179" s="1215"/>
      <c r="R179" s="529"/>
      <c r="S179" s="529"/>
      <c r="T179" s="508"/>
      <c r="U179" s="2064"/>
    </row>
    <row r="180" spans="1:31" ht="18.75" customHeight="1" x14ac:dyDescent="0.2">
      <c r="A180" s="1857"/>
      <c r="B180" s="1858"/>
      <c r="C180" s="1941"/>
      <c r="D180" s="1942" t="s">
        <v>373</v>
      </c>
      <c r="E180" s="1944"/>
      <c r="F180" s="1247"/>
      <c r="G180" s="936"/>
      <c r="H180" s="1143"/>
      <c r="I180" s="388"/>
      <c r="J180" s="248"/>
      <c r="K180" s="1143"/>
      <c r="L180" s="388"/>
      <c r="M180" s="248"/>
      <c r="N180" s="1143"/>
      <c r="O180" s="388"/>
      <c r="P180" s="248"/>
      <c r="Q180" s="1345" t="s">
        <v>464</v>
      </c>
      <c r="R180" s="528">
        <v>1</v>
      </c>
      <c r="S180" s="528">
        <v>1</v>
      </c>
      <c r="T180" s="507">
        <v>1</v>
      </c>
      <c r="U180" s="2064"/>
      <c r="V180" s="11"/>
      <c r="W180" s="11"/>
      <c r="X180" s="11"/>
      <c r="Y180" s="11"/>
      <c r="Z180" s="11"/>
      <c r="AA180" s="11"/>
      <c r="AB180" s="11"/>
      <c r="AC180" s="11"/>
      <c r="AD180" s="11"/>
      <c r="AE180" s="11"/>
    </row>
    <row r="181" spans="1:31" ht="20.25" customHeight="1" x14ac:dyDescent="0.2">
      <c r="A181" s="1857"/>
      <c r="B181" s="1858"/>
      <c r="C181" s="1941"/>
      <c r="D181" s="1943"/>
      <c r="E181" s="1944"/>
      <c r="F181" s="1247"/>
      <c r="G181" s="936"/>
      <c r="H181" s="1143"/>
      <c r="I181" s="388"/>
      <c r="J181" s="248"/>
      <c r="K181" s="1143"/>
      <c r="L181" s="388"/>
      <c r="M181" s="248"/>
      <c r="N181" s="1143"/>
      <c r="O181" s="388"/>
      <c r="P181" s="248"/>
      <c r="Q181" s="326"/>
      <c r="R181" s="526"/>
      <c r="S181" s="526"/>
      <c r="T181" s="505"/>
      <c r="U181" s="2064"/>
      <c r="V181" s="11"/>
      <c r="W181" s="11"/>
      <c r="X181" s="11"/>
      <c r="Y181" s="11"/>
      <c r="Z181" s="11"/>
      <c r="AA181" s="11"/>
      <c r="AB181" s="11"/>
      <c r="AC181" s="11"/>
      <c r="AD181" s="11"/>
      <c r="AE181" s="11"/>
    </row>
    <row r="182" spans="1:31" ht="30.75" customHeight="1" x14ac:dyDescent="0.2">
      <c r="A182" s="1203"/>
      <c r="B182" s="1176"/>
      <c r="C182" s="1182"/>
      <c r="D182" s="1204" t="s">
        <v>340</v>
      </c>
      <c r="E182" s="1205"/>
      <c r="F182" s="1247"/>
      <c r="G182" s="936"/>
      <c r="H182" s="1143"/>
      <c r="I182" s="388"/>
      <c r="J182" s="248"/>
      <c r="K182" s="1143"/>
      <c r="L182" s="388"/>
      <c r="M182" s="248"/>
      <c r="N182" s="1143"/>
      <c r="O182" s="388"/>
      <c r="P182" s="248"/>
      <c r="Q182" s="326"/>
      <c r="R182" s="526"/>
      <c r="S182" s="526"/>
      <c r="T182" s="505"/>
      <c r="U182" s="2064"/>
      <c r="V182" s="1147"/>
      <c r="W182" s="11"/>
      <c r="X182" s="11"/>
      <c r="Y182" s="11"/>
      <c r="Z182" s="11"/>
      <c r="AA182" s="11"/>
      <c r="AB182" s="11"/>
      <c r="AC182" s="11"/>
      <c r="AD182" s="11"/>
      <c r="AE182" s="11"/>
    </row>
    <row r="183" spans="1:31" ht="35.25" customHeight="1" x14ac:dyDescent="0.2">
      <c r="A183" s="1203"/>
      <c r="B183" s="1176"/>
      <c r="C183" s="1182"/>
      <c r="D183" s="1204" t="s">
        <v>433</v>
      </c>
      <c r="E183" s="1205"/>
      <c r="F183" s="1247"/>
      <c r="G183" s="106"/>
      <c r="H183" s="186"/>
      <c r="I183" s="389"/>
      <c r="J183" s="246"/>
      <c r="K183" s="186"/>
      <c r="L183" s="389"/>
      <c r="M183" s="246"/>
      <c r="N183" s="186"/>
      <c r="O183" s="389"/>
      <c r="P183" s="421"/>
      <c r="Q183" s="1207" t="s">
        <v>338</v>
      </c>
      <c r="R183" s="528">
        <v>1</v>
      </c>
      <c r="S183" s="528"/>
      <c r="T183" s="507"/>
      <c r="U183" s="1269"/>
      <c r="V183" s="1079"/>
      <c r="W183" s="1079"/>
      <c r="X183" s="1079"/>
      <c r="Y183" s="1079"/>
      <c r="Z183" s="11"/>
      <c r="AA183" s="11"/>
      <c r="AB183" s="11"/>
      <c r="AC183" s="11"/>
      <c r="AD183" s="11"/>
      <c r="AE183" s="11"/>
    </row>
    <row r="184" spans="1:31" ht="15.75" customHeight="1" thickBot="1" x14ac:dyDescent="0.25">
      <c r="A184" s="47"/>
      <c r="B184" s="1187"/>
      <c r="C184" s="1022"/>
      <c r="D184" s="1056"/>
      <c r="E184" s="1057"/>
      <c r="F184" s="66"/>
      <c r="G184" s="538" t="s">
        <v>8</v>
      </c>
      <c r="H184" s="538">
        <f>SUM(H171:H183)</f>
        <v>1282.8</v>
      </c>
      <c r="I184" s="1465">
        <f t="shared" ref="I184:J184" si="14">SUM(I171:I183)</f>
        <v>1324.3</v>
      </c>
      <c r="J184" s="1273">
        <f t="shared" si="14"/>
        <v>41.5</v>
      </c>
      <c r="K184" s="538">
        <f>K171</f>
        <v>737.8</v>
      </c>
      <c r="L184" s="1276">
        <f>L171</f>
        <v>737.8</v>
      </c>
      <c r="M184" s="1275"/>
      <c r="N184" s="538">
        <f>N171</f>
        <v>737.8</v>
      </c>
      <c r="O184" s="1276">
        <f>O171</f>
        <v>737.8</v>
      </c>
      <c r="P184" s="1276">
        <f>P171</f>
        <v>0</v>
      </c>
      <c r="Q184" s="1053"/>
      <c r="R184" s="1054"/>
      <c r="S184" s="1054"/>
      <c r="T184" s="1055"/>
      <c r="U184" s="1284"/>
      <c r="V184" s="11"/>
      <c r="W184" s="11"/>
      <c r="X184" s="11"/>
      <c r="Y184" s="11"/>
      <c r="Z184" s="11"/>
      <c r="AA184" s="11"/>
      <c r="AB184" s="11"/>
      <c r="AC184" s="11"/>
      <c r="AD184" s="11"/>
      <c r="AE184" s="11"/>
    </row>
    <row r="185" spans="1:31" ht="59.25" customHeight="1" x14ac:dyDescent="0.2">
      <c r="A185" s="50" t="s">
        <v>7</v>
      </c>
      <c r="B185" s="1180" t="s">
        <v>30</v>
      </c>
      <c r="C185" s="1181" t="s">
        <v>9</v>
      </c>
      <c r="D185" s="1202" t="s">
        <v>434</v>
      </c>
      <c r="E185" s="292"/>
      <c r="F185" s="1217" t="s">
        <v>57</v>
      </c>
      <c r="G185" s="141" t="s">
        <v>28</v>
      </c>
      <c r="H185" s="242">
        <v>3.6</v>
      </c>
      <c r="I185" s="404">
        <v>3.6</v>
      </c>
      <c r="J185" s="244"/>
      <c r="K185" s="242">
        <v>3.6</v>
      </c>
      <c r="L185" s="404">
        <v>3.6</v>
      </c>
      <c r="M185" s="244"/>
      <c r="N185" s="242"/>
      <c r="O185" s="404"/>
      <c r="P185" s="419"/>
      <c r="Q185" s="1889" t="s">
        <v>410</v>
      </c>
      <c r="R185" s="1094"/>
      <c r="S185" s="1094">
        <v>1</v>
      </c>
      <c r="T185" s="1313"/>
      <c r="U185" s="1279"/>
      <c r="V185" s="11"/>
      <c r="W185" s="11"/>
      <c r="X185" s="11"/>
      <c r="Y185" s="11"/>
      <c r="Z185" s="11"/>
      <c r="AA185" s="11"/>
      <c r="AB185" s="11"/>
      <c r="AC185" s="11"/>
      <c r="AD185" s="11"/>
      <c r="AE185" s="11"/>
    </row>
    <row r="186" spans="1:31" ht="18.75" customHeight="1" thickBot="1" x14ac:dyDescent="0.25">
      <c r="A186" s="1213"/>
      <c r="B186" s="1177"/>
      <c r="C186" s="142"/>
      <c r="D186" s="294"/>
      <c r="E186" s="293"/>
      <c r="F186" s="66"/>
      <c r="G186" s="41" t="s">
        <v>8</v>
      </c>
      <c r="H186" s="335">
        <f t="shared" ref="H186:N186" si="15">H185</f>
        <v>3.6</v>
      </c>
      <c r="I186" s="566">
        <f t="shared" ref="I186" si="16">I185</f>
        <v>3.6</v>
      </c>
      <c r="J186" s="564"/>
      <c r="K186" s="335">
        <f t="shared" si="15"/>
        <v>3.6</v>
      </c>
      <c r="L186" s="566">
        <f t="shared" ref="L186" si="17">L185</f>
        <v>3.6</v>
      </c>
      <c r="M186" s="564"/>
      <c r="N186" s="335">
        <f t="shared" si="15"/>
        <v>0</v>
      </c>
      <c r="O186" s="566">
        <f t="shared" ref="O186:P186" si="18">O185</f>
        <v>0</v>
      </c>
      <c r="P186" s="566">
        <f t="shared" si="18"/>
        <v>0</v>
      </c>
      <c r="Q186" s="2060"/>
      <c r="R186" s="597"/>
      <c r="S186" s="597"/>
      <c r="T186" s="1314"/>
      <c r="U186" s="1269"/>
      <c r="V186" s="11"/>
      <c r="W186" s="11"/>
      <c r="X186" s="11"/>
      <c r="Y186" s="11"/>
      <c r="Z186" s="11"/>
      <c r="AA186" s="11"/>
      <c r="AB186" s="11"/>
      <c r="AC186" s="11"/>
      <c r="AD186" s="11"/>
      <c r="AE186" s="11"/>
    </row>
    <row r="187" spans="1:31" ht="50.25" customHeight="1" x14ac:dyDescent="0.2">
      <c r="A187" s="50" t="s">
        <v>7</v>
      </c>
      <c r="B187" s="1180" t="s">
        <v>30</v>
      </c>
      <c r="C187" s="1181" t="s">
        <v>30</v>
      </c>
      <c r="D187" s="1968" t="s">
        <v>376</v>
      </c>
      <c r="E187" s="292"/>
      <c r="F187" s="1217" t="s">
        <v>57</v>
      </c>
      <c r="G187" s="141" t="s">
        <v>28</v>
      </c>
      <c r="H187" s="242">
        <v>3.6</v>
      </c>
      <c r="I187" s="404">
        <v>3.6</v>
      </c>
      <c r="J187" s="244"/>
      <c r="K187" s="242">
        <v>3.6</v>
      </c>
      <c r="L187" s="404">
        <v>3.6</v>
      </c>
      <c r="M187" s="244"/>
      <c r="N187" s="242">
        <v>3.6</v>
      </c>
      <c r="O187" s="404">
        <v>3.6</v>
      </c>
      <c r="P187" s="419"/>
      <c r="Q187" s="1889" t="s">
        <v>410</v>
      </c>
      <c r="R187" s="1094"/>
      <c r="S187" s="1094"/>
      <c r="T187" s="1313">
        <v>1</v>
      </c>
      <c r="U187" s="1279"/>
      <c r="V187" s="1079"/>
      <c r="W187" s="1079"/>
      <c r="X187" s="1079"/>
      <c r="Y187" s="1079"/>
      <c r="Z187" s="11"/>
      <c r="AA187" s="11"/>
      <c r="AB187" s="11"/>
      <c r="AC187" s="11"/>
      <c r="AD187" s="11"/>
      <c r="AE187" s="11"/>
    </row>
    <row r="188" spans="1:31" ht="27.75" customHeight="1" thickBot="1" x14ac:dyDescent="0.25">
      <c r="A188" s="1213"/>
      <c r="B188" s="1177"/>
      <c r="C188" s="142"/>
      <c r="D188" s="2014"/>
      <c r="E188" s="293"/>
      <c r="F188" s="66"/>
      <c r="G188" s="41" t="s">
        <v>8</v>
      </c>
      <c r="H188" s="335">
        <f t="shared" ref="H188:N188" si="19">H187</f>
        <v>3.6</v>
      </c>
      <c r="I188" s="566">
        <f t="shared" ref="I188" si="20">I187</f>
        <v>3.6</v>
      </c>
      <c r="J188" s="564"/>
      <c r="K188" s="335">
        <f t="shared" si="19"/>
        <v>3.6</v>
      </c>
      <c r="L188" s="566">
        <f t="shared" ref="L188" si="21">L187</f>
        <v>3.6</v>
      </c>
      <c r="M188" s="564"/>
      <c r="N188" s="335">
        <f t="shared" si="19"/>
        <v>3.6</v>
      </c>
      <c r="O188" s="566">
        <f t="shared" ref="O188:P188" si="22">O187</f>
        <v>3.6</v>
      </c>
      <c r="P188" s="566">
        <f t="shared" si="22"/>
        <v>0</v>
      </c>
      <c r="Q188" s="2060"/>
      <c r="R188" s="597"/>
      <c r="S188" s="597"/>
      <c r="T188" s="1314"/>
      <c r="U188" s="1308"/>
      <c r="V188" s="1079"/>
      <c r="W188" s="1079"/>
      <c r="X188" s="1079"/>
      <c r="Y188" s="1079"/>
      <c r="Z188" s="11"/>
      <c r="AA188" s="11"/>
      <c r="AB188" s="11"/>
      <c r="AC188" s="11"/>
      <c r="AD188" s="11"/>
      <c r="AE188" s="11"/>
    </row>
    <row r="189" spans="1:31" ht="53.25" customHeight="1" x14ac:dyDescent="0.2">
      <c r="A189" s="50" t="s">
        <v>7</v>
      </c>
      <c r="B189" s="1180" t="s">
        <v>30</v>
      </c>
      <c r="C189" s="1181" t="s">
        <v>39</v>
      </c>
      <c r="D189" s="1968" t="s">
        <v>435</v>
      </c>
      <c r="E189" s="292"/>
      <c r="F189" s="1217" t="s">
        <v>57</v>
      </c>
      <c r="G189" s="141" t="s">
        <v>28</v>
      </c>
      <c r="H189" s="242">
        <v>3</v>
      </c>
      <c r="I189" s="404">
        <v>3</v>
      </c>
      <c r="J189" s="244"/>
      <c r="K189" s="242"/>
      <c r="L189" s="404"/>
      <c r="M189" s="244"/>
      <c r="N189" s="242"/>
      <c r="O189" s="404"/>
      <c r="P189" s="419"/>
      <c r="Q189" s="1889" t="s">
        <v>410</v>
      </c>
      <c r="R189" s="1094">
        <v>1</v>
      </c>
      <c r="S189" s="1094"/>
      <c r="T189" s="1313"/>
      <c r="U189" s="1279"/>
      <c r="V189" s="1083"/>
      <c r="W189" s="1079"/>
      <c r="X189" s="1079"/>
      <c r="Y189" s="1079"/>
      <c r="Z189" s="11"/>
      <c r="AA189" s="11"/>
      <c r="AB189" s="11"/>
      <c r="AC189" s="11"/>
      <c r="AD189" s="11"/>
      <c r="AE189" s="11"/>
    </row>
    <row r="190" spans="1:31" ht="26.25" customHeight="1" thickBot="1" x14ac:dyDescent="0.25">
      <c r="A190" s="1213"/>
      <c r="B190" s="1177"/>
      <c r="C190" s="142"/>
      <c r="D190" s="1969"/>
      <c r="E190" s="293"/>
      <c r="F190" s="66"/>
      <c r="G190" s="41" t="s">
        <v>8</v>
      </c>
      <c r="H190" s="335">
        <f t="shared" ref="H190:N190" si="23">H189</f>
        <v>3</v>
      </c>
      <c r="I190" s="566">
        <f t="shared" ref="I190:J190" si="24">I189</f>
        <v>3</v>
      </c>
      <c r="J190" s="566">
        <f t="shared" si="24"/>
        <v>0</v>
      </c>
      <c r="K190" s="335">
        <f t="shared" si="23"/>
        <v>0</v>
      </c>
      <c r="L190" s="566">
        <f t="shared" ref="L190:M190" si="25">L189</f>
        <v>0</v>
      </c>
      <c r="M190" s="566">
        <f t="shared" si="25"/>
        <v>0</v>
      </c>
      <c r="N190" s="335">
        <f t="shared" si="23"/>
        <v>0</v>
      </c>
      <c r="O190" s="566">
        <f t="shared" ref="O190:P190" si="26">O189</f>
        <v>0</v>
      </c>
      <c r="P190" s="566">
        <f t="shared" si="26"/>
        <v>0</v>
      </c>
      <c r="Q190" s="2060"/>
      <c r="R190" s="597"/>
      <c r="S190" s="597"/>
      <c r="T190" s="1314"/>
      <c r="U190" s="1309"/>
      <c r="V190" s="1079"/>
      <c r="W190" s="1079"/>
      <c r="X190" s="1079"/>
      <c r="Y190" s="1079"/>
      <c r="Z190" s="11"/>
      <c r="AA190" s="11"/>
      <c r="AB190" s="11"/>
      <c r="AC190" s="11"/>
      <c r="AD190" s="11"/>
      <c r="AE190" s="11"/>
    </row>
    <row r="191" spans="1:31" ht="13.5" thickBot="1" x14ac:dyDescent="0.25">
      <c r="A191" s="48" t="s">
        <v>7</v>
      </c>
      <c r="B191" s="9" t="s">
        <v>30</v>
      </c>
      <c r="C191" s="1973" t="s">
        <v>10</v>
      </c>
      <c r="D191" s="1974"/>
      <c r="E191" s="1974"/>
      <c r="F191" s="1974"/>
      <c r="G191" s="1975"/>
      <c r="H191" s="539">
        <f>H184+H186+H188+H190</f>
        <v>1293</v>
      </c>
      <c r="I191" s="1073">
        <f>I184+I186+I188+I190</f>
        <v>1334.5</v>
      </c>
      <c r="J191" s="1073">
        <f>J184+J186+J188+J190</f>
        <v>41.5</v>
      </c>
      <c r="K191" s="539">
        <f t="shared" ref="K191:N191" si="27">K184+K186+K188+K190</f>
        <v>745</v>
      </c>
      <c r="L191" s="1073">
        <f t="shared" ref="L191:M191" si="28">L184+L186+L188+L190</f>
        <v>745</v>
      </c>
      <c r="M191" s="1073">
        <f t="shared" si="28"/>
        <v>0</v>
      </c>
      <c r="N191" s="539">
        <f t="shared" si="27"/>
        <v>741.4</v>
      </c>
      <c r="O191" s="1073">
        <f t="shared" ref="O191:P191" si="29">O184+O186+O188+O190</f>
        <v>741.4</v>
      </c>
      <c r="P191" s="1073">
        <f t="shared" si="29"/>
        <v>0</v>
      </c>
      <c r="Q191" s="225"/>
      <c r="R191" s="63"/>
      <c r="S191" s="63"/>
      <c r="T191" s="63"/>
      <c r="U191" s="1306"/>
      <c r="V191" s="11"/>
      <c r="W191" s="11"/>
      <c r="X191" s="11"/>
      <c r="Y191" s="11"/>
      <c r="Z191" s="11"/>
      <c r="AA191" s="11"/>
      <c r="AB191" s="11"/>
      <c r="AC191" s="11"/>
      <c r="AD191" s="11"/>
      <c r="AE191" s="11"/>
    </row>
    <row r="192" spans="1:31" ht="15.75" customHeight="1" thickBot="1" x14ac:dyDescent="0.25">
      <c r="A192" s="48" t="s">
        <v>7</v>
      </c>
      <c r="B192" s="9" t="s">
        <v>39</v>
      </c>
      <c r="C192" s="1976" t="s">
        <v>48</v>
      </c>
      <c r="D192" s="1977"/>
      <c r="E192" s="1977"/>
      <c r="F192" s="1977"/>
      <c r="G192" s="1977"/>
      <c r="H192" s="1198"/>
      <c r="I192" s="1198"/>
      <c r="J192" s="1198"/>
      <c r="K192" s="1198"/>
      <c r="L192" s="1198"/>
      <c r="M192" s="1198"/>
      <c r="N192" s="1198"/>
      <c r="O192" s="1198"/>
      <c r="P192" s="1198"/>
      <c r="Q192" s="1178"/>
      <c r="R192" s="1178"/>
      <c r="S192" s="1178"/>
      <c r="T192" s="1178"/>
      <c r="U192" s="1307"/>
      <c r="V192" s="11"/>
      <c r="W192" s="11"/>
      <c r="X192" s="11"/>
      <c r="Y192" s="11"/>
      <c r="Z192" s="11"/>
      <c r="AA192" s="11"/>
      <c r="AB192" s="11"/>
      <c r="AC192" s="11"/>
      <c r="AD192" s="11"/>
      <c r="AE192" s="11"/>
    </row>
    <row r="193" spans="1:31" s="114" customFormat="1" ht="43.5" customHeight="1" x14ac:dyDescent="0.2">
      <c r="A193" s="1086" t="s">
        <v>7</v>
      </c>
      <c r="B193" s="1087" t="s">
        <v>39</v>
      </c>
      <c r="C193" s="1088" t="s">
        <v>7</v>
      </c>
      <c r="D193" s="1089" t="s">
        <v>426</v>
      </c>
      <c r="E193" s="1238" t="s">
        <v>54</v>
      </c>
      <c r="F193" s="1217" t="s">
        <v>31</v>
      </c>
      <c r="G193" s="1090" t="s">
        <v>28</v>
      </c>
      <c r="H193" s="1315">
        <v>200</v>
      </c>
      <c r="I193" s="1325">
        <v>200</v>
      </c>
      <c r="J193" s="1317"/>
      <c r="K193" s="1316">
        <v>200</v>
      </c>
      <c r="L193" s="1329">
        <v>200</v>
      </c>
      <c r="M193" s="1321"/>
      <c r="N193" s="1316">
        <v>200</v>
      </c>
      <c r="O193" s="1329">
        <v>200</v>
      </c>
      <c r="P193" s="1321"/>
      <c r="Q193" s="2058" t="s">
        <v>445</v>
      </c>
      <c r="R193" s="95">
        <f>280+300+141</f>
        <v>721</v>
      </c>
      <c r="S193" s="1258">
        <f>260+137+320</f>
        <v>717</v>
      </c>
      <c r="T193" s="1259">
        <f>132+230+96+50+67</f>
        <v>575</v>
      </c>
      <c r="U193" s="1310"/>
      <c r="V193" s="1081"/>
      <c r="W193" s="1081"/>
      <c r="X193" s="1082"/>
      <c r="Y193" s="1082"/>
      <c r="Z193" s="1082"/>
      <c r="AA193" s="1082"/>
      <c r="AB193" s="1082"/>
      <c r="AC193" s="1082"/>
      <c r="AD193" s="1082"/>
      <c r="AE193" s="1082"/>
    </row>
    <row r="194" spans="1:31" s="114" customFormat="1" ht="19.5" customHeight="1" thickBot="1" x14ac:dyDescent="0.25">
      <c r="A194" s="1239"/>
      <c r="B194" s="1240"/>
      <c r="C194" s="1226"/>
      <c r="D194" s="1241"/>
      <c r="E194" s="1242"/>
      <c r="F194" s="1225"/>
      <c r="G194" s="115" t="s">
        <v>8</v>
      </c>
      <c r="H194" s="600">
        <f>SUM(H193:H193)</f>
        <v>200</v>
      </c>
      <c r="I194" s="605">
        <f>SUM(I193:I193)</f>
        <v>200</v>
      </c>
      <c r="J194" s="604"/>
      <c r="K194" s="600">
        <f>SUM(K193:K193)</f>
        <v>200</v>
      </c>
      <c r="L194" s="605">
        <f>SUM(L193:L193)</f>
        <v>200</v>
      </c>
      <c r="M194" s="1322"/>
      <c r="N194" s="600">
        <f>SUM(N193:N193)</f>
        <v>200</v>
      </c>
      <c r="O194" s="605">
        <f>SUM(O193:O193)</f>
        <v>200</v>
      </c>
      <c r="P194" s="604"/>
      <c r="Q194" s="2059"/>
      <c r="R194" s="93"/>
      <c r="S194" s="465"/>
      <c r="T194" s="94"/>
      <c r="U194" s="1311"/>
    </row>
    <row r="195" spans="1:31" ht="15.75" customHeight="1" x14ac:dyDescent="0.2">
      <c r="A195" s="1203" t="s">
        <v>7</v>
      </c>
      <c r="B195" s="1176" t="s">
        <v>39</v>
      </c>
      <c r="C195" s="1201" t="s">
        <v>9</v>
      </c>
      <c r="D195" s="1937" t="s">
        <v>304</v>
      </c>
      <c r="E195" s="1077" t="s">
        <v>54</v>
      </c>
      <c r="F195" s="1206" t="s">
        <v>53</v>
      </c>
      <c r="G195" s="42" t="s">
        <v>28</v>
      </c>
      <c r="H195" s="1143">
        <v>45</v>
      </c>
      <c r="I195" s="388">
        <v>45</v>
      </c>
      <c r="J195" s="420"/>
      <c r="K195" s="1143">
        <v>100</v>
      </c>
      <c r="L195" s="388">
        <v>100</v>
      </c>
      <c r="M195" s="420"/>
      <c r="N195" s="332">
        <v>400</v>
      </c>
      <c r="O195" s="447">
        <v>400</v>
      </c>
      <c r="P195" s="620"/>
      <c r="Q195" s="1291" t="s">
        <v>136</v>
      </c>
      <c r="R195" s="1094"/>
      <c r="S195" s="1095" t="s">
        <v>57</v>
      </c>
      <c r="T195" s="1096"/>
      <c r="U195" s="1269"/>
    </row>
    <row r="196" spans="1:31" ht="28.5" customHeight="1" x14ac:dyDescent="0.2">
      <c r="A196" s="46"/>
      <c r="B196" s="1176"/>
      <c r="C196" s="159"/>
      <c r="D196" s="1937"/>
      <c r="E196" s="1077"/>
      <c r="F196" s="1206"/>
      <c r="G196" s="202"/>
      <c r="H196" s="186"/>
      <c r="I196" s="389"/>
      <c r="J196" s="421"/>
      <c r="K196" s="186"/>
      <c r="L196" s="389"/>
      <c r="M196" s="421"/>
      <c r="N196" s="186"/>
      <c r="O196" s="389"/>
      <c r="P196" s="421"/>
      <c r="Q196" s="336" t="s">
        <v>330</v>
      </c>
      <c r="R196" s="526"/>
      <c r="S196" s="1097"/>
      <c r="T196" s="1098">
        <v>20</v>
      </c>
      <c r="U196" s="1269"/>
    </row>
    <row r="197" spans="1:31" s="114" customFormat="1" ht="17.25" customHeight="1" thickBot="1" x14ac:dyDescent="0.25">
      <c r="A197" s="47"/>
      <c r="B197" s="144"/>
      <c r="C197" s="761"/>
      <c r="D197" s="1969"/>
      <c r="E197" s="1085"/>
      <c r="F197" s="66"/>
      <c r="G197" s="115" t="s">
        <v>8</v>
      </c>
      <c r="H197" s="600">
        <f>H195</f>
        <v>45</v>
      </c>
      <c r="I197" s="605">
        <f>I195</f>
        <v>45</v>
      </c>
      <c r="J197" s="604"/>
      <c r="K197" s="600">
        <f>K195</f>
        <v>100</v>
      </c>
      <c r="L197" s="605">
        <f>L195</f>
        <v>100</v>
      </c>
      <c r="M197" s="604"/>
      <c r="N197" s="600">
        <f>N195</f>
        <v>400</v>
      </c>
      <c r="O197" s="605">
        <f>O195</f>
        <v>400</v>
      </c>
      <c r="P197" s="604"/>
      <c r="Q197" s="1292"/>
      <c r="R197" s="597"/>
      <c r="S197" s="1099"/>
      <c r="T197" s="598"/>
      <c r="U197" s="1312"/>
    </row>
    <row r="198" spans="1:31" ht="13.5" thickBot="1" x14ac:dyDescent="0.25">
      <c r="A198" s="1213" t="s">
        <v>7</v>
      </c>
      <c r="B198" s="1177" t="s">
        <v>39</v>
      </c>
      <c r="C198" s="2005" t="s">
        <v>10</v>
      </c>
      <c r="D198" s="2006"/>
      <c r="E198" s="2006"/>
      <c r="F198" s="2006"/>
      <c r="G198" s="2006"/>
      <c r="H198" s="272">
        <f>H197+H194</f>
        <v>245</v>
      </c>
      <c r="I198" s="1326">
        <f>I197+I194</f>
        <v>245</v>
      </c>
      <c r="J198" s="1326">
        <f>J197+J194</f>
        <v>0</v>
      </c>
      <c r="K198" s="272">
        <f t="shared" ref="K198:N198" si="30">K197+K194</f>
        <v>300</v>
      </c>
      <c r="L198" s="1326">
        <f t="shared" ref="L198" si="31">L197+L194</f>
        <v>300</v>
      </c>
      <c r="M198" s="1318"/>
      <c r="N198" s="272">
        <f t="shared" si="30"/>
        <v>600</v>
      </c>
      <c r="O198" s="1326">
        <f t="shared" ref="O198" si="32">O197+O194</f>
        <v>600</v>
      </c>
      <c r="P198" s="1304"/>
      <c r="Q198" s="225"/>
      <c r="R198" s="63"/>
      <c r="S198" s="63"/>
      <c r="T198" s="63"/>
      <c r="U198" s="1288"/>
    </row>
    <row r="199" spans="1:31" ht="14.25" customHeight="1" thickBot="1" x14ac:dyDescent="0.25">
      <c r="A199" s="49" t="s">
        <v>7</v>
      </c>
      <c r="B199" s="1994" t="s">
        <v>11</v>
      </c>
      <c r="C199" s="1995"/>
      <c r="D199" s="1995"/>
      <c r="E199" s="1995"/>
      <c r="F199" s="1995"/>
      <c r="G199" s="1996"/>
      <c r="H199" s="273">
        <f>SUM(H198,H191,H169,H149)</f>
        <v>12692.4</v>
      </c>
      <c r="I199" s="1327">
        <f>SUM(I198,I191,I169,I149)</f>
        <v>12865.6</v>
      </c>
      <c r="J199" s="1327">
        <f>SUM(J198,J191,J169,J149)</f>
        <v>173.2</v>
      </c>
      <c r="K199" s="273">
        <f>SUM(K198,K191,K169,K149)</f>
        <v>13945.2</v>
      </c>
      <c r="L199" s="1327">
        <f>SUM(L198,L191,L169,L149)</f>
        <v>13945.2</v>
      </c>
      <c r="M199" s="1319"/>
      <c r="N199" s="273">
        <f>SUM(N198,N191,N169,N149)</f>
        <v>16692.7</v>
      </c>
      <c r="O199" s="1327">
        <f>SUM(O198,O191,O169,O149)</f>
        <v>16692.7</v>
      </c>
      <c r="P199" s="1323"/>
      <c r="Q199" s="1248"/>
      <c r="R199" s="1248"/>
      <c r="S199" s="1248"/>
      <c r="T199" s="1248"/>
      <c r="U199" s="1289"/>
    </row>
    <row r="200" spans="1:31" ht="14.25" customHeight="1" thickBot="1" x14ac:dyDescent="0.25">
      <c r="A200" s="37" t="s">
        <v>41</v>
      </c>
      <c r="B200" s="1997" t="s">
        <v>70</v>
      </c>
      <c r="C200" s="1998"/>
      <c r="D200" s="1998"/>
      <c r="E200" s="1998"/>
      <c r="F200" s="1998"/>
      <c r="G200" s="1999"/>
      <c r="H200" s="274">
        <f t="shared" ref="H200:N200" si="33">SUM(H199)</f>
        <v>12692.4</v>
      </c>
      <c r="I200" s="1328">
        <f t="shared" ref="I200:J200" si="34">SUM(I199)</f>
        <v>12865.6</v>
      </c>
      <c r="J200" s="1328">
        <f t="shared" si="34"/>
        <v>173.2</v>
      </c>
      <c r="K200" s="274">
        <f t="shared" si="33"/>
        <v>13945.2</v>
      </c>
      <c r="L200" s="1328">
        <f t="shared" ref="L200" si="35">SUM(L199)</f>
        <v>13945.2</v>
      </c>
      <c r="M200" s="1320"/>
      <c r="N200" s="274">
        <f t="shared" si="33"/>
        <v>16692.7</v>
      </c>
      <c r="O200" s="1328">
        <f t="shared" ref="O200" si="36">SUM(O199)</f>
        <v>16692.7</v>
      </c>
      <c r="P200" s="1324"/>
      <c r="Q200" s="2001"/>
      <c r="R200" s="2001"/>
      <c r="S200" s="2001"/>
      <c r="T200" s="2001"/>
      <c r="U200" s="1290"/>
    </row>
    <row r="201" spans="1:31" s="14" customFormat="1" ht="17.25" customHeight="1" x14ac:dyDescent="0.2">
      <c r="A201" s="2003"/>
      <c r="B201" s="2003"/>
      <c r="C201" s="2003"/>
      <c r="D201" s="2003"/>
      <c r="E201" s="2003"/>
      <c r="F201" s="2003"/>
      <c r="G201" s="2003"/>
      <c r="H201" s="2003"/>
      <c r="I201" s="2003"/>
      <c r="J201" s="2003"/>
      <c r="K201" s="2003"/>
      <c r="L201" s="2003"/>
      <c r="M201" s="2003"/>
      <c r="N201" s="2003"/>
      <c r="O201" s="2003"/>
      <c r="P201" s="2003"/>
      <c r="Q201" s="2003"/>
      <c r="R201" s="2003"/>
      <c r="S201" s="2003"/>
      <c r="T201" s="2003"/>
      <c r="U201" s="13"/>
      <c r="V201" s="13"/>
      <c r="W201" s="13"/>
    </row>
    <row r="202" spans="1:31" s="14" customFormat="1" ht="14.25" customHeight="1" thickBot="1" x14ac:dyDescent="0.25">
      <c r="A202" s="2004" t="s">
        <v>16</v>
      </c>
      <c r="B202" s="2004"/>
      <c r="C202" s="2004"/>
      <c r="D202" s="2004"/>
      <c r="E202" s="2004"/>
      <c r="F202" s="2004"/>
      <c r="G202" s="2004"/>
      <c r="H202" s="1195"/>
      <c r="I202" s="1195"/>
      <c r="J202" s="1195"/>
      <c r="K202" s="1195"/>
      <c r="L202" s="1195"/>
      <c r="M202" s="1195"/>
      <c r="N202" s="1195"/>
      <c r="O202" s="1195"/>
      <c r="P202" s="1195"/>
      <c r="Q202" s="28"/>
      <c r="R202" s="28"/>
      <c r="S202" s="28"/>
      <c r="T202" s="28"/>
      <c r="U202" s="13"/>
      <c r="V202" s="13"/>
      <c r="W202" s="13"/>
    </row>
    <row r="203" spans="1:31" ht="66.75" customHeight="1" thickBot="1" x14ac:dyDescent="0.25">
      <c r="A203" s="1985" t="s">
        <v>12</v>
      </c>
      <c r="B203" s="1986"/>
      <c r="C203" s="1986"/>
      <c r="D203" s="1986"/>
      <c r="E203" s="1986"/>
      <c r="F203" s="1986"/>
      <c r="G203" s="1987"/>
      <c r="H203" s="1244" t="s">
        <v>458</v>
      </c>
      <c r="I203" s="1293" t="s">
        <v>459</v>
      </c>
      <c r="J203" s="1245" t="s">
        <v>454</v>
      </c>
      <c r="K203" s="1244" t="s">
        <v>475</v>
      </c>
      <c r="L203" s="1293" t="s">
        <v>476</v>
      </c>
      <c r="M203" s="1245" t="s">
        <v>454</v>
      </c>
      <c r="N203" s="1244" t="s">
        <v>477</v>
      </c>
      <c r="O203" s="1293" t="s">
        <v>478</v>
      </c>
      <c r="P203" s="1245" t="s">
        <v>454</v>
      </c>
      <c r="Q203" s="2"/>
      <c r="R203" s="2"/>
      <c r="S203" s="2"/>
      <c r="T203" s="2"/>
    </row>
    <row r="204" spans="1:31" ht="14.25" customHeight="1" x14ac:dyDescent="0.2">
      <c r="A204" s="1988" t="s">
        <v>17</v>
      </c>
      <c r="B204" s="1989"/>
      <c r="C204" s="1989"/>
      <c r="D204" s="1989"/>
      <c r="E204" s="1989"/>
      <c r="F204" s="1989"/>
      <c r="G204" s="1990"/>
      <c r="H204" s="1233">
        <f>H205+H214+H215+H216+H213+H212</f>
        <v>12602.3</v>
      </c>
      <c r="I204" s="1702">
        <f t="shared" ref="I204:P204" ca="1" si="37">I205+I214+I215+I216+I213+I212</f>
        <v>12734</v>
      </c>
      <c r="J204" s="1699">
        <f t="shared" ca="1" si="37"/>
        <v>131.69999999999999</v>
      </c>
      <c r="K204" s="1477">
        <f>K205+K214+K215+K216+K213+K212</f>
        <v>11373.7</v>
      </c>
      <c r="L204" s="1702">
        <f t="shared" si="37"/>
        <v>11373.7</v>
      </c>
      <c r="M204" s="1700">
        <f t="shared" si="37"/>
        <v>0</v>
      </c>
      <c r="N204" s="1477">
        <f t="shared" si="37"/>
        <v>11187.7</v>
      </c>
      <c r="O204" s="1702">
        <f t="shared" si="37"/>
        <v>11187.7</v>
      </c>
      <c r="P204" s="1700">
        <f t="shared" si="37"/>
        <v>0</v>
      </c>
    </row>
    <row r="205" spans="1:31" ht="14.25" customHeight="1" x14ac:dyDescent="0.2">
      <c r="A205" s="1991" t="s">
        <v>122</v>
      </c>
      <c r="B205" s="1992"/>
      <c r="C205" s="1992"/>
      <c r="D205" s="1992"/>
      <c r="E205" s="1992"/>
      <c r="F205" s="1992"/>
      <c r="G205" s="1993"/>
      <c r="H205" s="1228">
        <f>H206+H207+H208+H209+H210+H211</f>
        <v>12202.3</v>
      </c>
      <c r="I205" s="1703">
        <f t="shared" ref="I205:P205" si="38">I206+I207+I208+I209+I210+I211</f>
        <v>10600.8</v>
      </c>
      <c r="J205" s="1701">
        <f t="shared" si="38"/>
        <v>-1601.5</v>
      </c>
      <c r="K205" s="1472">
        <f t="shared" si="38"/>
        <v>11123.7</v>
      </c>
      <c r="L205" s="1703">
        <f t="shared" si="38"/>
        <v>11123.7</v>
      </c>
      <c r="M205" s="1704">
        <f t="shared" si="38"/>
        <v>0</v>
      </c>
      <c r="N205" s="1472">
        <f t="shared" si="38"/>
        <v>10837.7</v>
      </c>
      <c r="O205" s="1703">
        <f t="shared" si="38"/>
        <v>10837.7</v>
      </c>
      <c r="P205" s="1704">
        <f t="shared" si="38"/>
        <v>0</v>
      </c>
      <c r="Q205" s="23"/>
    </row>
    <row r="206" spans="1:31" ht="14.25" customHeight="1" x14ac:dyDescent="0.2">
      <c r="A206" s="1982" t="s">
        <v>22</v>
      </c>
      <c r="B206" s="1983"/>
      <c r="C206" s="1983"/>
      <c r="D206" s="1983"/>
      <c r="E206" s="1983"/>
      <c r="F206" s="1983"/>
      <c r="G206" s="1984"/>
      <c r="H206" s="1229">
        <f>SUMIF(G13:G200,"SB",H13:H200)</f>
        <v>12084.3</v>
      </c>
      <c r="I206" s="1331">
        <f>SUMIF(G13:G200,"SB",I13:I200)</f>
        <v>10482.799999999999</v>
      </c>
      <c r="J206" s="1272">
        <f>I206-H206</f>
        <v>-1601.5</v>
      </c>
      <c r="K206" s="186">
        <f>SUMIF(G10:G200,"SB",K10:K200)</f>
        <v>10879.4</v>
      </c>
      <c r="L206" s="389">
        <f>SUMIF(G10:G200,"SB",L10:L200)</f>
        <v>10879.4</v>
      </c>
      <c r="M206" s="1037">
        <f>L206-K206</f>
        <v>0</v>
      </c>
      <c r="N206" s="186">
        <f>SUMIF(G10:G200,"SB",N10:N200)</f>
        <v>10338</v>
      </c>
      <c r="O206" s="389">
        <f>SUMIF(G10:G200,"SB",O10:O200)</f>
        <v>10338</v>
      </c>
      <c r="P206" s="1037">
        <f>O206-N206</f>
        <v>0</v>
      </c>
      <c r="Q206" s="23"/>
    </row>
    <row r="207" spans="1:31" ht="27" customHeight="1" x14ac:dyDescent="0.2">
      <c r="A207" s="1956" t="s">
        <v>23</v>
      </c>
      <c r="B207" s="1957"/>
      <c r="C207" s="1957"/>
      <c r="D207" s="1957"/>
      <c r="E207" s="1957"/>
      <c r="F207" s="1957"/>
      <c r="G207" s="1958"/>
      <c r="H207" s="1230">
        <f>SUMIF(G10:G200,"SB(SP)",H10:H200)</f>
        <v>33.5</v>
      </c>
      <c r="I207" s="1332">
        <f>SUMIF(G10:G200,"SB(SP)",I10:I200)</f>
        <v>33.5</v>
      </c>
      <c r="J207" s="1272">
        <f t="shared" ref="J207:J210" si="39">I207-H207</f>
        <v>0</v>
      </c>
      <c r="K207" s="270">
        <f>SUMIF(G10:G200,"SB(SP)",K10:K200)</f>
        <v>13.6</v>
      </c>
      <c r="L207" s="448">
        <f>SUMIF(G10:G200,"SB(SP)",L10:L200)</f>
        <v>13.6</v>
      </c>
      <c r="M207" s="1037">
        <f t="shared" ref="M207:M210" si="40">L207-K207</f>
        <v>0</v>
      </c>
      <c r="N207" s="270">
        <f>SUMIF(G10:G200,"SB(SP)",N10:N200)</f>
        <v>13.6</v>
      </c>
      <c r="O207" s="448">
        <f>SUMIF(G10:G200,"SB(SP)",O10:O200)</f>
        <v>13.6</v>
      </c>
      <c r="P207" s="1037">
        <f t="shared" ref="P207:P210" si="41">O207-N207</f>
        <v>0</v>
      </c>
      <c r="Q207" s="35"/>
    </row>
    <row r="208" spans="1:31" ht="12.75" customHeight="1" x14ac:dyDescent="0.2">
      <c r="A208" s="1956" t="s">
        <v>82</v>
      </c>
      <c r="B208" s="1957"/>
      <c r="C208" s="1957"/>
      <c r="D208" s="1957"/>
      <c r="E208" s="1957"/>
      <c r="F208" s="1957"/>
      <c r="G208" s="1958"/>
      <c r="H208" s="1230">
        <f>SUMIF(G10:G198,"SB(VR)",H10:H198)</f>
        <v>84.5</v>
      </c>
      <c r="I208" s="1332">
        <f>SUMIF(G10:G198,"SB(VR)",I10:I198)</f>
        <v>84.5</v>
      </c>
      <c r="J208" s="1272">
        <f t="shared" si="39"/>
        <v>0</v>
      </c>
      <c r="K208" s="270">
        <f>SUMIF(G10:G200,"SB(VR)",K10:K200)</f>
        <v>14.3</v>
      </c>
      <c r="L208" s="448">
        <f>SUMIF(G10:G200,"SB(VR)",L10:L200)</f>
        <v>14.3</v>
      </c>
      <c r="M208" s="1037">
        <f t="shared" si="40"/>
        <v>0</v>
      </c>
      <c r="N208" s="270">
        <f>SUMIF(G10:G200,"SB(VR)",N10:N200)</f>
        <v>0</v>
      </c>
      <c r="O208" s="448">
        <f>SUMIF(G10:G200,"SB(VR)",O10:O200)</f>
        <v>0</v>
      </c>
      <c r="P208" s="1037">
        <f t="shared" si="41"/>
        <v>0</v>
      </c>
      <c r="Q208" s="25"/>
      <c r="R208" s="1"/>
      <c r="S208" s="1"/>
      <c r="T208" s="1"/>
    </row>
    <row r="209" spans="1:20" x14ac:dyDescent="0.2">
      <c r="A209" s="1956" t="s">
        <v>24</v>
      </c>
      <c r="B209" s="1957"/>
      <c r="C209" s="1957"/>
      <c r="D209" s="1957"/>
      <c r="E209" s="1957"/>
      <c r="F209" s="1957"/>
      <c r="G209" s="1958"/>
      <c r="H209" s="1230">
        <f>SUMIF(G10:G200,"SB(P)",H10:H200)</f>
        <v>0</v>
      </c>
      <c r="I209" s="1332">
        <f>SUMIF(G10:G200,"SB(P)",I10:I200)</f>
        <v>0</v>
      </c>
      <c r="J209" s="1272">
        <f t="shared" si="39"/>
        <v>0</v>
      </c>
      <c r="K209" s="270">
        <f>SUMIF(G10:G200,"SB(P)",K10:K200)</f>
        <v>0</v>
      </c>
      <c r="L209" s="448">
        <f>SUMIF(H10:H200,"SB(P)",L10:L200)</f>
        <v>0</v>
      </c>
      <c r="M209" s="1037">
        <f t="shared" si="40"/>
        <v>0</v>
      </c>
      <c r="N209" s="270">
        <f>SUMIF(G10:G200,"SB(P)",N10:N200)</f>
        <v>0</v>
      </c>
      <c r="O209" s="448">
        <f>SUMIF(G10:G200,"SB(P)",O10:O200)</f>
        <v>0</v>
      </c>
      <c r="P209" s="1037">
        <f t="shared" si="41"/>
        <v>0</v>
      </c>
      <c r="Q209" s="25"/>
      <c r="R209" s="1"/>
      <c r="S209" s="1"/>
      <c r="T209" s="1"/>
    </row>
    <row r="210" spans="1:20" ht="13.5" customHeight="1" x14ac:dyDescent="0.2">
      <c r="A210" s="1956" t="s">
        <v>126</v>
      </c>
      <c r="B210" s="1957"/>
      <c r="C210" s="1957"/>
      <c r="D210" s="1957"/>
      <c r="E210" s="1957"/>
      <c r="F210" s="1957"/>
      <c r="G210" s="1958"/>
      <c r="H210" s="1230">
        <f>SUMIF(G12:G200,"SB(VB)",H12:H200)</f>
        <v>0</v>
      </c>
      <c r="I210" s="1332">
        <f>SUMIF(G12:G200,"SB(VB)",I12:I200)</f>
        <v>0</v>
      </c>
      <c r="J210" s="1272">
        <f t="shared" si="39"/>
        <v>0</v>
      </c>
      <c r="K210" s="270">
        <f>SUMIF(G12:G200,"SB(VB)",K12:K200)</f>
        <v>216.4</v>
      </c>
      <c r="L210" s="448">
        <f>SUMIF(G12:G200,"SB(VB)",L12:L200)</f>
        <v>216.4</v>
      </c>
      <c r="M210" s="1037">
        <f t="shared" si="40"/>
        <v>0</v>
      </c>
      <c r="N210" s="270">
        <f>SUMIF(G12:G200,"SB(VB)",N12:N200)</f>
        <v>486.1</v>
      </c>
      <c r="O210" s="448">
        <f>SUMIF(G12:G200,"SB(VB)",O12:O200)</f>
        <v>486.1</v>
      </c>
      <c r="P210" s="1037">
        <f t="shared" si="41"/>
        <v>0</v>
      </c>
    </row>
    <row r="211" spans="1:20" ht="28.5" customHeight="1" x14ac:dyDescent="0.2">
      <c r="A211" s="1965" t="s">
        <v>474</v>
      </c>
      <c r="B211" s="1966"/>
      <c r="C211" s="1966"/>
      <c r="D211" s="1966"/>
      <c r="E211" s="1966"/>
      <c r="F211" s="1966"/>
      <c r="G211" s="1967"/>
      <c r="H211" s="1230">
        <f>SUMIF(G16:G198,"SB(ES)",H16:H198)</f>
        <v>0</v>
      </c>
      <c r="I211" s="1332">
        <f>SUMIF(G16:G198,"SB(ES)",I16:I198)</f>
        <v>0</v>
      </c>
      <c r="J211" s="1272">
        <f>I211-H211</f>
        <v>0</v>
      </c>
      <c r="K211" s="270">
        <f>SUMIF(G16:G198,"SB(ES)",K16:K198)</f>
        <v>0</v>
      </c>
      <c r="L211" s="448">
        <f>SUMIF(G16:G198,"SB(ES)",L16:L198)</f>
        <v>0</v>
      </c>
      <c r="M211" s="1037">
        <f>L211-K211</f>
        <v>0</v>
      </c>
      <c r="N211" s="270">
        <f>SUMIF(G16:G198,"SB(ES)",N16:N198)</f>
        <v>0</v>
      </c>
      <c r="O211" s="1470">
        <f>SUMIF(G16:G198,"SB(ES)",O16:O198)</f>
        <v>0</v>
      </c>
      <c r="P211" s="1037">
        <f>O211-N211</f>
        <v>0</v>
      </c>
    </row>
    <row r="212" spans="1:20" x14ac:dyDescent="0.2">
      <c r="A212" s="1959" t="s">
        <v>147</v>
      </c>
      <c r="B212" s="1960"/>
      <c r="C212" s="1960"/>
      <c r="D212" s="1960"/>
      <c r="E212" s="1960"/>
      <c r="F212" s="1960"/>
      <c r="G212" s="1961"/>
      <c r="H212" s="1429">
        <f>SUMIF(G12:G200,"SB(KPP)",H12:H200)</f>
        <v>400</v>
      </c>
      <c r="I212" s="1333">
        <f ca="1">SUMIF(G13:G202,"SB(KPP)",I13:I200)</f>
        <v>400</v>
      </c>
      <c r="J212" s="1468">
        <f t="shared" ref="J212" ca="1" si="42">I212-H212</f>
        <v>0</v>
      </c>
      <c r="K212" s="1339">
        <f>SUMIF(G12:G200,"SB(KPP)",K12:K200)</f>
        <v>250</v>
      </c>
      <c r="L212" s="1340">
        <f>SUMIF(G12:G200,"SB(KPP)",L12:L200)</f>
        <v>250</v>
      </c>
      <c r="M212" s="1469">
        <f t="shared" ref="M212" si="43">L212-K212</f>
        <v>0</v>
      </c>
      <c r="N212" s="1339">
        <f>SUMIF(G13:G200,"SB(KPP)",N13:N200)</f>
        <v>350</v>
      </c>
      <c r="O212" s="1340">
        <f>SUMIF(G13:G200,"SB(KPP)",O13:O200)</f>
        <v>350</v>
      </c>
      <c r="P212" s="1469">
        <f t="shared" ref="P212" si="44">O212-N212</f>
        <v>0</v>
      </c>
      <c r="Q212" s="104"/>
      <c r="R212" s="104"/>
      <c r="S212" s="104"/>
      <c r="T212" s="104"/>
    </row>
    <row r="213" spans="1:20" ht="14.25" customHeight="1" x14ac:dyDescent="0.2">
      <c r="A213" s="1959" t="s">
        <v>73</v>
      </c>
      <c r="B213" s="1960"/>
      <c r="C213" s="1960"/>
      <c r="D213" s="1960"/>
      <c r="E213" s="1960"/>
      <c r="F213" s="1960"/>
      <c r="G213" s="1961"/>
      <c r="H213" s="1429">
        <f>SUMIF(G13:G200,"SB(L)",H13:H200)</f>
        <v>0</v>
      </c>
      <c r="I213" s="1333">
        <f>SUMIF(G13:G200,"SB(L)",I13:I200)</f>
        <v>1002.7</v>
      </c>
      <c r="J213" s="1468">
        <f t="shared" ref="J213" si="45">I213-H213</f>
        <v>1002.7</v>
      </c>
      <c r="K213" s="1339">
        <f>SUMIF(G16:G200,"SB(L)",K16:K200)</f>
        <v>0</v>
      </c>
      <c r="L213" s="1340">
        <f>SUMIF(G16:G200,"SB(L)",L16:L200)</f>
        <v>0</v>
      </c>
      <c r="M213" s="1469">
        <f t="shared" ref="M213" si="46">L213-K213</f>
        <v>0</v>
      </c>
      <c r="N213" s="1339">
        <f>SUMIF(G13:G200,"SB(L)",N13:N200)</f>
        <v>0</v>
      </c>
      <c r="O213" s="1340">
        <f>SUMIF(G13:G200,"SB(L)",O13:O200)</f>
        <v>0</v>
      </c>
      <c r="P213" s="1469">
        <f t="shared" ref="P213" si="47">O213-N213</f>
        <v>0</v>
      </c>
    </row>
    <row r="214" spans="1:20" x14ac:dyDescent="0.2">
      <c r="A214" s="1959" t="s">
        <v>123</v>
      </c>
      <c r="B214" s="1960"/>
      <c r="C214" s="1960"/>
      <c r="D214" s="1960"/>
      <c r="E214" s="1960"/>
      <c r="F214" s="1960"/>
      <c r="G214" s="1961"/>
      <c r="H214" s="1231">
        <f>SUMIF(G9:G200,"SB(SPL)",H9:H200)</f>
        <v>0</v>
      </c>
      <c r="I214" s="1333">
        <f>SUMIF(G9:G200,"SB(SPL)",I9:I200)</f>
        <v>6.5</v>
      </c>
      <c r="J214" s="1232">
        <f>I214-H214</f>
        <v>6.5</v>
      </c>
      <c r="K214" s="1475">
        <f>SUMIF(G9:G200,"SB(SPL)",K9:K200)</f>
        <v>0</v>
      </c>
      <c r="L214" s="1333">
        <f>SUMIF(G9:G200,"SB(SPL)",L9:L200)</f>
        <v>0</v>
      </c>
      <c r="M214" s="1476">
        <f>L214-K214</f>
        <v>0</v>
      </c>
      <c r="N214" s="1475">
        <f>SUMIF(G9:G200,"SB(SPL)",N9:N200)</f>
        <v>0</v>
      </c>
      <c r="O214" s="1333">
        <f>SUMIF(G9:G200,"SB(SPL)",O9:O200)</f>
        <v>0</v>
      </c>
      <c r="P214" s="1476">
        <f>O214-N214</f>
        <v>0</v>
      </c>
    </row>
    <row r="215" spans="1:20" x14ac:dyDescent="0.2">
      <c r="A215" s="1959" t="s">
        <v>127</v>
      </c>
      <c r="B215" s="1960"/>
      <c r="C215" s="1960"/>
      <c r="D215" s="1960"/>
      <c r="E215" s="1960"/>
      <c r="F215" s="1960"/>
      <c r="G215" s="1961"/>
      <c r="H215" s="1231">
        <f>SUMIF(G10:G200,"SB(ŽPL)",H10:H200)</f>
        <v>0</v>
      </c>
      <c r="I215" s="1333">
        <f>SUMIF(G10:G200,"SB(ŽPL)",I10:I200)</f>
        <v>724</v>
      </c>
      <c r="J215" s="1232">
        <f t="shared" ref="J215:J216" si="48">I215-H215</f>
        <v>724</v>
      </c>
      <c r="K215" s="1475">
        <f>SUMIF(G10:G200,"SB(ŽPL)",K10:K200)</f>
        <v>0</v>
      </c>
      <c r="L215" s="1333">
        <f>SUMIF(G10:G200,"SB(ŽPL)",L10:L200)</f>
        <v>0</v>
      </c>
      <c r="M215" s="1476">
        <f t="shared" ref="M215:M216" si="49">L215-K215</f>
        <v>0</v>
      </c>
      <c r="N215" s="1475">
        <f>SUMIF(G10:G200,"SB(ŽPL)",N10:N200)</f>
        <v>0</v>
      </c>
      <c r="O215" s="1333">
        <f>SUMIF(G10:G200,"SB(ŽPL)",O10:O200)</f>
        <v>0</v>
      </c>
      <c r="P215" s="1476">
        <f t="shared" ref="P215:P216" si="50">O215-N215</f>
        <v>0</v>
      </c>
    </row>
    <row r="216" spans="1:20" x14ac:dyDescent="0.2">
      <c r="A216" s="1959" t="s">
        <v>124</v>
      </c>
      <c r="B216" s="1960"/>
      <c r="C216" s="1960"/>
      <c r="D216" s="1960"/>
      <c r="E216" s="1960"/>
      <c r="F216" s="1960"/>
      <c r="G216" s="1961"/>
      <c r="H216" s="1231">
        <f>SUMIF(G9:G200,"SB(VRL)",H9:H200)</f>
        <v>0</v>
      </c>
      <c r="I216" s="1333">
        <f>SUMIF(G9:G200,"SB(VRL)",I9:I200)</f>
        <v>0</v>
      </c>
      <c r="J216" s="1232">
        <f t="shared" si="48"/>
        <v>0</v>
      </c>
      <c r="K216" s="1339">
        <f>SUMIF(G10:G200,"SB(VRL)",K10:K200)</f>
        <v>0</v>
      </c>
      <c r="L216" s="1481">
        <f>SUMIF(G10:G200,"SB(VRL)",L10:L200)</f>
        <v>0</v>
      </c>
      <c r="M216" s="1476">
        <f t="shared" si="49"/>
        <v>0</v>
      </c>
      <c r="N216" s="1339">
        <f>SUMIF(G10:G200,"SB(VRL)",N10:N200)</f>
        <v>0</v>
      </c>
      <c r="O216" s="1481">
        <f>SUMIF(G10:G200,"SB(VRL)",O10:O200)</f>
        <v>0</v>
      </c>
      <c r="P216" s="1476">
        <f t="shared" si="50"/>
        <v>0</v>
      </c>
    </row>
    <row r="217" spans="1:20" x14ac:dyDescent="0.2">
      <c r="A217" s="1962" t="s">
        <v>18</v>
      </c>
      <c r="B217" s="1963"/>
      <c r="C217" s="1963"/>
      <c r="D217" s="1963"/>
      <c r="E217" s="1963"/>
      <c r="F217" s="1963"/>
      <c r="G217" s="1964"/>
      <c r="H217" s="1234">
        <f>SUM(H218:H221)</f>
        <v>90.1</v>
      </c>
      <c r="I217" s="1334">
        <f t="shared" ref="I217:P217" si="51">SUM(I218:I221)</f>
        <v>131.6</v>
      </c>
      <c r="J217" s="1479">
        <f t="shared" si="51"/>
        <v>41.5</v>
      </c>
      <c r="K217" s="1478">
        <f t="shared" si="51"/>
        <v>2571.5</v>
      </c>
      <c r="L217" s="1334">
        <f t="shared" si="51"/>
        <v>2571.5</v>
      </c>
      <c r="M217" s="1479">
        <f t="shared" si="51"/>
        <v>0</v>
      </c>
      <c r="N217" s="1478">
        <f t="shared" si="51"/>
        <v>5505</v>
      </c>
      <c r="O217" s="1334">
        <f t="shared" si="51"/>
        <v>5505</v>
      </c>
      <c r="P217" s="1480">
        <f t="shared" si="51"/>
        <v>0</v>
      </c>
    </row>
    <row r="218" spans="1:20" ht="15" customHeight="1" x14ac:dyDescent="0.2">
      <c r="A218" s="1965" t="s">
        <v>25</v>
      </c>
      <c r="B218" s="1966"/>
      <c r="C218" s="1966"/>
      <c r="D218" s="1966"/>
      <c r="E218" s="1966"/>
      <c r="F218" s="1966"/>
      <c r="G218" s="1967"/>
      <c r="H218" s="1474">
        <f>SUMIF(G12:G197,"ES",H12:H197)</f>
        <v>0</v>
      </c>
      <c r="I218" s="1332">
        <f>SUMIF(G12:G197,"ES",I12:I197)</f>
        <v>0</v>
      </c>
      <c r="J218" s="1272">
        <f>I218-H218</f>
        <v>0</v>
      </c>
      <c r="K218" s="1474">
        <f>SUMIF(G12:G197,"ES",K12:K197)</f>
        <v>2450.5</v>
      </c>
      <c r="L218" s="1332">
        <f>SUMIF(G12:G197,"ES",L12:L197)</f>
        <v>2450.5</v>
      </c>
      <c r="M218" s="1037">
        <f>L218-K218</f>
        <v>0</v>
      </c>
      <c r="N218" s="1474">
        <f>SUMIF(G12:G197,"ES",N12:N197)</f>
        <v>5505</v>
      </c>
      <c r="O218" s="1332">
        <f>SUMIF(G12:G197,"ES",O12:O197)</f>
        <v>5505</v>
      </c>
      <c r="P218" s="1037">
        <f>O218-N218</f>
        <v>0</v>
      </c>
    </row>
    <row r="219" spans="1:20" x14ac:dyDescent="0.2">
      <c r="A219" s="1953" t="s">
        <v>342</v>
      </c>
      <c r="B219" s="1954"/>
      <c r="C219" s="1954"/>
      <c r="D219" s="1954"/>
      <c r="E219" s="1954"/>
      <c r="F219" s="1954"/>
      <c r="G219" s="1955"/>
      <c r="H219" s="1230">
        <f>SUMIF(G13:G200,"KVJUD",H13:H200)</f>
        <v>0</v>
      </c>
      <c r="I219" s="1332">
        <f>SUMIF(G13:G200,"KVJUD",I13:I200)</f>
        <v>0</v>
      </c>
      <c r="J219" s="1330">
        <f>I219-H219</f>
        <v>0</v>
      </c>
      <c r="K219" s="270">
        <f>SUMIF(G13:G202,"KVJUD",K13:K202)</f>
        <v>0</v>
      </c>
      <c r="L219" s="448">
        <f>SUMIF(G13:G200,"KVJUD",L13:L200)</f>
        <v>0</v>
      </c>
      <c r="M219" s="1336">
        <f>L219-K219</f>
        <v>0</v>
      </c>
      <c r="N219" s="270">
        <f>SUMIF(G13:G202,"KVJUD",N13:N202)</f>
        <v>0</v>
      </c>
      <c r="O219" s="448">
        <f>SUMIF(G13:G200,"KVJUD",O11:O200)</f>
        <v>0</v>
      </c>
      <c r="P219" s="1336">
        <f>O219-N219</f>
        <v>0</v>
      </c>
    </row>
    <row r="220" spans="1:20" ht="13.5" customHeight="1" x14ac:dyDescent="0.2">
      <c r="A220" s="1956" t="s">
        <v>26</v>
      </c>
      <c r="B220" s="1957"/>
      <c r="C220" s="1957"/>
      <c r="D220" s="1957"/>
      <c r="E220" s="1957"/>
      <c r="F220" s="1957"/>
      <c r="G220" s="1958"/>
      <c r="H220" s="1230">
        <f>SUMIF(G10:G200,"LRVB",H10:H200)</f>
        <v>0</v>
      </c>
      <c r="I220" s="1332">
        <f>SUMIF(G10:G200,"LRVB",I10:I200)</f>
        <v>0</v>
      </c>
      <c r="J220" s="1330">
        <f t="shared" ref="J220:J222" si="52">I220-H220</f>
        <v>0</v>
      </c>
      <c r="K220" s="270">
        <f>SUMIF(G10:G200,"LRVB",K10:K200)</f>
        <v>0</v>
      </c>
      <c r="L220" s="448">
        <f>SUMIF(G10:G200,"LRVB",L10:L200)</f>
        <v>0</v>
      </c>
      <c r="M220" s="1336">
        <f t="shared" ref="M220:M222" si="53">L220-K220</f>
        <v>0</v>
      </c>
      <c r="N220" s="270">
        <f>SUMIF(G10:G200,"LRVB",N10:N200)</f>
        <v>0</v>
      </c>
      <c r="O220" s="448">
        <f>SUMIF(G10:G200,"LRVB",O10:O200)</f>
        <v>0</v>
      </c>
      <c r="P220" s="1336">
        <f t="shared" ref="P220:P222" si="54">O220-N220</f>
        <v>0</v>
      </c>
    </row>
    <row r="221" spans="1:20" ht="15.75" customHeight="1" x14ac:dyDescent="0.2">
      <c r="A221" s="1956" t="s">
        <v>27</v>
      </c>
      <c r="B221" s="1957"/>
      <c r="C221" s="1957"/>
      <c r="D221" s="1957"/>
      <c r="E221" s="1957"/>
      <c r="F221" s="1957"/>
      <c r="G221" s="1958"/>
      <c r="H221" s="1230">
        <f>SUMIF(G9:G200,"Kt",H9:H200)</f>
        <v>90.1</v>
      </c>
      <c r="I221" s="1332">
        <f>SUMIF(G9:G200,"Kt",I9:I200)</f>
        <v>131.6</v>
      </c>
      <c r="J221" s="1330">
        <f t="shared" si="52"/>
        <v>41.5</v>
      </c>
      <c r="K221" s="270">
        <f>SUMIF(G10:G200,"Kt",K10:K200)</f>
        <v>121</v>
      </c>
      <c r="L221" s="448">
        <f>SUMIF(G10:G200,"Kt",L10:L200)</f>
        <v>121</v>
      </c>
      <c r="M221" s="1336">
        <f t="shared" si="53"/>
        <v>0</v>
      </c>
      <c r="N221" s="270">
        <f>SUMIF(G10:G200,"Kt",N10:N200)</f>
        <v>0</v>
      </c>
      <c r="O221" s="448">
        <f>SUMIF(G10:G200,"Kt",O10:O200)</f>
        <v>0</v>
      </c>
      <c r="P221" s="1336">
        <f t="shared" si="54"/>
        <v>0</v>
      </c>
    </row>
    <row r="222" spans="1:20" ht="15" customHeight="1" thickBot="1" x14ac:dyDescent="0.25">
      <c r="A222" s="1947" t="s">
        <v>19</v>
      </c>
      <c r="B222" s="1948"/>
      <c r="C222" s="1948"/>
      <c r="D222" s="1948"/>
      <c r="E222" s="1948"/>
      <c r="F222" s="1948"/>
      <c r="G222" s="1949"/>
      <c r="H222" s="1227">
        <f>SUM(H204,H217)</f>
        <v>12692.4</v>
      </c>
      <c r="I222" s="1335">
        <f ca="1">SUM(I204,I217)</f>
        <v>12865.6</v>
      </c>
      <c r="J222" s="1337">
        <f t="shared" ca="1" si="52"/>
        <v>173.2</v>
      </c>
      <c r="K222" s="1341">
        <f>SUM(K204,K217)</f>
        <v>13945.2</v>
      </c>
      <c r="L222" s="1342">
        <f>SUM(L204,L217)</f>
        <v>13945.2</v>
      </c>
      <c r="M222" s="1338">
        <f t="shared" si="53"/>
        <v>0</v>
      </c>
      <c r="N222" s="1341">
        <f>SUM(N204,N217)</f>
        <v>16692.7</v>
      </c>
      <c r="O222" s="1342">
        <f>SUM(O204,O217)</f>
        <v>16692.7</v>
      </c>
      <c r="P222" s="1338">
        <f t="shared" si="54"/>
        <v>0</v>
      </c>
      <c r="R222" s="3"/>
      <c r="S222" s="3"/>
      <c r="T222" s="3"/>
    </row>
    <row r="223" spans="1:20" x14ac:dyDescent="0.2">
      <c r="H223" s="13"/>
      <c r="I223" s="13"/>
      <c r="J223" s="13"/>
      <c r="K223" s="13"/>
      <c r="L223" s="13"/>
      <c r="M223" s="13"/>
      <c r="N223" s="13"/>
      <c r="O223" s="13"/>
      <c r="P223" s="13"/>
      <c r="Q223" s="13"/>
      <c r="R223" s="11"/>
      <c r="S223" s="11"/>
      <c r="T223" s="11"/>
    </row>
    <row r="224" spans="1:20" x14ac:dyDescent="0.2">
      <c r="H224" s="749"/>
      <c r="I224" s="749"/>
      <c r="J224" s="749"/>
      <c r="K224" s="13"/>
      <c r="L224" s="13"/>
      <c r="M224" s="13"/>
      <c r="N224" s="13"/>
      <c r="O224" s="13"/>
      <c r="P224" s="13"/>
      <c r="Q224" s="148"/>
      <c r="R224" s="11"/>
      <c r="S224" s="11"/>
      <c r="T224" s="11"/>
    </row>
    <row r="225" spans="8:20" x14ac:dyDescent="0.2">
      <c r="H225" s="170"/>
      <c r="I225" s="170"/>
      <c r="J225" s="170"/>
      <c r="K225" s="170"/>
      <c r="L225" s="170"/>
      <c r="M225" s="170"/>
      <c r="N225" s="170"/>
      <c r="O225" s="170"/>
      <c r="P225" s="170"/>
      <c r="Q225" s="13"/>
      <c r="R225" s="13"/>
      <c r="S225" s="13"/>
      <c r="T225" s="13"/>
    </row>
    <row r="228" spans="8:20" x14ac:dyDescent="0.2">
      <c r="H228" s="104"/>
      <c r="I228" s="104"/>
      <c r="J228" s="104"/>
      <c r="K228" s="104"/>
      <c r="L228" s="104"/>
      <c r="M228" s="104"/>
      <c r="N228" s="104"/>
      <c r="O228" s="104"/>
      <c r="P228" s="104"/>
    </row>
  </sheetData>
  <mergeCells count="230">
    <mergeCell ref="U151:U153"/>
    <mergeCell ref="D171:D172"/>
    <mergeCell ref="U171:U173"/>
    <mergeCell ref="A213:G213"/>
    <mergeCell ref="A212:G212"/>
    <mergeCell ref="A180:A181"/>
    <mergeCell ref="B180:B181"/>
    <mergeCell ref="C180:C181"/>
    <mergeCell ref="D180:D181"/>
    <mergeCell ref="E180:E181"/>
    <mergeCell ref="Q185:Q186"/>
    <mergeCell ref="C170:T170"/>
    <mergeCell ref="A178:A179"/>
    <mergeCell ref="B178:B179"/>
    <mergeCell ref="C178:C179"/>
    <mergeCell ref="D178:D179"/>
    <mergeCell ref="E178:E179"/>
    <mergeCell ref="U177:U182"/>
    <mergeCell ref="C150:T150"/>
    <mergeCell ref="D151:D152"/>
    <mergeCell ref="D153:D155"/>
    <mergeCell ref="Q156:Q157"/>
    <mergeCell ref="A220:G220"/>
    <mergeCell ref="Q193:Q194"/>
    <mergeCell ref="D195:D197"/>
    <mergeCell ref="C198:G198"/>
    <mergeCell ref="B199:G199"/>
    <mergeCell ref="B200:G200"/>
    <mergeCell ref="Q200:T200"/>
    <mergeCell ref="D187:D188"/>
    <mergeCell ref="Q187:Q188"/>
    <mergeCell ref="D189:D190"/>
    <mergeCell ref="Q189:Q190"/>
    <mergeCell ref="C191:G191"/>
    <mergeCell ref="C192:G192"/>
    <mergeCell ref="A218:G218"/>
    <mergeCell ref="C169:G169"/>
    <mergeCell ref="Q167:Q168"/>
    <mergeCell ref="A221:G221"/>
    <mergeCell ref="A222:G222"/>
    <mergeCell ref="I6:I8"/>
    <mergeCell ref="L6:L8"/>
    <mergeCell ref="O6:O8"/>
    <mergeCell ref="J6:J8"/>
    <mergeCell ref="M6:M8"/>
    <mergeCell ref="D156:D159"/>
    <mergeCell ref="A211:G211"/>
    <mergeCell ref="A214:G214"/>
    <mergeCell ref="A215:G215"/>
    <mergeCell ref="A216:G216"/>
    <mergeCell ref="A217:G217"/>
    <mergeCell ref="A219:G219"/>
    <mergeCell ref="A207:G207"/>
    <mergeCell ref="A208:G208"/>
    <mergeCell ref="A209:G209"/>
    <mergeCell ref="A210:G210"/>
    <mergeCell ref="A201:T201"/>
    <mergeCell ref="A202:G202"/>
    <mergeCell ref="A203:G203"/>
    <mergeCell ref="A204:G204"/>
    <mergeCell ref="A205:G205"/>
    <mergeCell ref="A206:G206"/>
    <mergeCell ref="E140:E142"/>
    <mergeCell ref="D143:D145"/>
    <mergeCell ref="E143:E145"/>
    <mergeCell ref="Q143:Q145"/>
    <mergeCell ref="U143:U145"/>
    <mergeCell ref="C149:G149"/>
    <mergeCell ref="D131:D133"/>
    <mergeCell ref="E131:E133"/>
    <mergeCell ref="F131:F134"/>
    <mergeCell ref="D134:D136"/>
    <mergeCell ref="E134:E136"/>
    <mergeCell ref="F135:F138"/>
    <mergeCell ref="D137:D139"/>
    <mergeCell ref="E137:E139"/>
    <mergeCell ref="D140:D142"/>
    <mergeCell ref="U131:U133"/>
    <mergeCell ref="D124:D127"/>
    <mergeCell ref="E124:E127"/>
    <mergeCell ref="F124:F127"/>
    <mergeCell ref="D128:D130"/>
    <mergeCell ref="E128:E130"/>
    <mergeCell ref="F128:F130"/>
    <mergeCell ref="D113:D117"/>
    <mergeCell ref="Q113:Q117"/>
    <mergeCell ref="D118:D120"/>
    <mergeCell ref="E118:E120"/>
    <mergeCell ref="F118:F120"/>
    <mergeCell ref="D121:D123"/>
    <mergeCell ref="E121:E123"/>
    <mergeCell ref="F121:F123"/>
    <mergeCell ref="D103:D104"/>
    <mergeCell ref="D107:D109"/>
    <mergeCell ref="F107:F109"/>
    <mergeCell ref="A111:A112"/>
    <mergeCell ref="B111:B112"/>
    <mergeCell ref="C111:C112"/>
    <mergeCell ref="D111:D112"/>
    <mergeCell ref="E111:E112"/>
    <mergeCell ref="F111:F112"/>
    <mergeCell ref="A101:A102"/>
    <mergeCell ref="B101:B102"/>
    <mergeCell ref="C101:C102"/>
    <mergeCell ref="D101:D102"/>
    <mergeCell ref="E101:E102"/>
    <mergeCell ref="F101:F102"/>
    <mergeCell ref="F94:F95"/>
    <mergeCell ref="A98:A100"/>
    <mergeCell ref="B98:B100"/>
    <mergeCell ref="C98:C100"/>
    <mergeCell ref="D98:D100"/>
    <mergeCell ref="E98:E100"/>
    <mergeCell ref="F98:F100"/>
    <mergeCell ref="D96:D97"/>
    <mergeCell ref="D87:D93"/>
    <mergeCell ref="E87:E93"/>
    <mergeCell ref="A94:A95"/>
    <mergeCell ref="B94:B95"/>
    <mergeCell ref="C94:C95"/>
    <mergeCell ref="D94:D95"/>
    <mergeCell ref="E94:E95"/>
    <mergeCell ref="T77:T78"/>
    <mergeCell ref="Q79:Q80"/>
    <mergeCell ref="T79:T80"/>
    <mergeCell ref="Q81:Q82"/>
    <mergeCell ref="D85:D86"/>
    <mergeCell ref="Q85:Q86"/>
    <mergeCell ref="E70:E71"/>
    <mergeCell ref="F70:F71"/>
    <mergeCell ref="Q70:Q71"/>
    <mergeCell ref="D72:D76"/>
    <mergeCell ref="D77:D78"/>
    <mergeCell ref="E77:E78"/>
    <mergeCell ref="Q77:Q78"/>
    <mergeCell ref="A64:A66"/>
    <mergeCell ref="B64:B66"/>
    <mergeCell ref="C64:C66"/>
    <mergeCell ref="D64:D66"/>
    <mergeCell ref="D67:D69"/>
    <mergeCell ref="D70:D71"/>
    <mergeCell ref="D54:D57"/>
    <mergeCell ref="E54:E57"/>
    <mergeCell ref="F54:F57"/>
    <mergeCell ref="Q54:Q56"/>
    <mergeCell ref="D58:D61"/>
    <mergeCell ref="A62:A63"/>
    <mergeCell ref="B62:B63"/>
    <mergeCell ref="C62:C63"/>
    <mergeCell ref="E62:E63"/>
    <mergeCell ref="F62:F63"/>
    <mergeCell ref="Q33:Q34"/>
    <mergeCell ref="D35:D36"/>
    <mergeCell ref="F35:F36"/>
    <mergeCell ref="D37:D39"/>
    <mergeCell ref="E37:E43"/>
    <mergeCell ref="D40:D41"/>
    <mergeCell ref="D42:D43"/>
    <mergeCell ref="F42:F43"/>
    <mergeCell ref="D50:D51"/>
    <mergeCell ref="E50:E53"/>
    <mergeCell ref="F50:F51"/>
    <mergeCell ref="Q50:Q51"/>
    <mergeCell ref="D52:D53"/>
    <mergeCell ref="F52:F53"/>
    <mergeCell ref="D44:D45"/>
    <mergeCell ref="F44:F45"/>
    <mergeCell ref="D46:D47"/>
    <mergeCell ref="E46:E49"/>
    <mergeCell ref="F46:F47"/>
    <mergeCell ref="D48:D49"/>
    <mergeCell ref="E21:E27"/>
    <mergeCell ref="F21:F27"/>
    <mergeCell ref="A18:A20"/>
    <mergeCell ref="B18:B20"/>
    <mergeCell ref="C18:C20"/>
    <mergeCell ref="D18:D20"/>
    <mergeCell ref="E18:E20"/>
    <mergeCell ref="F18:F20"/>
    <mergeCell ref="D33:D34"/>
    <mergeCell ref="E33:E36"/>
    <mergeCell ref="A9:T9"/>
    <mergeCell ref="A10:T10"/>
    <mergeCell ref="B11:T11"/>
    <mergeCell ref="C12:T12"/>
    <mergeCell ref="D13:D15"/>
    <mergeCell ref="D16:D17"/>
    <mergeCell ref="F6:F8"/>
    <mergeCell ref="G6:G8"/>
    <mergeCell ref="H6:H8"/>
    <mergeCell ref="K6:K8"/>
    <mergeCell ref="N6:N8"/>
    <mergeCell ref="Q6:T6"/>
    <mergeCell ref="Q7:Q8"/>
    <mergeCell ref="R7:T7"/>
    <mergeCell ref="P6:P8"/>
    <mergeCell ref="Q1:T1"/>
    <mergeCell ref="A2:T2"/>
    <mergeCell ref="A3:T3"/>
    <mergeCell ref="A4:T4"/>
    <mergeCell ref="Q5:T5"/>
    <mergeCell ref="A6:A8"/>
    <mergeCell ref="B6:B8"/>
    <mergeCell ref="C6:C8"/>
    <mergeCell ref="D6:D8"/>
    <mergeCell ref="E6:E8"/>
    <mergeCell ref="A147:A148"/>
    <mergeCell ref="B147:B148"/>
    <mergeCell ref="C147:C148"/>
    <mergeCell ref="D147:D148"/>
    <mergeCell ref="E147:E148"/>
    <mergeCell ref="F147:F148"/>
    <mergeCell ref="U147:U148"/>
    <mergeCell ref="U13:U16"/>
    <mergeCell ref="U54:U57"/>
    <mergeCell ref="U105:U106"/>
    <mergeCell ref="Q129:Q130"/>
    <mergeCell ref="U58:U61"/>
    <mergeCell ref="U96:U97"/>
    <mergeCell ref="Q48:Q49"/>
    <mergeCell ref="Q98:Q100"/>
    <mergeCell ref="T98:T100"/>
    <mergeCell ref="U98:U100"/>
    <mergeCell ref="U33:U35"/>
    <mergeCell ref="U113:U116"/>
    <mergeCell ref="U72:U79"/>
    <mergeCell ref="A21:A27"/>
    <mergeCell ref="B21:B27"/>
    <mergeCell ref="C21:C27"/>
    <mergeCell ref="D21:D27"/>
  </mergeCells>
  <printOptions horizontalCentered="1"/>
  <pageMargins left="0" right="0" top="0.59055118110236227" bottom="0" header="0" footer="0"/>
  <pageSetup paperSize="9" scale="70" orientation="landscape" r:id="rId1"/>
  <rowBreaks count="5" manualBreakCount="5">
    <brk id="36" max="20" man="1"/>
    <brk id="66" max="20" man="1"/>
    <brk id="117" max="20" man="1"/>
    <brk id="139" max="20" man="1"/>
    <brk id="168" max="20" man="1"/>
  </rowBreaks>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T235"/>
  <sheetViews>
    <sheetView view="pageBreakPreview" topLeftCell="A135" zoomScaleNormal="100" zoomScaleSheetLayoutView="100" workbookViewId="0">
      <selection activeCell="E149" sqref="E149:E150"/>
    </sheetView>
  </sheetViews>
  <sheetFormatPr defaultRowHeight="12.75" x14ac:dyDescent="0.2"/>
  <cols>
    <col min="1" max="4" width="2.7109375" style="8" customWidth="1"/>
    <col min="5" max="5" width="30" style="8" customWidth="1"/>
    <col min="6" max="6" width="3.42578125" style="20" customWidth="1"/>
    <col min="7" max="7" width="4.28515625" style="20" customWidth="1"/>
    <col min="8" max="8" width="3.28515625" style="29" customWidth="1"/>
    <col min="9" max="9" width="11.5703125" style="29" customWidth="1"/>
    <col min="10" max="10" width="7.42578125" style="36" customWidth="1"/>
    <col min="11" max="11" width="10.85546875" style="8" customWidth="1"/>
    <col min="12" max="12" width="35.140625" style="8" customWidth="1"/>
    <col min="13" max="13" width="6.42578125" style="8" customWidth="1"/>
    <col min="14" max="14" width="7.42578125" style="3" customWidth="1"/>
    <col min="15" max="16384" width="9.140625" style="3"/>
  </cols>
  <sheetData>
    <row r="1" spans="1:13" ht="19.5" customHeight="1" x14ac:dyDescent="0.2">
      <c r="G1" s="1346"/>
      <c r="H1" s="1254"/>
      <c r="I1" s="1254"/>
      <c r="K1" s="2227" t="s">
        <v>462</v>
      </c>
      <c r="L1" s="2228"/>
      <c r="M1" s="2228"/>
    </row>
    <row r="2" spans="1:13" ht="23.25" customHeight="1" x14ac:dyDescent="0.2">
      <c r="G2" s="1346"/>
      <c r="H2" s="1254"/>
      <c r="I2" s="1254"/>
      <c r="K2" s="2228"/>
      <c r="L2" s="2228"/>
      <c r="M2" s="2228"/>
    </row>
    <row r="3" spans="1:13" ht="13.5" customHeight="1" x14ac:dyDescent="0.2">
      <c r="G3" s="1346"/>
      <c r="H3" s="1254"/>
      <c r="I3" s="1254"/>
      <c r="K3" s="1347"/>
      <c r="L3" s="1347"/>
      <c r="M3" s="1347"/>
    </row>
    <row r="4" spans="1:13" ht="13.5" customHeight="1" x14ac:dyDescent="0.2">
      <c r="G4" s="1346"/>
      <c r="H4" s="1254"/>
      <c r="I4" s="1254"/>
      <c r="K4" s="1347"/>
      <c r="L4" s="1347"/>
      <c r="M4" s="1347"/>
    </row>
    <row r="5" spans="1:13" s="8" customFormat="1" ht="15" customHeight="1" x14ac:dyDescent="0.2">
      <c r="A5" s="1348"/>
      <c r="B5" s="1348"/>
      <c r="C5" s="1348"/>
      <c r="D5" s="1348"/>
      <c r="E5" s="2229" t="s">
        <v>460</v>
      </c>
      <c r="F5" s="2229"/>
      <c r="G5" s="2229"/>
      <c r="H5" s="2229"/>
      <c r="I5" s="2229"/>
      <c r="J5" s="2229"/>
      <c r="K5" s="2229"/>
      <c r="L5" s="2229"/>
      <c r="M5" s="1348"/>
    </row>
    <row r="6" spans="1:13" ht="15.75" x14ac:dyDescent="0.2">
      <c r="A6" s="1785" t="s">
        <v>29</v>
      </c>
      <c r="B6" s="1785"/>
      <c r="C6" s="1785"/>
      <c r="D6" s="1785"/>
      <c r="E6" s="1785"/>
      <c r="F6" s="1785"/>
      <c r="G6" s="1785"/>
      <c r="H6" s="1785"/>
      <c r="I6" s="1785"/>
      <c r="J6" s="1785"/>
      <c r="K6" s="1785"/>
      <c r="L6" s="1785"/>
      <c r="M6" s="1785"/>
    </row>
    <row r="7" spans="1:13" ht="15.75" x14ac:dyDescent="0.2">
      <c r="A7" s="1786" t="s">
        <v>182</v>
      </c>
      <c r="B7" s="1786"/>
      <c r="C7" s="1786"/>
      <c r="D7" s="1786"/>
      <c r="E7" s="1786"/>
      <c r="F7" s="1786"/>
      <c r="G7" s="1786"/>
      <c r="H7" s="1786"/>
      <c r="I7" s="1786"/>
      <c r="J7" s="1786"/>
      <c r="K7" s="1786"/>
      <c r="L7" s="1786"/>
      <c r="M7" s="1786"/>
    </row>
    <row r="8" spans="1:13" ht="13.5" thickBot="1" x14ac:dyDescent="0.25">
      <c r="L8" s="1787" t="s">
        <v>174</v>
      </c>
      <c r="M8" s="1787"/>
    </row>
    <row r="9" spans="1:13" ht="32.25" customHeight="1" x14ac:dyDescent="0.2">
      <c r="A9" s="2072" t="s">
        <v>21</v>
      </c>
      <c r="B9" s="2075" t="s">
        <v>0</v>
      </c>
      <c r="C9" s="2075" t="s">
        <v>1</v>
      </c>
      <c r="D9" s="2075" t="s">
        <v>90</v>
      </c>
      <c r="E9" s="2078" t="s">
        <v>14</v>
      </c>
      <c r="F9" s="2075" t="s">
        <v>2</v>
      </c>
      <c r="G9" s="2075" t="s">
        <v>193</v>
      </c>
      <c r="H9" s="2087" t="s">
        <v>3</v>
      </c>
      <c r="I9" s="2090" t="s">
        <v>91</v>
      </c>
      <c r="J9" s="2093" t="s">
        <v>4</v>
      </c>
      <c r="K9" s="1817" t="s">
        <v>461</v>
      </c>
      <c r="L9" s="1820" t="s">
        <v>13</v>
      </c>
      <c r="M9" s="1822"/>
    </row>
    <row r="10" spans="1:13" ht="21.75" customHeight="1" x14ac:dyDescent="0.2">
      <c r="A10" s="2073"/>
      <c r="B10" s="2076"/>
      <c r="C10" s="2076"/>
      <c r="D10" s="2076"/>
      <c r="E10" s="2079"/>
      <c r="F10" s="2076"/>
      <c r="G10" s="2085"/>
      <c r="H10" s="2088"/>
      <c r="I10" s="2091"/>
      <c r="J10" s="2094"/>
      <c r="K10" s="1818"/>
      <c r="L10" s="1823" t="s">
        <v>14</v>
      </c>
      <c r="M10" s="1349" t="s">
        <v>116</v>
      </c>
    </row>
    <row r="11" spans="1:13" ht="55.5" customHeight="1" thickBot="1" x14ac:dyDescent="0.25">
      <c r="A11" s="2074"/>
      <c r="B11" s="2077"/>
      <c r="C11" s="2077"/>
      <c r="D11" s="2077"/>
      <c r="E11" s="2080"/>
      <c r="F11" s="2077"/>
      <c r="G11" s="2086"/>
      <c r="H11" s="2089"/>
      <c r="I11" s="2092"/>
      <c r="J11" s="2095"/>
      <c r="K11" s="1819"/>
      <c r="L11" s="1824"/>
      <c r="M11" s="1350" t="s">
        <v>100</v>
      </c>
    </row>
    <row r="12" spans="1:13" s="16" customFormat="1" ht="15" customHeight="1" x14ac:dyDescent="0.2">
      <c r="A12" s="1803" t="s">
        <v>75</v>
      </c>
      <c r="B12" s="1804"/>
      <c r="C12" s="1804"/>
      <c r="D12" s="1804"/>
      <c r="E12" s="1804"/>
      <c r="F12" s="1804"/>
      <c r="G12" s="1804"/>
      <c r="H12" s="1804"/>
      <c r="I12" s="1804"/>
      <c r="J12" s="1804"/>
      <c r="K12" s="1804"/>
      <c r="L12" s="1804"/>
      <c r="M12" s="1805"/>
    </row>
    <row r="13" spans="1:13" s="16" customFormat="1" ht="14.25" customHeight="1" x14ac:dyDescent="0.2">
      <c r="A13" s="1806" t="s">
        <v>52</v>
      </c>
      <c r="B13" s="1807"/>
      <c r="C13" s="1807"/>
      <c r="D13" s="1807"/>
      <c r="E13" s="1807"/>
      <c r="F13" s="1807"/>
      <c r="G13" s="1807"/>
      <c r="H13" s="1807"/>
      <c r="I13" s="1807"/>
      <c r="J13" s="1807"/>
      <c r="K13" s="1807"/>
      <c r="L13" s="1807"/>
      <c r="M13" s="1808"/>
    </row>
    <row r="14" spans="1:13" ht="15" customHeight="1" x14ac:dyDescent="0.2">
      <c r="A14" s="45" t="s">
        <v>7</v>
      </c>
      <c r="B14" s="1809" t="s">
        <v>76</v>
      </c>
      <c r="C14" s="1810"/>
      <c r="D14" s="1810"/>
      <c r="E14" s="1810"/>
      <c r="F14" s="1810"/>
      <c r="G14" s="1810"/>
      <c r="H14" s="1810"/>
      <c r="I14" s="1810"/>
      <c r="J14" s="1810"/>
      <c r="K14" s="1810"/>
      <c r="L14" s="1810"/>
      <c r="M14" s="1811"/>
    </row>
    <row r="15" spans="1:13" ht="15.75" customHeight="1" x14ac:dyDescent="0.2">
      <c r="A15" s="89" t="s">
        <v>7</v>
      </c>
      <c r="B15" s="90" t="s">
        <v>7</v>
      </c>
      <c r="C15" s="1812" t="s">
        <v>46</v>
      </c>
      <c r="D15" s="1813"/>
      <c r="E15" s="1813"/>
      <c r="F15" s="1813"/>
      <c r="G15" s="1813"/>
      <c r="H15" s="1813"/>
      <c r="I15" s="1813"/>
      <c r="J15" s="1813"/>
      <c r="K15" s="1813"/>
      <c r="L15" s="1813"/>
      <c r="M15" s="1814"/>
    </row>
    <row r="16" spans="1:13" ht="39" customHeight="1" x14ac:dyDescent="0.2">
      <c r="A16" s="1494" t="s">
        <v>7</v>
      </c>
      <c r="B16" s="1495" t="s">
        <v>7</v>
      </c>
      <c r="C16" s="1533" t="s">
        <v>7</v>
      </c>
      <c r="D16" s="1535"/>
      <c r="E16" s="758" t="s">
        <v>132</v>
      </c>
      <c r="F16" s="309"/>
      <c r="G16" s="1538"/>
      <c r="H16" s="1536" t="s">
        <v>31</v>
      </c>
      <c r="I16" s="1523" t="s">
        <v>103</v>
      </c>
      <c r="J16" s="80"/>
      <c r="K16" s="239"/>
      <c r="L16" s="1185"/>
      <c r="M16" s="1351"/>
    </row>
    <row r="17" spans="1:13" ht="16.5" customHeight="1" x14ac:dyDescent="0.2">
      <c r="A17" s="1494"/>
      <c r="B17" s="1495"/>
      <c r="C17" s="1533"/>
      <c r="D17" s="1534" t="s">
        <v>7</v>
      </c>
      <c r="E17" s="1815" t="s">
        <v>192</v>
      </c>
      <c r="F17" s="1545"/>
      <c r="G17" s="2081" t="s">
        <v>195</v>
      </c>
      <c r="H17" s="1496"/>
      <c r="I17" s="2083"/>
      <c r="J17" s="136" t="s">
        <v>28</v>
      </c>
      <c r="K17" s="238">
        <v>99</v>
      </c>
      <c r="L17" s="105" t="s">
        <v>310</v>
      </c>
      <c r="M17" s="1352">
        <v>3.4</v>
      </c>
    </row>
    <row r="18" spans="1:13" ht="27" customHeight="1" x14ac:dyDescent="0.2">
      <c r="A18" s="1494"/>
      <c r="B18" s="1495"/>
      <c r="C18" s="1533"/>
      <c r="D18" s="1509"/>
      <c r="E18" s="1816"/>
      <c r="F18" s="1545"/>
      <c r="G18" s="2082"/>
      <c r="H18" s="1496"/>
      <c r="I18" s="2084"/>
      <c r="J18" s="78"/>
      <c r="K18" s="239"/>
      <c r="L18" s="1185" t="s">
        <v>130</v>
      </c>
      <c r="M18" s="1353" t="s">
        <v>311</v>
      </c>
    </row>
    <row r="19" spans="1:13" ht="16.5" customHeight="1" x14ac:dyDescent="0.2">
      <c r="A19" s="1857"/>
      <c r="B19" s="1858"/>
      <c r="C19" s="2096"/>
      <c r="D19" s="2098" t="s">
        <v>9</v>
      </c>
      <c r="E19" s="1815" t="s">
        <v>35</v>
      </c>
      <c r="F19" s="1864" t="s">
        <v>140</v>
      </c>
      <c r="G19" s="2103" t="s">
        <v>196</v>
      </c>
      <c r="H19" s="1872"/>
      <c r="I19" s="2099"/>
      <c r="J19" s="1547" t="s">
        <v>28</v>
      </c>
      <c r="K19" s="238">
        <v>15.4</v>
      </c>
      <c r="L19" s="1191" t="s">
        <v>37</v>
      </c>
      <c r="M19" s="69">
        <v>4</v>
      </c>
    </row>
    <row r="20" spans="1:13" ht="16.5" customHeight="1" x14ac:dyDescent="0.2">
      <c r="A20" s="1857"/>
      <c r="B20" s="1858"/>
      <c r="C20" s="2096"/>
      <c r="D20" s="1859"/>
      <c r="E20" s="1848"/>
      <c r="F20" s="1865"/>
      <c r="G20" s="2101"/>
      <c r="H20" s="1872"/>
      <c r="I20" s="2099"/>
      <c r="J20" s="936"/>
      <c r="K20" s="239"/>
      <c r="L20" s="58" t="s">
        <v>114</v>
      </c>
      <c r="M20" s="60">
        <v>3</v>
      </c>
    </row>
    <row r="21" spans="1:13" ht="26.25" customHeight="1" x14ac:dyDescent="0.2">
      <c r="A21" s="1857"/>
      <c r="B21" s="1858"/>
      <c r="C21" s="2096"/>
      <c r="D21" s="1859"/>
      <c r="E21" s="1845"/>
      <c r="F21" s="1866"/>
      <c r="G21" s="2106"/>
      <c r="H21" s="1872"/>
      <c r="I21" s="2100"/>
      <c r="J21" s="106" t="s">
        <v>56</v>
      </c>
      <c r="K21" s="237">
        <v>64.099999999999994</v>
      </c>
      <c r="L21" s="1532" t="s">
        <v>321</v>
      </c>
      <c r="M21" s="834">
        <v>100</v>
      </c>
    </row>
    <row r="22" spans="1:13" ht="15" customHeight="1" x14ac:dyDescent="0.2">
      <c r="A22" s="1857"/>
      <c r="B22" s="1858"/>
      <c r="C22" s="2096"/>
      <c r="D22" s="2097" t="s">
        <v>30</v>
      </c>
      <c r="E22" s="1845" t="s">
        <v>36</v>
      </c>
      <c r="F22" s="1861"/>
      <c r="G22" s="188"/>
      <c r="H22" s="1872"/>
      <c r="I22" s="2099"/>
      <c r="J22" s="12" t="s">
        <v>28</v>
      </c>
      <c r="K22" s="239">
        <v>351.2</v>
      </c>
      <c r="L22" s="1179" t="s">
        <v>177</v>
      </c>
      <c r="M22" s="1190">
        <v>18</v>
      </c>
    </row>
    <row r="23" spans="1:13" ht="26.25" customHeight="1" x14ac:dyDescent="0.2">
      <c r="A23" s="1857"/>
      <c r="B23" s="1858"/>
      <c r="C23" s="2096"/>
      <c r="D23" s="2097"/>
      <c r="E23" s="1860"/>
      <c r="F23" s="1862"/>
      <c r="G23" s="2101" t="s">
        <v>197</v>
      </c>
      <c r="H23" s="1872"/>
      <c r="I23" s="2100"/>
      <c r="J23" s="936"/>
      <c r="K23" s="239"/>
      <c r="L23" s="58" t="s">
        <v>273</v>
      </c>
      <c r="M23" s="60">
        <v>60</v>
      </c>
    </row>
    <row r="24" spans="1:13" ht="18" customHeight="1" x14ac:dyDescent="0.2">
      <c r="A24" s="1857"/>
      <c r="B24" s="1858"/>
      <c r="C24" s="2096"/>
      <c r="D24" s="2097"/>
      <c r="E24" s="1860"/>
      <c r="F24" s="1862"/>
      <c r="G24" s="2102"/>
      <c r="H24" s="1872"/>
      <c r="I24" s="1521"/>
      <c r="J24" s="936"/>
      <c r="K24" s="239"/>
      <c r="L24" s="61" t="s">
        <v>404</v>
      </c>
      <c r="M24" s="60">
        <v>1</v>
      </c>
    </row>
    <row r="25" spans="1:13" ht="18" customHeight="1" x14ac:dyDescent="0.2">
      <c r="A25" s="1857"/>
      <c r="B25" s="1858"/>
      <c r="C25" s="2096"/>
      <c r="D25" s="2097"/>
      <c r="E25" s="1860"/>
      <c r="F25" s="1862"/>
      <c r="G25" s="2102"/>
      <c r="H25" s="1872"/>
      <c r="I25" s="1521"/>
      <c r="J25" s="936"/>
      <c r="K25" s="239"/>
      <c r="L25" s="61" t="s">
        <v>110</v>
      </c>
      <c r="M25" s="1354" t="s">
        <v>315</v>
      </c>
    </row>
    <row r="26" spans="1:13" ht="15.75" customHeight="1" x14ac:dyDescent="0.2">
      <c r="A26" s="1857"/>
      <c r="B26" s="1858"/>
      <c r="C26" s="2096"/>
      <c r="D26" s="2097"/>
      <c r="E26" s="1860"/>
      <c r="F26" s="1862"/>
      <c r="G26" s="2102"/>
      <c r="H26" s="1872"/>
      <c r="I26" s="1521"/>
      <c r="J26" s="936"/>
      <c r="K26" s="239"/>
      <c r="L26" s="61" t="s">
        <v>399</v>
      </c>
      <c r="M26" s="1354" t="s">
        <v>314</v>
      </c>
    </row>
    <row r="27" spans="1:13" ht="15" customHeight="1" x14ac:dyDescent="0.2">
      <c r="A27" s="1857"/>
      <c r="B27" s="1858"/>
      <c r="C27" s="2096"/>
      <c r="D27" s="2098"/>
      <c r="E27" s="1860"/>
      <c r="F27" s="1862"/>
      <c r="G27" s="2102"/>
      <c r="H27" s="1872"/>
      <c r="I27" s="1521"/>
      <c r="J27" s="936"/>
      <c r="K27" s="239"/>
      <c r="L27" s="61" t="s">
        <v>38</v>
      </c>
      <c r="M27" s="1354" t="s">
        <v>313</v>
      </c>
    </row>
    <row r="28" spans="1:13" ht="20.25" customHeight="1" x14ac:dyDescent="0.2">
      <c r="A28" s="1857"/>
      <c r="B28" s="1858"/>
      <c r="C28" s="2096"/>
      <c r="D28" s="2098"/>
      <c r="E28" s="1815"/>
      <c r="F28" s="1863"/>
      <c r="G28" s="1512"/>
      <c r="H28" s="1872"/>
      <c r="I28" s="1521"/>
      <c r="J28" s="12"/>
      <c r="K28" s="1019"/>
      <c r="L28" s="61" t="s">
        <v>400</v>
      </c>
      <c r="M28" s="1354" t="s">
        <v>313</v>
      </c>
    </row>
    <row r="29" spans="1:13" ht="25.5" customHeight="1" x14ac:dyDescent="0.2">
      <c r="A29" s="1494"/>
      <c r="B29" s="1495"/>
      <c r="C29" s="1533"/>
      <c r="D29" s="1509"/>
      <c r="E29" s="1491"/>
      <c r="F29" s="1545"/>
      <c r="G29" s="1512"/>
      <c r="H29" s="1496"/>
      <c r="I29" s="1521"/>
      <c r="J29" s="936"/>
      <c r="K29" s="239"/>
      <c r="L29" s="99" t="s">
        <v>316</v>
      </c>
      <c r="M29" s="1355">
        <v>2</v>
      </c>
    </row>
    <row r="30" spans="1:13" ht="31.5" customHeight="1" x14ac:dyDescent="0.2">
      <c r="A30" s="1494"/>
      <c r="B30" s="1495"/>
      <c r="C30" s="1533"/>
      <c r="D30" s="1509"/>
      <c r="E30" s="1491"/>
      <c r="F30" s="1545"/>
      <c r="G30" s="1543"/>
      <c r="H30" s="1496"/>
      <c r="I30" s="1521"/>
      <c r="J30" s="936"/>
      <c r="K30" s="239"/>
      <c r="L30" s="85" t="s">
        <v>419</v>
      </c>
      <c r="M30" s="1356">
        <v>10</v>
      </c>
    </row>
    <row r="31" spans="1:13" ht="15" customHeight="1" x14ac:dyDescent="0.2">
      <c r="A31" s="1494"/>
      <c r="B31" s="1495"/>
      <c r="C31" s="1533"/>
      <c r="D31" s="1509"/>
      <c r="E31" s="1491"/>
      <c r="F31" s="1545"/>
      <c r="G31" s="1543"/>
      <c r="H31" s="1496"/>
      <c r="I31" s="1521"/>
      <c r="J31" s="936"/>
      <c r="K31" s="239"/>
      <c r="L31" s="586" t="s">
        <v>378</v>
      </c>
      <c r="M31" s="1356">
        <v>170</v>
      </c>
    </row>
    <row r="32" spans="1:13" ht="24.75" customHeight="1" x14ac:dyDescent="0.2">
      <c r="A32" s="1494"/>
      <c r="B32" s="1495"/>
      <c r="C32" s="1533"/>
      <c r="D32" s="1509"/>
      <c r="E32" s="1491"/>
      <c r="F32" s="1545"/>
      <c r="G32" s="1543"/>
      <c r="H32" s="1496"/>
      <c r="I32" s="1521"/>
      <c r="J32" s="936"/>
      <c r="K32" s="239"/>
      <c r="L32" s="586" t="s">
        <v>379</v>
      </c>
      <c r="M32" s="1356">
        <v>900</v>
      </c>
    </row>
    <row r="33" spans="1:14" ht="39.75" customHeight="1" x14ac:dyDescent="0.2">
      <c r="A33" s="1494"/>
      <c r="B33" s="1495"/>
      <c r="C33" s="1533"/>
      <c r="D33" s="1509"/>
      <c r="E33" s="1491"/>
      <c r="F33" s="1545"/>
      <c r="G33" s="1543"/>
      <c r="H33" s="1496"/>
      <c r="I33" s="1521"/>
      <c r="J33" s="936"/>
      <c r="K33" s="239"/>
      <c r="L33" s="703" t="s">
        <v>359</v>
      </c>
      <c r="M33" s="1644">
        <v>2</v>
      </c>
    </row>
    <row r="34" spans="1:14" ht="18" customHeight="1" x14ac:dyDescent="0.2">
      <c r="A34" s="1568"/>
      <c r="B34" s="1569"/>
      <c r="C34" s="129"/>
      <c r="D34" s="2098" t="s">
        <v>39</v>
      </c>
      <c r="E34" s="1836" t="s">
        <v>320</v>
      </c>
      <c r="F34" s="1854" t="s">
        <v>481</v>
      </c>
      <c r="G34" s="2103"/>
      <c r="H34" s="2105"/>
      <c r="I34" s="2099"/>
      <c r="J34" s="136" t="s">
        <v>28</v>
      </c>
      <c r="K34" s="328">
        <v>4</v>
      </c>
      <c r="L34" s="1570" t="s">
        <v>318</v>
      </c>
      <c r="M34" s="91">
        <v>1</v>
      </c>
    </row>
    <row r="35" spans="1:14" ht="22.5" customHeight="1" x14ac:dyDescent="0.2">
      <c r="A35" s="1568"/>
      <c r="B35" s="1569"/>
      <c r="C35" s="1572"/>
      <c r="D35" s="1899"/>
      <c r="E35" s="1837"/>
      <c r="F35" s="1849"/>
      <c r="G35" s="2104"/>
      <c r="H35" s="2105"/>
      <c r="I35" s="2099"/>
      <c r="J35" s="106"/>
      <c r="K35" s="246"/>
      <c r="L35" s="398"/>
      <c r="M35" s="645"/>
    </row>
    <row r="36" spans="1:14" ht="19.5" customHeight="1" x14ac:dyDescent="0.2">
      <c r="A36" s="1494"/>
      <c r="B36" s="1495"/>
      <c r="C36" s="161"/>
      <c r="D36" s="2098" t="s">
        <v>40</v>
      </c>
      <c r="E36" s="1815" t="s">
        <v>355</v>
      </c>
      <c r="F36" s="1854" t="s">
        <v>360</v>
      </c>
      <c r="G36" s="2103"/>
      <c r="H36" s="1496"/>
      <c r="I36" s="2083"/>
      <c r="J36" s="136" t="s">
        <v>56</v>
      </c>
      <c r="K36" s="238">
        <v>16</v>
      </c>
      <c r="L36" s="1497" t="s">
        <v>136</v>
      </c>
      <c r="M36" s="947">
        <v>1</v>
      </c>
    </row>
    <row r="37" spans="1:14" ht="21.75" customHeight="1" x14ac:dyDescent="0.2">
      <c r="A37" s="1494"/>
      <c r="B37" s="1495"/>
      <c r="C37" s="161"/>
      <c r="D37" s="1899"/>
      <c r="E37" s="1845"/>
      <c r="F37" s="1850"/>
      <c r="G37" s="2104"/>
      <c r="H37" s="1496"/>
      <c r="I37" s="2083"/>
      <c r="J37" s="151" t="s">
        <v>28</v>
      </c>
      <c r="K37" s="240">
        <v>34.5</v>
      </c>
      <c r="L37" s="617"/>
      <c r="M37" s="645"/>
    </row>
    <row r="38" spans="1:14" ht="17.25" customHeight="1" x14ac:dyDescent="0.2">
      <c r="A38" s="1494"/>
      <c r="B38" s="1495"/>
      <c r="C38" s="161"/>
      <c r="D38" s="2098" t="s">
        <v>32</v>
      </c>
      <c r="E38" s="1815" t="s">
        <v>354</v>
      </c>
      <c r="F38" s="1850"/>
      <c r="G38" s="2103"/>
      <c r="H38" s="1496"/>
      <c r="I38" s="2083"/>
      <c r="J38" s="136" t="s">
        <v>56</v>
      </c>
      <c r="K38" s="238">
        <v>10</v>
      </c>
      <c r="L38" s="1497" t="s">
        <v>136</v>
      </c>
      <c r="M38" s="947">
        <v>1</v>
      </c>
    </row>
    <row r="39" spans="1:14" ht="14.25" customHeight="1" x14ac:dyDescent="0.2">
      <c r="A39" s="1494"/>
      <c r="B39" s="1495"/>
      <c r="C39" s="161"/>
      <c r="D39" s="1899"/>
      <c r="E39" s="1845"/>
      <c r="F39" s="1850"/>
      <c r="G39" s="2104"/>
      <c r="H39" s="1496"/>
      <c r="I39" s="2083"/>
      <c r="J39" s="137"/>
      <c r="K39" s="237"/>
      <c r="L39" s="617"/>
      <c r="M39" s="645"/>
    </row>
    <row r="40" spans="1:14" ht="15" customHeight="1" x14ac:dyDescent="0.2">
      <c r="A40" s="1494"/>
      <c r="B40" s="1495"/>
      <c r="C40" s="129"/>
      <c r="D40" s="2098" t="s">
        <v>41</v>
      </c>
      <c r="E40" s="1815" t="s">
        <v>305</v>
      </c>
      <c r="F40" s="1850"/>
      <c r="G40" s="2103"/>
      <c r="H40" s="2108"/>
      <c r="I40" s="2083"/>
      <c r="J40" s="136" t="s">
        <v>28</v>
      </c>
      <c r="K40" s="325">
        <v>29</v>
      </c>
      <c r="L40" s="1497" t="s">
        <v>136</v>
      </c>
      <c r="M40" s="663">
        <v>1</v>
      </c>
    </row>
    <row r="41" spans="1:14" ht="14.25" customHeight="1" x14ac:dyDescent="0.2">
      <c r="A41" s="1494"/>
      <c r="B41" s="1495"/>
      <c r="C41" s="1533"/>
      <c r="D41" s="1899"/>
      <c r="E41" s="1845"/>
      <c r="F41" s="2107"/>
      <c r="G41" s="2104"/>
      <c r="H41" s="2109"/>
      <c r="I41" s="2083"/>
      <c r="J41" s="106"/>
      <c r="K41" s="237"/>
      <c r="L41" s="617"/>
      <c r="M41" s="645"/>
    </row>
    <row r="42" spans="1:14" ht="21" customHeight="1" x14ac:dyDescent="0.2">
      <c r="A42" s="1494"/>
      <c r="B42" s="1495"/>
      <c r="C42" s="129"/>
      <c r="D42" s="2098" t="s">
        <v>34</v>
      </c>
      <c r="E42" s="1836" t="s">
        <v>248</v>
      </c>
      <c r="F42" s="1867" t="s">
        <v>173</v>
      </c>
      <c r="G42" s="2103"/>
      <c r="H42" s="1872"/>
      <c r="I42" s="2083"/>
      <c r="J42" s="136" t="s">
        <v>28</v>
      </c>
      <c r="K42" s="238">
        <v>67</v>
      </c>
      <c r="L42" s="1497" t="s">
        <v>136</v>
      </c>
      <c r="M42" s="663">
        <v>1</v>
      </c>
    </row>
    <row r="43" spans="1:14" ht="23.25" customHeight="1" x14ac:dyDescent="0.2">
      <c r="A43" s="1494"/>
      <c r="B43" s="1495"/>
      <c r="C43" s="1533"/>
      <c r="D43" s="1899"/>
      <c r="E43" s="1837"/>
      <c r="F43" s="1868"/>
      <c r="G43" s="2104"/>
      <c r="H43" s="1872"/>
      <c r="I43" s="2083"/>
      <c r="J43" s="137"/>
      <c r="K43" s="237"/>
      <c r="L43" s="617"/>
      <c r="M43" s="645"/>
    </row>
    <row r="44" spans="1:14" ht="18" customHeight="1" x14ac:dyDescent="0.2">
      <c r="A44" s="1494"/>
      <c r="B44" s="1495"/>
      <c r="C44" s="1533"/>
      <c r="D44" s="1509" t="s">
        <v>79</v>
      </c>
      <c r="E44" s="1848" t="s">
        <v>166</v>
      </c>
      <c r="F44" s="1855"/>
      <c r="G44" s="2101" t="s">
        <v>223</v>
      </c>
      <c r="H44" s="1496"/>
      <c r="I44" s="2083" t="s">
        <v>98</v>
      </c>
      <c r="J44" s="43" t="s">
        <v>28</v>
      </c>
      <c r="K44" s="1143">
        <f>599.5-107.5</f>
        <v>492</v>
      </c>
      <c r="L44" s="1852" t="s">
        <v>299</v>
      </c>
      <c r="M44" s="1357">
        <v>100</v>
      </c>
      <c r="N44" s="11"/>
    </row>
    <row r="45" spans="1:14" ht="15.75" customHeight="1" x14ac:dyDescent="0.2">
      <c r="A45" s="1494"/>
      <c r="B45" s="1495"/>
      <c r="C45" s="1533"/>
      <c r="D45" s="759"/>
      <c r="E45" s="1848"/>
      <c r="F45" s="1855"/>
      <c r="G45" s="2102"/>
      <c r="H45" s="1496"/>
      <c r="I45" s="2083"/>
      <c r="J45" s="43" t="s">
        <v>72</v>
      </c>
      <c r="K45" s="1143">
        <v>107.5</v>
      </c>
      <c r="L45" s="1853"/>
      <c r="M45" s="1359"/>
      <c r="N45" s="11"/>
    </row>
    <row r="46" spans="1:14" ht="15.75" customHeight="1" x14ac:dyDescent="0.2">
      <c r="A46" s="1494"/>
      <c r="B46" s="1495"/>
      <c r="C46" s="1533"/>
      <c r="D46" s="760"/>
      <c r="E46" s="2110"/>
      <c r="F46" s="1856"/>
      <c r="G46" s="2111"/>
      <c r="H46" s="1496"/>
      <c r="I46" s="1525"/>
      <c r="J46" s="137"/>
      <c r="K46" s="399"/>
      <c r="L46" s="1952"/>
      <c r="M46" s="1360"/>
      <c r="N46" s="51"/>
    </row>
    <row r="47" spans="1:14" ht="22.5" customHeight="1" x14ac:dyDescent="0.2">
      <c r="A47" s="1494"/>
      <c r="B47" s="1495"/>
      <c r="C47" s="129"/>
      <c r="D47" s="2098" t="s">
        <v>33</v>
      </c>
      <c r="E47" s="1836" t="s">
        <v>112</v>
      </c>
      <c r="F47" s="1854" t="s">
        <v>173</v>
      </c>
      <c r="G47" s="2103" t="s">
        <v>244</v>
      </c>
      <c r="H47" s="2105"/>
      <c r="I47" s="2099"/>
      <c r="J47" s="136" t="s">
        <v>28</v>
      </c>
      <c r="K47" s="328">
        <v>351.5</v>
      </c>
      <c r="L47" s="1852" t="s">
        <v>274</v>
      </c>
      <c r="M47" s="663">
        <v>100</v>
      </c>
      <c r="N47" s="11"/>
    </row>
    <row r="48" spans="1:14" ht="21" customHeight="1" x14ac:dyDescent="0.2">
      <c r="A48" s="1494"/>
      <c r="B48" s="1495"/>
      <c r="C48" s="1533"/>
      <c r="D48" s="1899"/>
      <c r="E48" s="1837"/>
      <c r="F48" s="1849"/>
      <c r="G48" s="2104"/>
      <c r="H48" s="2105"/>
      <c r="I48" s="2099"/>
      <c r="J48" s="106"/>
      <c r="K48" s="246"/>
      <c r="L48" s="1952"/>
      <c r="M48" s="750"/>
      <c r="N48" s="1060"/>
    </row>
    <row r="49" spans="1:14" ht="18" customHeight="1" x14ac:dyDescent="0.2">
      <c r="A49" s="1494"/>
      <c r="B49" s="1495"/>
      <c r="C49" s="129"/>
      <c r="D49" s="2098" t="s">
        <v>245</v>
      </c>
      <c r="E49" s="1836" t="s">
        <v>246</v>
      </c>
      <c r="F49" s="1855"/>
      <c r="G49" s="2103"/>
      <c r="H49" s="2105"/>
      <c r="I49" s="2099"/>
      <c r="J49" s="136" t="s">
        <v>28</v>
      </c>
      <c r="K49" s="328">
        <v>300</v>
      </c>
      <c r="L49" s="1513" t="s">
        <v>247</v>
      </c>
      <c r="M49" s="91">
        <v>1</v>
      </c>
      <c r="N49" s="11"/>
    </row>
    <row r="50" spans="1:14" ht="29.25" customHeight="1" x14ac:dyDescent="0.2">
      <c r="A50" s="1494"/>
      <c r="B50" s="1495"/>
      <c r="C50" s="1533"/>
      <c r="D50" s="1899"/>
      <c r="E50" s="1837"/>
      <c r="F50" s="1856"/>
      <c r="G50" s="2104"/>
      <c r="H50" s="2105"/>
      <c r="I50" s="2099"/>
      <c r="J50" s="106"/>
      <c r="K50" s="246"/>
      <c r="L50" s="398" t="s">
        <v>274</v>
      </c>
      <c r="M50" s="645">
        <v>100</v>
      </c>
      <c r="N50" s="11"/>
    </row>
    <row r="51" spans="1:14" ht="17.25" customHeight="1" x14ac:dyDescent="0.2">
      <c r="A51" s="1494"/>
      <c r="B51" s="1495"/>
      <c r="C51" s="1533"/>
      <c r="D51" s="2112" t="s">
        <v>346</v>
      </c>
      <c r="E51" s="1845" t="s">
        <v>175</v>
      </c>
      <c r="F51" s="2115" t="s">
        <v>173</v>
      </c>
      <c r="G51" s="2101" t="s">
        <v>224</v>
      </c>
      <c r="H51" s="1872" t="s">
        <v>53</v>
      </c>
      <c r="I51" s="2117" t="s">
        <v>154</v>
      </c>
      <c r="J51" s="936" t="s">
        <v>472</v>
      </c>
      <c r="K51" s="401">
        <v>600</v>
      </c>
      <c r="L51" s="1798" t="s">
        <v>279</v>
      </c>
      <c r="M51" s="91">
        <v>70</v>
      </c>
      <c r="N51" s="11"/>
    </row>
    <row r="52" spans="1:14" ht="24" customHeight="1" x14ac:dyDescent="0.2">
      <c r="A52" s="1494"/>
      <c r="B52" s="1495"/>
      <c r="C52" s="1533"/>
      <c r="D52" s="2113"/>
      <c r="E52" s="2114"/>
      <c r="F52" s="2115"/>
      <c r="G52" s="2102"/>
      <c r="H52" s="1872"/>
      <c r="I52" s="2118"/>
      <c r="J52" s="936" t="s">
        <v>128</v>
      </c>
      <c r="K52" s="401">
        <v>400</v>
      </c>
      <c r="L52" s="1799"/>
      <c r="M52" s="91"/>
    </row>
    <row r="53" spans="1:14" ht="17.25" customHeight="1" x14ac:dyDescent="0.2">
      <c r="A53" s="1494"/>
      <c r="B53" s="1495"/>
      <c r="C53" s="1533"/>
      <c r="D53" s="2113"/>
      <c r="E53" s="2114"/>
      <c r="F53" s="2116"/>
      <c r="G53" s="2111"/>
      <c r="H53" s="1907"/>
      <c r="I53" s="2118"/>
      <c r="J53" s="106"/>
      <c r="K53" s="186"/>
      <c r="L53" s="1376"/>
      <c r="M53" s="645"/>
    </row>
    <row r="54" spans="1:14" ht="17.25" customHeight="1" thickBot="1" x14ac:dyDescent="0.25">
      <c r="A54" s="1503"/>
      <c r="B54" s="1177"/>
      <c r="C54" s="124"/>
      <c r="D54" s="53"/>
      <c r="E54" s="54"/>
      <c r="F54" s="55"/>
      <c r="G54" s="55"/>
      <c r="H54" s="56"/>
      <c r="I54" s="2122" t="s">
        <v>93</v>
      </c>
      <c r="J54" s="2123"/>
      <c r="K54" s="241">
        <f>SUM(K17:K53)</f>
        <v>2941.2</v>
      </c>
      <c r="L54" s="175"/>
      <c r="M54" s="1361"/>
    </row>
    <row r="55" spans="1:14" ht="27" customHeight="1" x14ac:dyDescent="0.2">
      <c r="A55" s="1494" t="s">
        <v>7</v>
      </c>
      <c r="B55" s="1510" t="s">
        <v>7</v>
      </c>
      <c r="C55" s="1533" t="s">
        <v>9</v>
      </c>
      <c r="D55" s="165"/>
      <c r="E55" s="195" t="s">
        <v>62</v>
      </c>
      <c r="F55" s="189"/>
      <c r="G55" s="196"/>
      <c r="H55" s="1511" t="s">
        <v>31</v>
      </c>
      <c r="I55" s="2124" t="s">
        <v>94</v>
      </c>
      <c r="J55" s="205"/>
      <c r="K55" s="319"/>
      <c r="L55" s="414"/>
      <c r="M55" s="1362"/>
    </row>
    <row r="56" spans="1:14" ht="27" customHeight="1" x14ac:dyDescent="0.2">
      <c r="A56" s="1857"/>
      <c r="B56" s="1869"/>
      <c r="C56" s="2096"/>
      <c r="D56" s="1859" t="s">
        <v>7</v>
      </c>
      <c r="E56" s="1815" t="s">
        <v>85</v>
      </c>
      <c r="F56" s="2126"/>
      <c r="G56" s="2103" t="s">
        <v>231</v>
      </c>
      <c r="H56" s="1872"/>
      <c r="I56" s="2125"/>
      <c r="J56" s="201" t="s">
        <v>28</v>
      </c>
      <c r="K56" s="136">
        <f>2583.6+137.4</f>
        <v>2721</v>
      </c>
      <c r="L56" s="131" t="s">
        <v>380</v>
      </c>
      <c r="M56" s="1363">
        <v>8.6</v>
      </c>
    </row>
    <row r="57" spans="1:14" ht="27.75" customHeight="1" x14ac:dyDescent="0.2">
      <c r="A57" s="1857"/>
      <c r="B57" s="1869"/>
      <c r="C57" s="2096"/>
      <c r="D57" s="1859"/>
      <c r="E57" s="1802"/>
      <c r="F57" s="1842"/>
      <c r="G57" s="2127"/>
      <c r="H57" s="1872"/>
      <c r="I57" s="2125"/>
      <c r="J57" s="202" t="s">
        <v>72</v>
      </c>
      <c r="K57" s="137">
        <v>62.9</v>
      </c>
      <c r="L57" s="324" t="s">
        <v>347</v>
      </c>
      <c r="M57" s="645">
        <v>648</v>
      </c>
    </row>
    <row r="58" spans="1:14" ht="15" customHeight="1" x14ac:dyDescent="0.2">
      <c r="A58" s="1857"/>
      <c r="B58" s="1869"/>
      <c r="C58" s="2096"/>
      <c r="D58" s="2098" t="s">
        <v>9</v>
      </c>
      <c r="E58" s="1836" t="s">
        <v>42</v>
      </c>
      <c r="F58" s="1541"/>
      <c r="G58" s="2119" t="s">
        <v>200</v>
      </c>
      <c r="H58" s="1496"/>
      <c r="I58" s="2099"/>
      <c r="J58" s="42" t="s">
        <v>28</v>
      </c>
      <c r="K58" s="1144">
        <v>97.4</v>
      </c>
      <c r="L58" s="591" t="s">
        <v>44</v>
      </c>
      <c r="M58" s="646">
        <v>55</v>
      </c>
    </row>
    <row r="59" spans="1:14" ht="27" customHeight="1" x14ac:dyDescent="0.2">
      <c r="A59" s="1857"/>
      <c r="B59" s="1869"/>
      <c r="C59" s="2096"/>
      <c r="D59" s="1859"/>
      <c r="E59" s="1870"/>
      <c r="F59" s="1514"/>
      <c r="G59" s="2120"/>
      <c r="H59" s="1496"/>
      <c r="I59" s="2099"/>
      <c r="J59" s="42" t="s">
        <v>45</v>
      </c>
      <c r="K59" s="1144">
        <v>0.8</v>
      </c>
      <c r="L59" s="666" t="s">
        <v>86</v>
      </c>
      <c r="M59" s="1364">
        <v>1985</v>
      </c>
    </row>
    <row r="60" spans="1:14" ht="30" customHeight="1" x14ac:dyDescent="0.2">
      <c r="A60" s="1857"/>
      <c r="B60" s="1869"/>
      <c r="C60" s="2096"/>
      <c r="D60" s="1899"/>
      <c r="E60" s="1871"/>
      <c r="F60" s="618"/>
      <c r="G60" s="2121"/>
      <c r="H60" s="1496"/>
      <c r="I60" s="2100"/>
      <c r="J60" s="202" t="s">
        <v>119</v>
      </c>
      <c r="K60" s="250">
        <v>0.2</v>
      </c>
      <c r="L60" s="456" t="s">
        <v>402</v>
      </c>
      <c r="M60" s="1365">
        <v>1</v>
      </c>
    </row>
    <row r="61" spans="1:14" ht="15.75" customHeight="1" x14ac:dyDescent="0.2">
      <c r="A61" s="1494"/>
      <c r="B61" s="1510"/>
      <c r="C61" s="1533"/>
      <c r="D61" s="1534" t="s">
        <v>30</v>
      </c>
      <c r="E61" s="1836" t="s">
        <v>269</v>
      </c>
      <c r="F61" s="403"/>
      <c r="G61" s="2119" t="s">
        <v>201</v>
      </c>
      <c r="H61" s="1496"/>
      <c r="I61" s="1521"/>
      <c r="J61" s="42" t="s">
        <v>28</v>
      </c>
      <c r="K61" s="43">
        <v>63.8</v>
      </c>
      <c r="L61" s="1441" t="s">
        <v>381</v>
      </c>
      <c r="M61" s="633" t="s">
        <v>254</v>
      </c>
    </row>
    <row r="62" spans="1:14" ht="15.75" customHeight="1" x14ac:dyDescent="0.2">
      <c r="A62" s="1494"/>
      <c r="B62" s="1510"/>
      <c r="C62" s="1533"/>
      <c r="D62" s="1509"/>
      <c r="E62" s="1879"/>
      <c r="F62" s="1512"/>
      <c r="G62" s="2131"/>
      <c r="H62" s="1496"/>
      <c r="I62" s="1521"/>
      <c r="J62" s="42" t="s">
        <v>72</v>
      </c>
      <c r="K62" s="43">
        <v>1.7</v>
      </c>
      <c r="L62" s="627" t="s">
        <v>382</v>
      </c>
      <c r="M62" s="630" t="s">
        <v>250</v>
      </c>
    </row>
    <row r="63" spans="1:14" ht="29.25" customHeight="1" x14ac:dyDescent="0.2">
      <c r="A63" s="1494"/>
      <c r="B63" s="1510"/>
      <c r="C63" s="1533"/>
      <c r="D63" s="1509"/>
      <c r="E63" s="1880"/>
      <c r="F63" s="197"/>
      <c r="G63" s="2121"/>
      <c r="H63" s="1496"/>
      <c r="I63" s="1521"/>
      <c r="J63" s="202"/>
      <c r="K63" s="250"/>
      <c r="L63" s="324" t="s">
        <v>251</v>
      </c>
      <c r="M63" s="1366" t="s">
        <v>322</v>
      </c>
    </row>
    <row r="64" spans="1:14" ht="33.75" customHeight="1" x14ac:dyDescent="0.2">
      <c r="A64" s="1494"/>
      <c r="B64" s="1510"/>
      <c r="C64" s="1533"/>
      <c r="D64" s="1544" t="s">
        <v>39</v>
      </c>
      <c r="E64" s="1498" t="s">
        <v>71</v>
      </c>
      <c r="F64" s="197"/>
      <c r="G64" s="1530" t="s">
        <v>202</v>
      </c>
      <c r="H64" s="1501"/>
      <c r="I64" s="793"/>
      <c r="J64" s="202" t="s">
        <v>28</v>
      </c>
      <c r="K64" s="250">
        <v>95</v>
      </c>
      <c r="L64" s="1442" t="s">
        <v>43</v>
      </c>
      <c r="M64" s="92">
        <v>8</v>
      </c>
    </row>
    <row r="65" spans="1:13" ht="55.5" customHeight="1" x14ac:dyDescent="0.2">
      <c r="A65" s="1494"/>
      <c r="B65" s="1510"/>
      <c r="C65" s="1533"/>
      <c r="D65" s="1544" t="s">
        <v>40</v>
      </c>
      <c r="E65" s="1483" t="s">
        <v>469</v>
      </c>
      <c r="F65" s="197"/>
      <c r="G65" s="1530"/>
      <c r="H65" s="1501"/>
      <c r="I65" s="793"/>
      <c r="J65" s="1381"/>
      <c r="K65" s="250"/>
      <c r="L65" s="1484" t="s">
        <v>470</v>
      </c>
      <c r="M65" s="1485">
        <v>1</v>
      </c>
    </row>
    <row r="66" spans="1:13" ht="16.5" customHeight="1" thickBot="1" x14ac:dyDescent="0.25">
      <c r="A66" s="47"/>
      <c r="B66" s="1505"/>
      <c r="C66" s="52"/>
      <c r="D66" s="53"/>
      <c r="E66" s="54"/>
      <c r="F66" s="55"/>
      <c r="G66" s="55"/>
      <c r="H66" s="56"/>
      <c r="I66" s="2122" t="s">
        <v>93</v>
      </c>
      <c r="J66" s="2123"/>
      <c r="K66" s="253">
        <f>SUM(K56:K64)</f>
        <v>3042.8</v>
      </c>
      <c r="L66" s="416"/>
      <c r="M66" s="194"/>
    </row>
    <row r="67" spans="1:13" ht="25.5" customHeight="1" x14ac:dyDescent="0.2">
      <c r="A67" s="1502" t="s">
        <v>7</v>
      </c>
      <c r="B67" s="1504" t="s">
        <v>7</v>
      </c>
      <c r="C67" s="160" t="s">
        <v>30</v>
      </c>
      <c r="D67" s="166"/>
      <c r="E67" s="208" t="s">
        <v>63</v>
      </c>
      <c r="F67" s="302"/>
      <c r="G67" s="303"/>
      <c r="H67" s="1511" t="s">
        <v>31</v>
      </c>
      <c r="I67" s="167"/>
      <c r="J67" s="141"/>
      <c r="K67" s="242"/>
      <c r="L67" s="168"/>
      <c r="M67" s="1362"/>
    </row>
    <row r="68" spans="1:13" ht="20.25" customHeight="1" x14ac:dyDescent="0.2">
      <c r="A68" s="1494"/>
      <c r="B68" s="1510"/>
      <c r="C68" s="161"/>
      <c r="D68" s="1509" t="s">
        <v>7</v>
      </c>
      <c r="E68" s="1815" t="s">
        <v>191</v>
      </c>
      <c r="F68" s="1881" t="s">
        <v>81</v>
      </c>
      <c r="G68" s="2120" t="s">
        <v>225</v>
      </c>
      <c r="H68" s="1496"/>
      <c r="I68" s="2132" t="s">
        <v>94</v>
      </c>
      <c r="J68" s="136" t="s">
        <v>28</v>
      </c>
      <c r="K68" s="1143">
        <v>45</v>
      </c>
      <c r="L68" s="1852" t="s">
        <v>383</v>
      </c>
      <c r="M68" s="1357">
        <v>60</v>
      </c>
    </row>
    <row r="69" spans="1:13" ht="20.25" customHeight="1" x14ac:dyDescent="0.2">
      <c r="A69" s="1494"/>
      <c r="B69" s="1510"/>
      <c r="C69" s="161"/>
      <c r="D69" s="1509"/>
      <c r="E69" s="1848"/>
      <c r="F69" s="1881"/>
      <c r="G69" s="2120"/>
      <c r="H69" s="1496"/>
      <c r="I69" s="2130"/>
      <c r="J69" s="151" t="s">
        <v>83</v>
      </c>
      <c r="K69" s="399"/>
      <c r="L69" s="1875"/>
      <c r="M69" s="1359"/>
    </row>
    <row r="70" spans="1:13" ht="26.25" customHeight="1" x14ac:dyDescent="0.2">
      <c r="A70" s="1494"/>
      <c r="B70" s="1510"/>
      <c r="C70" s="161"/>
      <c r="D70" s="1509"/>
      <c r="E70" s="1848"/>
      <c r="F70" s="1881"/>
      <c r="G70" s="2120"/>
      <c r="H70" s="1496"/>
      <c r="I70" s="152" t="s">
        <v>172</v>
      </c>
      <c r="J70" s="153" t="s">
        <v>28</v>
      </c>
      <c r="K70" s="268">
        <v>31</v>
      </c>
      <c r="L70" s="1875"/>
      <c r="M70" s="1359"/>
    </row>
    <row r="71" spans="1:13" ht="20.25" customHeight="1" x14ac:dyDescent="0.2">
      <c r="A71" s="1494"/>
      <c r="B71" s="1510"/>
      <c r="C71" s="161"/>
      <c r="D71" s="1509"/>
      <c r="E71" s="1491"/>
      <c r="F71" s="1881"/>
      <c r="G71" s="190"/>
      <c r="H71" s="1496"/>
      <c r="I71" s="668" t="s">
        <v>155</v>
      </c>
      <c r="J71" s="669" t="s">
        <v>28</v>
      </c>
      <c r="K71" s="670">
        <v>2</v>
      </c>
      <c r="L71" s="2128"/>
      <c r="M71" s="1358"/>
    </row>
    <row r="72" spans="1:13" ht="22.5" customHeight="1" x14ac:dyDescent="0.2">
      <c r="A72" s="1494"/>
      <c r="B72" s="1510"/>
      <c r="C72" s="161"/>
      <c r="D72" s="1509"/>
      <c r="E72" s="1491"/>
      <c r="F72" s="206"/>
      <c r="G72" s="190"/>
      <c r="H72" s="1496"/>
      <c r="I72" s="2129" t="s">
        <v>94</v>
      </c>
      <c r="J72" s="43" t="s">
        <v>28</v>
      </c>
      <c r="K72" s="1143"/>
      <c r="L72" s="1852" t="s">
        <v>384</v>
      </c>
      <c r="M72" s="1359">
        <v>60</v>
      </c>
    </row>
    <row r="73" spans="1:13" ht="21" customHeight="1" x14ac:dyDescent="0.2">
      <c r="A73" s="1494"/>
      <c r="B73" s="1510"/>
      <c r="C73" s="161"/>
      <c r="D73" s="1509"/>
      <c r="E73" s="1491"/>
      <c r="F73" s="206"/>
      <c r="G73" s="190"/>
      <c r="H73" s="1496"/>
      <c r="I73" s="2130"/>
      <c r="J73" s="43" t="s">
        <v>83</v>
      </c>
      <c r="K73" s="399">
        <v>5</v>
      </c>
      <c r="L73" s="1875"/>
      <c r="M73" s="1359"/>
    </row>
    <row r="74" spans="1:13" ht="25.5" customHeight="1" x14ac:dyDescent="0.2">
      <c r="A74" s="1494"/>
      <c r="B74" s="1510"/>
      <c r="C74" s="161"/>
      <c r="D74" s="1509"/>
      <c r="E74" s="1491"/>
      <c r="F74" s="206"/>
      <c r="G74" s="190"/>
      <c r="H74" s="1496"/>
      <c r="I74" s="150" t="s">
        <v>172</v>
      </c>
      <c r="J74" s="153" t="s">
        <v>28</v>
      </c>
      <c r="K74" s="399">
        <v>9</v>
      </c>
      <c r="L74" s="1875"/>
      <c r="M74" s="1359"/>
    </row>
    <row r="75" spans="1:13" ht="18" customHeight="1" x14ac:dyDescent="0.2">
      <c r="A75" s="1494"/>
      <c r="B75" s="1510"/>
      <c r="C75" s="161"/>
      <c r="D75" s="1509"/>
      <c r="E75" s="1491"/>
      <c r="F75" s="206"/>
      <c r="G75" s="190"/>
      <c r="H75" s="1496"/>
      <c r="I75" s="154" t="s">
        <v>155</v>
      </c>
      <c r="J75" s="137" t="s">
        <v>28</v>
      </c>
      <c r="K75" s="186">
        <v>2</v>
      </c>
      <c r="L75" s="2128"/>
      <c r="M75" s="1358"/>
    </row>
    <row r="76" spans="1:13" ht="19.5" customHeight="1" x14ac:dyDescent="0.2">
      <c r="A76" s="1494"/>
      <c r="B76" s="1510"/>
      <c r="C76" s="161"/>
      <c r="D76" s="1509"/>
      <c r="E76" s="1491"/>
      <c r="F76" s="206"/>
      <c r="G76" s="190"/>
      <c r="H76" s="1496"/>
      <c r="I76" s="2132" t="s">
        <v>94</v>
      </c>
      <c r="J76" s="136" t="s">
        <v>28</v>
      </c>
      <c r="K76" s="262">
        <v>45.9</v>
      </c>
      <c r="L76" s="1852" t="s">
        <v>385</v>
      </c>
      <c r="M76" s="1359">
        <v>60</v>
      </c>
    </row>
    <row r="77" spans="1:13" ht="19.5" customHeight="1" x14ac:dyDescent="0.2">
      <c r="A77" s="1494"/>
      <c r="B77" s="1510"/>
      <c r="C77" s="161"/>
      <c r="D77" s="1509"/>
      <c r="E77" s="1491"/>
      <c r="F77" s="206"/>
      <c r="G77" s="190"/>
      <c r="H77" s="1496"/>
      <c r="I77" s="2130"/>
      <c r="J77" s="151" t="s">
        <v>83</v>
      </c>
      <c r="K77" s="399">
        <v>9.3000000000000007</v>
      </c>
      <c r="L77" s="1875"/>
      <c r="M77" s="1359"/>
    </row>
    <row r="78" spans="1:13" ht="27" customHeight="1" x14ac:dyDescent="0.2">
      <c r="A78" s="1494"/>
      <c r="B78" s="1510"/>
      <c r="C78" s="161"/>
      <c r="D78" s="1509"/>
      <c r="E78" s="1491"/>
      <c r="F78" s="206"/>
      <c r="G78" s="190"/>
      <c r="H78" s="1496"/>
      <c r="I78" s="154" t="s">
        <v>172</v>
      </c>
      <c r="J78" s="137" t="s">
        <v>28</v>
      </c>
      <c r="K78" s="268">
        <v>31</v>
      </c>
      <c r="L78" s="2128"/>
      <c r="M78" s="1358"/>
    </row>
    <row r="79" spans="1:13" ht="18" customHeight="1" x14ac:dyDescent="0.2">
      <c r="A79" s="1494"/>
      <c r="B79" s="1510"/>
      <c r="C79" s="161"/>
      <c r="D79" s="1509"/>
      <c r="E79" s="1491"/>
      <c r="F79" s="236"/>
      <c r="G79" s="190"/>
      <c r="H79" s="1496"/>
      <c r="I79" s="2132" t="s">
        <v>94</v>
      </c>
      <c r="J79" s="136" t="s">
        <v>28</v>
      </c>
      <c r="K79" s="327">
        <v>192.8</v>
      </c>
      <c r="L79" s="1490" t="s">
        <v>386</v>
      </c>
      <c r="M79" s="1357">
        <v>3</v>
      </c>
    </row>
    <row r="80" spans="1:13" ht="30" customHeight="1" x14ac:dyDescent="0.2">
      <c r="A80" s="1494"/>
      <c r="B80" s="1510"/>
      <c r="C80" s="161"/>
      <c r="D80" s="1535"/>
      <c r="E80" s="1500"/>
      <c r="F80" s="282"/>
      <c r="G80" s="191"/>
      <c r="H80" s="1501"/>
      <c r="I80" s="2139"/>
      <c r="J80" s="137"/>
      <c r="K80" s="186"/>
      <c r="L80" s="1539" t="s">
        <v>149</v>
      </c>
      <c r="M80" s="1358">
        <v>2</v>
      </c>
    </row>
    <row r="81" spans="1:13" ht="21" customHeight="1" x14ac:dyDescent="0.2">
      <c r="A81" s="1494"/>
      <c r="B81" s="1510"/>
      <c r="C81" s="1533"/>
      <c r="D81" s="1492" t="s">
        <v>9</v>
      </c>
      <c r="E81" s="1848" t="s">
        <v>257</v>
      </c>
      <c r="F81" s="1545"/>
      <c r="G81" s="2140"/>
      <c r="H81" s="1496"/>
      <c r="I81" s="2142" t="s">
        <v>94</v>
      </c>
      <c r="J81" s="1547" t="s">
        <v>28</v>
      </c>
      <c r="K81" s="262">
        <v>10</v>
      </c>
      <c r="L81" s="1852" t="s">
        <v>325</v>
      </c>
      <c r="M81" s="1357">
        <v>1</v>
      </c>
    </row>
    <row r="82" spans="1:13" ht="21.75" customHeight="1" x14ac:dyDescent="0.2">
      <c r="A82" s="1494"/>
      <c r="B82" s="1510"/>
      <c r="C82" s="161"/>
      <c r="D82" s="1535"/>
      <c r="E82" s="1845"/>
      <c r="F82" s="1515"/>
      <c r="G82" s="2141"/>
      <c r="H82" s="1501"/>
      <c r="I82" s="2143"/>
      <c r="J82" s="40"/>
      <c r="K82" s="186"/>
      <c r="L82" s="1874"/>
      <c r="M82" s="645"/>
    </row>
    <row r="83" spans="1:13" ht="15.75" customHeight="1" x14ac:dyDescent="0.2">
      <c r="A83" s="1494"/>
      <c r="B83" s="1510"/>
      <c r="C83" s="161"/>
      <c r="D83" s="1534" t="s">
        <v>30</v>
      </c>
      <c r="E83" s="1815" t="s">
        <v>118</v>
      </c>
      <c r="F83" s="2133" t="s">
        <v>81</v>
      </c>
      <c r="G83" s="2135" t="s">
        <v>205</v>
      </c>
      <c r="H83" s="1496"/>
      <c r="I83" s="2099" t="s">
        <v>105</v>
      </c>
      <c r="J83" s="1547" t="s">
        <v>28</v>
      </c>
      <c r="K83" s="423">
        <v>804.8</v>
      </c>
      <c r="L83" s="1507" t="s">
        <v>283</v>
      </c>
      <c r="M83" s="1363">
        <v>20.5</v>
      </c>
    </row>
    <row r="84" spans="1:13" ht="15.75" customHeight="1" x14ac:dyDescent="0.2">
      <c r="A84" s="1494"/>
      <c r="B84" s="1510"/>
      <c r="C84" s="161"/>
      <c r="D84" s="162"/>
      <c r="E84" s="1848"/>
      <c r="F84" s="2134"/>
      <c r="G84" s="2136"/>
      <c r="H84" s="1496"/>
      <c r="I84" s="2100"/>
      <c r="J84" s="936"/>
      <c r="K84" s="1143"/>
      <c r="L84" s="1507" t="s">
        <v>284</v>
      </c>
      <c r="M84" s="1367">
        <v>107</v>
      </c>
    </row>
    <row r="85" spans="1:13" ht="15.75" customHeight="1" x14ac:dyDescent="0.2">
      <c r="A85" s="1494"/>
      <c r="B85" s="1495"/>
      <c r="C85" s="1533"/>
      <c r="D85" s="1509"/>
      <c r="E85" s="1848"/>
      <c r="F85" s="2134"/>
      <c r="G85" s="2136"/>
      <c r="H85" s="1496"/>
      <c r="I85" s="2100"/>
      <c r="J85" s="936"/>
      <c r="K85" s="1143"/>
      <c r="L85" s="406" t="s">
        <v>281</v>
      </c>
      <c r="M85" s="91">
        <v>5</v>
      </c>
    </row>
    <row r="86" spans="1:13" ht="27" customHeight="1" x14ac:dyDescent="0.2">
      <c r="A86" s="1494"/>
      <c r="B86" s="1510"/>
      <c r="C86" s="161"/>
      <c r="D86" s="162"/>
      <c r="E86" s="1848"/>
      <c r="F86" s="2134"/>
      <c r="G86" s="2136"/>
      <c r="H86" s="1496"/>
      <c r="I86" s="2100"/>
      <c r="J86" s="936"/>
      <c r="K86" s="1143"/>
      <c r="L86" s="58" t="s">
        <v>403</v>
      </c>
      <c r="M86" s="1364">
        <v>1</v>
      </c>
    </row>
    <row r="87" spans="1:13" ht="39.75" customHeight="1" x14ac:dyDescent="0.2">
      <c r="A87" s="1494"/>
      <c r="B87" s="1510"/>
      <c r="C87" s="161"/>
      <c r="D87" s="162"/>
      <c r="E87" s="1848"/>
      <c r="F87" s="2134"/>
      <c r="G87" s="2136"/>
      <c r="H87" s="1496"/>
      <c r="I87" s="2100"/>
      <c r="J87" s="936"/>
      <c r="K87" s="1143"/>
      <c r="L87" s="1179" t="s">
        <v>326</v>
      </c>
      <c r="M87" s="1367">
        <v>584</v>
      </c>
    </row>
    <row r="88" spans="1:13" ht="15" customHeight="1" x14ac:dyDescent="0.2">
      <c r="A88" s="1494"/>
      <c r="B88" s="1510"/>
      <c r="C88" s="161"/>
      <c r="D88" s="162"/>
      <c r="E88" s="1848"/>
      <c r="F88" s="2134"/>
      <c r="G88" s="2136"/>
      <c r="H88" s="1496"/>
      <c r="I88" s="2100"/>
      <c r="J88" s="434" t="s">
        <v>45</v>
      </c>
      <c r="K88" s="437">
        <v>7.7</v>
      </c>
      <c r="L88" s="2137" t="s">
        <v>133</v>
      </c>
      <c r="M88" s="1375"/>
    </row>
    <row r="89" spans="1:13" ht="14.25" customHeight="1" x14ac:dyDescent="0.2">
      <c r="A89" s="1494"/>
      <c r="B89" s="1510"/>
      <c r="C89" s="161"/>
      <c r="D89" s="162"/>
      <c r="E89" s="443"/>
      <c r="F89" s="2134"/>
      <c r="G89" s="2136"/>
      <c r="H89" s="1496"/>
      <c r="I89" s="2100"/>
      <c r="J89" s="283" t="s">
        <v>119</v>
      </c>
      <c r="K89" s="399">
        <v>6.3</v>
      </c>
      <c r="L89" s="2138"/>
      <c r="M89" s="1363"/>
    </row>
    <row r="90" spans="1:13" ht="14.25" customHeight="1" x14ac:dyDescent="0.2">
      <c r="A90" s="1494"/>
      <c r="B90" s="1495"/>
      <c r="C90" s="1533"/>
      <c r="D90" s="1509"/>
      <c r="E90" s="1848" t="s">
        <v>183</v>
      </c>
      <c r="F90" s="1545"/>
      <c r="G90" s="285"/>
      <c r="H90" s="1496"/>
      <c r="I90" s="1521"/>
      <c r="J90" s="936"/>
      <c r="K90" s="1143"/>
      <c r="L90" s="688" t="s">
        <v>255</v>
      </c>
      <c r="M90" s="101">
        <v>2</v>
      </c>
    </row>
    <row r="91" spans="1:13" ht="14.25" customHeight="1" x14ac:dyDescent="0.2">
      <c r="A91" s="1494"/>
      <c r="B91" s="1510"/>
      <c r="C91" s="161"/>
      <c r="D91" s="1509"/>
      <c r="E91" s="1848"/>
      <c r="F91" s="1545"/>
      <c r="G91" s="285"/>
      <c r="H91" s="1496"/>
      <c r="I91" s="1521"/>
      <c r="J91" s="936"/>
      <c r="K91" s="1143"/>
      <c r="L91" s="688" t="s">
        <v>256</v>
      </c>
      <c r="M91" s="101">
        <v>12</v>
      </c>
    </row>
    <row r="92" spans="1:13" ht="14.25" customHeight="1" x14ac:dyDescent="0.2">
      <c r="A92" s="1494"/>
      <c r="B92" s="1510"/>
      <c r="C92" s="161"/>
      <c r="D92" s="1509"/>
      <c r="E92" s="1848"/>
      <c r="F92" s="1545"/>
      <c r="G92" s="285"/>
      <c r="H92" s="1496"/>
      <c r="I92" s="1521"/>
      <c r="J92" s="936"/>
      <c r="K92" s="1143"/>
      <c r="L92" s="686" t="s">
        <v>327</v>
      </c>
      <c r="M92" s="81">
        <v>1</v>
      </c>
    </row>
    <row r="93" spans="1:13" ht="14.25" customHeight="1" x14ac:dyDescent="0.2">
      <c r="A93" s="1494"/>
      <c r="B93" s="1510"/>
      <c r="C93" s="161"/>
      <c r="D93" s="1509"/>
      <c r="E93" s="1848"/>
      <c r="F93" s="1545"/>
      <c r="G93" s="285"/>
      <c r="H93" s="1496"/>
      <c r="I93" s="1521"/>
      <c r="J93" s="936"/>
      <c r="K93" s="1143"/>
      <c r="L93" s="688" t="s">
        <v>328</v>
      </c>
      <c r="M93" s="101">
        <v>1</v>
      </c>
    </row>
    <row r="94" spans="1:13" ht="14.25" customHeight="1" x14ac:dyDescent="0.2">
      <c r="A94" s="1494"/>
      <c r="B94" s="1510"/>
      <c r="C94" s="161"/>
      <c r="D94" s="1509"/>
      <c r="E94" s="1848"/>
      <c r="F94" s="197"/>
      <c r="G94" s="1378"/>
      <c r="H94" s="1501"/>
      <c r="I94" s="1521"/>
      <c r="J94" s="106"/>
      <c r="K94" s="186"/>
      <c r="L94" s="1377" t="s">
        <v>329</v>
      </c>
      <c r="M94" s="765">
        <v>1</v>
      </c>
    </row>
    <row r="95" spans="1:13" ht="14.25" customHeight="1" x14ac:dyDescent="0.2">
      <c r="A95" s="1857"/>
      <c r="B95" s="1858"/>
      <c r="C95" s="2096"/>
      <c r="D95" s="2098" t="s">
        <v>39</v>
      </c>
      <c r="E95" s="1815" t="s">
        <v>134</v>
      </c>
      <c r="F95" s="2155"/>
      <c r="G95" s="2147" t="s">
        <v>203</v>
      </c>
      <c r="H95" s="2150"/>
      <c r="I95" s="1521"/>
      <c r="J95" s="12" t="s">
        <v>28</v>
      </c>
      <c r="K95" s="1143">
        <v>9.3000000000000007</v>
      </c>
      <c r="L95" s="1507" t="s">
        <v>368</v>
      </c>
      <c r="M95" s="91">
        <v>1</v>
      </c>
    </row>
    <row r="96" spans="1:13" ht="13.5" customHeight="1" x14ac:dyDescent="0.2">
      <c r="A96" s="1857"/>
      <c r="B96" s="1858"/>
      <c r="C96" s="2096"/>
      <c r="D96" s="1859"/>
      <c r="E96" s="1848"/>
      <c r="F96" s="2155"/>
      <c r="G96" s="2148"/>
      <c r="H96" s="2150"/>
      <c r="I96" s="1521"/>
      <c r="J96" s="936" t="s">
        <v>45</v>
      </c>
      <c r="K96" s="1143">
        <v>5</v>
      </c>
      <c r="L96" s="174" t="s">
        <v>284</v>
      </c>
      <c r="M96" s="1368">
        <v>3</v>
      </c>
    </row>
    <row r="97" spans="1:14" ht="15.75" customHeight="1" x14ac:dyDescent="0.2">
      <c r="A97" s="1857"/>
      <c r="B97" s="1858"/>
      <c r="C97" s="2096"/>
      <c r="D97" s="1899"/>
      <c r="E97" s="1845"/>
      <c r="F97" s="2156"/>
      <c r="G97" s="2149"/>
      <c r="H97" s="2150"/>
      <c r="I97" s="1521"/>
      <c r="J97" s="40"/>
      <c r="K97" s="186"/>
      <c r="L97" s="1508"/>
      <c r="M97" s="645"/>
      <c r="N97" s="1028"/>
    </row>
    <row r="98" spans="1:14" ht="15" customHeight="1" x14ac:dyDescent="0.2">
      <c r="A98" s="1494"/>
      <c r="B98" s="1510"/>
      <c r="C98" s="1533"/>
      <c r="D98" s="1492" t="s">
        <v>40</v>
      </c>
      <c r="E98" s="1848" t="s">
        <v>78</v>
      </c>
      <c r="F98" s="1545"/>
      <c r="G98" s="2140" t="s">
        <v>204</v>
      </c>
      <c r="H98" s="1496"/>
      <c r="I98" s="1521"/>
      <c r="J98" s="1547" t="s">
        <v>45</v>
      </c>
      <c r="K98" s="262">
        <v>20</v>
      </c>
      <c r="L98" s="1497" t="s">
        <v>283</v>
      </c>
      <c r="M98" s="646">
        <v>2</v>
      </c>
    </row>
    <row r="99" spans="1:14" ht="14.25" customHeight="1" x14ac:dyDescent="0.2">
      <c r="A99" s="1494"/>
      <c r="B99" s="1510"/>
      <c r="C99" s="161"/>
      <c r="D99" s="1535"/>
      <c r="E99" s="1845"/>
      <c r="F99" s="1515"/>
      <c r="G99" s="2141"/>
      <c r="H99" s="1501"/>
      <c r="I99" s="793"/>
      <c r="J99" s="40"/>
      <c r="K99" s="186"/>
      <c r="L99" s="1508"/>
      <c r="M99" s="645"/>
    </row>
    <row r="100" spans="1:14" ht="28.5" customHeight="1" x14ac:dyDescent="0.2">
      <c r="A100" s="1494"/>
      <c r="B100" s="1510"/>
      <c r="C100" s="1533"/>
      <c r="D100" s="1492" t="s">
        <v>32</v>
      </c>
      <c r="E100" s="1848" t="s">
        <v>466</v>
      </c>
      <c r="F100" s="1545"/>
      <c r="G100" s="2140">
        <v>70405</v>
      </c>
      <c r="H100" s="1496"/>
      <c r="I100" s="2142" t="s">
        <v>465</v>
      </c>
      <c r="J100" s="1547" t="s">
        <v>72</v>
      </c>
      <c r="K100" s="262">
        <v>0.4</v>
      </c>
      <c r="L100" s="1497"/>
      <c r="M100" s="646"/>
    </row>
    <row r="101" spans="1:14" ht="21" customHeight="1" x14ac:dyDescent="0.2">
      <c r="A101" s="1494"/>
      <c r="B101" s="1510"/>
      <c r="C101" s="161"/>
      <c r="D101" s="1535"/>
      <c r="E101" s="1845"/>
      <c r="F101" s="1515"/>
      <c r="G101" s="2141"/>
      <c r="H101" s="1501"/>
      <c r="I101" s="2143"/>
      <c r="J101" s="40"/>
      <c r="K101" s="186"/>
      <c r="L101" s="1508"/>
      <c r="M101" s="645"/>
    </row>
    <row r="102" spans="1:14" ht="16.5" customHeight="1" thickBot="1" x14ac:dyDescent="0.25">
      <c r="A102" s="47"/>
      <c r="B102" s="1505"/>
      <c r="C102" s="52"/>
      <c r="D102" s="53"/>
      <c r="E102" s="54"/>
      <c r="F102" s="55"/>
      <c r="G102" s="55"/>
      <c r="H102" s="56"/>
      <c r="I102" s="2122" t="s">
        <v>93</v>
      </c>
      <c r="J102" s="2151"/>
      <c r="K102" s="241">
        <f>SUM(K68:K101)</f>
        <v>1236.5</v>
      </c>
      <c r="L102" s="175"/>
      <c r="M102" s="1361"/>
    </row>
    <row r="103" spans="1:14" ht="18" customHeight="1" x14ac:dyDescent="0.2">
      <c r="A103" s="1772" t="s">
        <v>7</v>
      </c>
      <c r="B103" s="1774" t="s">
        <v>7</v>
      </c>
      <c r="C103" s="2152" t="s">
        <v>39</v>
      </c>
      <c r="D103" s="2153"/>
      <c r="E103" s="1900" t="s">
        <v>64</v>
      </c>
      <c r="F103" s="2144" t="s">
        <v>194</v>
      </c>
      <c r="G103" s="200"/>
      <c r="H103" s="1906" t="s">
        <v>31</v>
      </c>
      <c r="I103" s="158"/>
      <c r="J103" s="205"/>
      <c r="K103" s="319"/>
      <c r="L103" s="1970"/>
      <c r="M103" s="1369"/>
    </row>
    <row r="104" spans="1:14" ht="11.25" customHeight="1" x14ac:dyDescent="0.2">
      <c r="A104" s="1857"/>
      <c r="B104" s="1869"/>
      <c r="C104" s="2096"/>
      <c r="D104" s="2154"/>
      <c r="E104" s="1901"/>
      <c r="F104" s="2145"/>
      <c r="G104" s="312"/>
      <c r="H104" s="1872"/>
      <c r="I104" s="159"/>
      <c r="J104" s="202"/>
      <c r="K104" s="250"/>
      <c r="L104" s="2146"/>
      <c r="M104" s="1190"/>
    </row>
    <row r="105" spans="1:14" ht="15.75" customHeight="1" x14ac:dyDescent="0.2">
      <c r="A105" s="1857"/>
      <c r="B105" s="1858"/>
      <c r="C105" s="2096"/>
      <c r="D105" s="2098" t="s">
        <v>7</v>
      </c>
      <c r="E105" s="1815" t="s">
        <v>150</v>
      </c>
      <c r="F105" s="2044" t="s">
        <v>84</v>
      </c>
      <c r="G105" s="2162" t="s">
        <v>226</v>
      </c>
      <c r="H105" s="1872"/>
      <c r="I105" s="1531"/>
      <c r="J105" s="201" t="s">
        <v>28</v>
      </c>
      <c r="K105" s="249">
        <v>1938</v>
      </c>
      <c r="L105" s="1497" t="s">
        <v>87</v>
      </c>
      <c r="M105" s="1370">
        <v>14.9</v>
      </c>
    </row>
    <row r="106" spans="1:14" ht="18.75" customHeight="1" x14ac:dyDescent="0.2">
      <c r="A106" s="1857"/>
      <c r="B106" s="1858"/>
      <c r="C106" s="2096"/>
      <c r="D106" s="1899"/>
      <c r="E106" s="1845"/>
      <c r="F106" s="1896"/>
      <c r="G106" s="2163"/>
      <c r="H106" s="1872"/>
      <c r="I106" s="163"/>
      <c r="J106" s="202" t="s">
        <v>72</v>
      </c>
      <c r="K106" s="250">
        <v>154.69999999999999</v>
      </c>
      <c r="L106" s="27" t="s">
        <v>58</v>
      </c>
      <c r="M106" s="1250">
        <v>9.1</v>
      </c>
    </row>
    <row r="107" spans="1:14" ht="19.5" customHeight="1" x14ac:dyDescent="0.2">
      <c r="A107" s="1494"/>
      <c r="B107" s="1510"/>
      <c r="C107" s="1533"/>
      <c r="D107" s="1509" t="s">
        <v>9</v>
      </c>
      <c r="E107" s="1815" t="s">
        <v>232</v>
      </c>
      <c r="F107" s="1516"/>
      <c r="G107" s="2164" t="s">
        <v>206</v>
      </c>
      <c r="H107" s="1496"/>
      <c r="I107" s="2166" t="s">
        <v>92</v>
      </c>
      <c r="J107" s="201" t="s">
        <v>28</v>
      </c>
      <c r="K107" s="249">
        <v>149.6</v>
      </c>
      <c r="L107" s="1497" t="s">
        <v>58</v>
      </c>
      <c r="M107" s="1404">
        <v>0.4</v>
      </c>
    </row>
    <row r="108" spans="1:14" ht="19.5" customHeight="1" x14ac:dyDescent="0.2">
      <c r="A108" s="1494"/>
      <c r="B108" s="1510"/>
      <c r="C108" s="1533"/>
      <c r="D108" s="1535"/>
      <c r="E108" s="1845"/>
      <c r="F108" s="209"/>
      <c r="G108" s="2165"/>
      <c r="H108" s="1496"/>
      <c r="I108" s="2166"/>
      <c r="J108" s="42" t="s">
        <v>72</v>
      </c>
      <c r="K108" s="1144">
        <v>4.5</v>
      </c>
      <c r="L108" s="406" t="s">
        <v>141</v>
      </c>
      <c r="M108" s="458">
        <v>966</v>
      </c>
    </row>
    <row r="109" spans="1:14" ht="27" customHeight="1" x14ac:dyDescent="0.2">
      <c r="A109" s="1494"/>
      <c r="B109" s="1510"/>
      <c r="C109" s="1533"/>
      <c r="D109" s="135" t="s">
        <v>30</v>
      </c>
      <c r="E109" s="1500" t="s">
        <v>178</v>
      </c>
      <c r="F109" s="1515"/>
      <c r="G109" s="287" t="s">
        <v>207</v>
      </c>
      <c r="H109" s="1496"/>
      <c r="I109" s="1531"/>
      <c r="J109" s="204"/>
      <c r="K109" s="252"/>
      <c r="L109" s="30" t="s">
        <v>151</v>
      </c>
      <c r="M109" s="69">
        <v>37</v>
      </c>
    </row>
    <row r="110" spans="1:14" ht="40.5" customHeight="1" x14ac:dyDescent="0.2">
      <c r="A110" s="1494"/>
      <c r="B110" s="1510"/>
      <c r="C110" s="1533"/>
      <c r="D110" s="407" t="s">
        <v>39</v>
      </c>
      <c r="E110" s="1499" t="s">
        <v>184</v>
      </c>
      <c r="F110" s="320"/>
      <c r="G110" s="321" t="s">
        <v>227</v>
      </c>
      <c r="H110" s="1501"/>
      <c r="I110" s="1521"/>
      <c r="J110" s="322" t="s">
        <v>28</v>
      </c>
      <c r="K110" s="453">
        <v>10</v>
      </c>
      <c r="L110" s="764" t="s">
        <v>405</v>
      </c>
      <c r="M110" s="32">
        <v>100</v>
      </c>
    </row>
    <row r="111" spans="1:14" ht="16.5" customHeight="1" x14ac:dyDescent="0.2">
      <c r="A111" s="1494"/>
      <c r="B111" s="1510"/>
      <c r="C111" s="1533"/>
      <c r="D111" s="2157" t="s">
        <v>40</v>
      </c>
      <c r="E111" s="1836" t="s">
        <v>74</v>
      </c>
      <c r="F111" s="1512"/>
      <c r="G111" s="2119" t="s">
        <v>234</v>
      </c>
      <c r="H111" s="1872"/>
      <c r="I111" s="2083"/>
      <c r="J111" s="42" t="s">
        <v>28</v>
      </c>
      <c r="K111" s="695">
        <v>472.1</v>
      </c>
      <c r="L111" s="2007" t="s">
        <v>406</v>
      </c>
      <c r="M111" s="646">
        <v>100</v>
      </c>
    </row>
    <row r="112" spans="1:14" ht="38.25" customHeight="1" x14ac:dyDescent="0.2">
      <c r="A112" s="1494"/>
      <c r="B112" s="1510"/>
      <c r="C112" s="1533"/>
      <c r="D112" s="2158"/>
      <c r="E112" s="1870"/>
      <c r="F112" s="1512"/>
      <c r="G112" s="2120"/>
      <c r="H112" s="1872"/>
      <c r="I112" s="2083"/>
      <c r="J112" s="42" t="s">
        <v>83</v>
      </c>
      <c r="K112" s="1144">
        <v>70.2</v>
      </c>
      <c r="L112" s="2071"/>
      <c r="M112" s="91"/>
      <c r="N112" s="1028"/>
    </row>
    <row r="113" spans="1:15" ht="43.5" customHeight="1" x14ac:dyDescent="0.2">
      <c r="A113" s="1494"/>
      <c r="B113" s="1510"/>
      <c r="C113" s="1533"/>
      <c r="D113" s="2158"/>
      <c r="E113" s="1870"/>
      <c r="F113" s="1512"/>
      <c r="G113" s="2120"/>
      <c r="H113" s="1872"/>
      <c r="I113" s="2083"/>
      <c r="J113" s="42"/>
      <c r="K113" s="1144"/>
      <c r="L113" s="98" t="s">
        <v>463</v>
      </c>
      <c r="M113" s="1371" t="s">
        <v>331</v>
      </c>
      <c r="N113" s="1028"/>
    </row>
    <row r="114" spans="1:15" ht="134.25" customHeight="1" x14ac:dyDescent="0.2">
      <c r="A114" s="1494"/>
      <c r="B114" s="1510"/>
      <c r="C114" s="1533"/>
      <c r="D114" s="2159"/>
      <c r="E114" s="1837"/>
      <c r="F114" s="197"/>
      <c r="G114" s="2160"/>
      <c r="H114" s="1907"/>
      <c r="I114" s="2161"/>
      <c r="J114" s="202"/>
      <c r="K114" s="342"/>
      <c r="L114" s="703" t="s">
        <v>408</v>
      </c>
      <c r="M114" s="765">
        <v>100</v>
      </c>
    </row>
    <row r="115" spans="1:15" ht="15.75" customHeight="1" thickBot="1" x14ac:dyDescent="0.25">
      <c r="A115" s="47"/>
      <c r="B115" s="1505"/>
      <c r="C115" s="52"/>
      <c r="D115" s="53"/>
      <c r="E115" s="54"/>
      <c r="F115" s="55"/>
      <c r="G115" s="55"/>
      <c r="H115" s="56"/>
      <c r="I115" s="2122" t="s">
        <v>93</v>
      </c>
      <c r="J115" s="2123"/>
      <c r="K115" s="253">
        <f>SUM(K105:K114)</f>
        <v>2799.1</v>
      </c>
      <c r="L115" s="2167"/>
      <c r="M115" s="2168"/>
    </row>
    <row r="116" spans="1:15" ht="36" customHeight="1" x14ac:dyDescent="0.2">
      <c r="A116" s="1772" t="s">
        <v>7</v>
      </c>
      <c r="B116" s="1774" t="s">
        <v>7</v>
      </c>
      <c r="C116" s="1776" t="s">
        <v>40</v>
      </c>
      <c r="D116" s="2065"/>
      <c r="E116" s="1778" t="s">
        <v>111</v>
      </c>
      <c r="F116" s="1780"/>
      <c r="G116" s="2067" t="s">
        <v>208</v>
      </c>
      <c r="H116" s="1782" t="s">
        <v>57</v>
      </c>
      <c r="I116" s="2069" t="s">
        <v>95</v>
      </c>
      <c r="J116" s="467" t="s">
        <v>28</v>
      </c>
      <c r="K116" s="417">
        <v>227.8</v>
      </c>
      <c r="L116" s="1387" t="s">
        <v>290</v>
      </c>
      <c r="M116" s="1259">
        <v>80</v>
      </c>
    </row>
    <row r="117" spans="1:15" ht="19.5" customHeight="1" thickBot="1" x14ac:dyDescent="0.25">
      <c r="A117" s="1773"/>
      <c r="B117" s="1775"/>
      <c r="C117" s="1777"/>
      <c r="D117" s="2066"/>
      <c r="E117" s="1779"/>
      <c r="F117" s="1781"/>
      <c r="G117" s="2068"/>
      <c r="H117" s="1783"/>
      <c r="I117" s="2070"/>
      <c r="J117" s="77" t="s">
        <v>8</v>
      </c>
      <c r="K117" s="454">
        <f>SUM(K116:K116)</f>
        <v>227.8</v>
      </c>
      <c r="L117" s="1388"/>
      <c r="M117" s="94"/>
    </row>
    <row r="118" spans="1:15" ht="20.25" customHeight="1" x14ac:dyDescent="0.2">
      <c r="A118" s="1502" t="s">
        <v>7</v>
      </c>
      <c r="B118" s="1504" t="s">
        <v>7</v>
      </c>
      <c r="C118" s="1537" t="s">
        <v>32</v>
      </c>
      <c r="D118" s="1506"/>
      <c r="E118" s="1915" t="s">
        <v>396</v>
      </c>
      <c r="F118" s="797" t="s">
        <v>54</v>
      </c>
      <c r="G118" s="192"/>
      <c r="H118" s="1511" t="s">
        <v>53</v>
      </c>
      <c r="I118" s="2173" t="s">
        <v>96</v>
      </c>
      <c r="J118" s="1379"/>
      <c r="K118" s="319"/>
      <c r="L118" s="2175"/>
      <c r="M118" s="643"/>
    </row>
    <row r="119" spans="1:15" ht="21.75" customHeight="1" x14ac:dyDescent="0.2">
      <c r="A119" s="1494"/>
      <c r="B119" s="1510"/>
      <c r="C119" s="1533"/>
      <c r="D119" s="1509"/>
      <c r="E119" s="1801"/>
      <c r="F119" s="1545"/>
      <c r="G119" s="188"/>
      <c r="H119" s="1496"/>
      <c r="I119" s="2174"/>
      <c r="J119" s="1380"/>
      <c r="K119" s="1144"/>
      <c r="L119" s="2176"/>
      <c r="M119" s="644"/>
    </row>
    <row r="120" spans="1:15" ht="22.5" customHeight="1" x14ac:dyDescent="0.2">
      <c r="A120" s="1494"/>
      <c r="B120" s="1510"/>
      <c r="C120" s="1533"/>
      <c r="D120" s="754" t="s">
        <v>7</v>
      </c>
      <c r="E120" s="1836" t="s">
        <v>152</v>
      </c>
      <c r="F120" s="1920" t="s">
        <v>139</v>
      </c>
      <c r="G120" s="2103" t="s">
        <v>233</v>
      </c>
      <c r="H120" s="1872"/>
      <c r="I120" s="2161"/>
      <c r="J120" s="201" t="s">
        <v>28</v>
      </c>
      <c r="K120" s="249">
        <v>71.3</v>
      </c>
      <c r="L120" s="455" t="s">
        <v>137</v>
      </c>
      <c r="M120" s="69">
        <v>1</v>
      </c>
    </row>
    <row r="121" spans="1:15" ht="24" customHeight="1" x14ac:dyDescent="0.2">
      <c r="A121" s="1494"/>
      <c r="B121" s="1510"/>
      <c r="C121" s="1533"/>
      <c r="D121" s="755"/>
      <c r="E121" s="1919"/>
      <c r="F121" s="1921"/>
      <c r="G121" s="2101"/>
      <c r="H121" s="1872"/>
      <c r="I121" s="2118"/>
      <c r="J121" s="42"/>
      <c r="K121" s="1144"/>
      <c r="L121" s="82" t="s">
        <v>136</v>
      </c>
      <c r="M121" s="91">
        <v>1</v>
      </c>
    </row>
    <row r="122" spans="1:15" ht="45.75" customHeight="1" x14ac:dyDescent="0.2">
      <c r="A122" s="1494"/>
      <c r="B122" s="1510"/>
      <c r="C122" s="1533"/>
      <c r="D122" s="755"/>
      <c r="E122" s="1919"/>
      <c r="F122" s="1921"/>
      <c r="G122" s="2101"/>
      <c r="H122" s="1872"/>
      <c r="I122" s="2177"/>
      <c r="J122" s="202"/>
      <c r="K122" s="250"/>
      <c r="L122" s="324" t="s">
        <v>291</v>
      </c>
      <c r="M122" s="645">
        <v>5</v>
      </c>
    </row>
    <row r="123" spans="1:15" ht="27" customHeight="1" x14ac:dyDescent="0.2">
      <c r="A123" s="1494"/>
      <c r="B123" s="1510"/>
      <c r="C123" s="1533"/>
      <c r="D123" s="2169" t="s">
        <v>9</v>
      </c>
      <c r="E123" s="1815" t="s">
        <v>427</v>
      </c>
      <c r="F123" s="1912" t="s">
        <v>80</v>
      </c>
      <c r="G123" s="2103" t="s">
        <v>234</v>
      </c>
      <c r="H123" s="1872"/>
      <c r="I123" s="2083"/>
      <c r="J123" s="42" t="s">
        <v>28</v>
      </c>
      <c r="K123" s="1144">
        <v>14</v>
      </c>
      <c r="L123" s="82" t="s">
        <v>136</v>
      </c>
      <c r="M123" s="91">
        <v>1</v>
      </c>
      <c r="O123" s="1028"/>
    </row>
    <row r="124" spans="1:15" ht="31.5" customHeight="1" x14ac:dyDescent="0.2">
      <c r="A124" s="1494"/>
      <c r="B124" s="1510"/>
      <c r="C124" s="1533"/>
      <c r="D124" s="1941"/>
      <c r="E124" s="1910"/>
      <c r="F124" s="1913"/>
      <c r="G124" s="2171"/>
      <c r="H124" s="1872"/>
      <c r="I124" s="2083"/>
      <c r="J124" s="42" t="s">
        <v>472</v>
      </c>
      <c r="K124" s="1144">
        <v>124</v>
      </c>
      <c r="L124" s="82" t="s">
        <v>292</v>
      </c>
      <c r="M124" s="91"/>
    </row>
    <row r="125" spans="1:15" ht="36" customHeight="1" x14ac:dyDescent="0.2">
      <c r="A125" s="1494"/>
      <c r="B125" s="1510"/>
      <c r="C125" s="1533"/>
      <c r="D125" s="2170"/>
      <c r="E125" s="1911"/>
      <c r="F125" s="1914"/>
      <c r="G125" s="2172"/>
      <c r="H125" s="1872"/>
      <c r="I125" s="2083"/>
      <c r="J125" s="202"/>
      <c r="K125" s="250"/>
      <c r="L125" s="457"/>
      <c r="M125" s="645"/>
    </row>
    <row r="126" spans="1:15" ht="30.75" customHeight="1" x14ac:dyDescent="0.2">
      <c r="A126" s="1494"/>
      <c r="B126" s="1510"/>
      <c r="C126" s="1533"/>
      <c r="D126" s="1941" t="s">
        <v>30</v>
      </c>
      <c r="E126" s="1848" t="s">
        <v>417</v>
      </c>
      <c r="F126" s="1908" t="s">
        <v>139</v>
      </c>
      <c r="G126" s="2101" t="s">
        <v>236</v>
      </c>
      <c r="H126" s="1872"/>
      <c r="I126" s="2178"/>
      <c r="J126" s="42" t="s">
        <v>28</v>
      </c>
      <c r="K126" s="1144">
        <v>40.6</v>
      </c>
      <c r="L126" s="82" t="s">
        <v>137</v>
      </c>
      <c r="M126" s="1190">
        <v>1</v>
      </c>
    </row>
    <row r="127" spans="1:15" ht="30" customHeight="1" x14ac:dyDescent="0.2">
      <c r="A127" s="1494"/>
      <c r="B127" s="1510"/>
      <c r="C127" s="1533"/>
      <c r="D127" s="1941"/>
      <c r="E127" s="1848"/>
      <c r="F127" s="1908"/>
      <c r="G127" s="2171"/>
      <c r="H127" s="1872"/>
      <c r="I127" s="2178"/>
      <c r="J127" s="42"/>
      <c r="K127" s="1144"/>
      <c r="L127" s="82" t="s">
        <v>136</v>
      </c>
      <c r="M127" s="91"/>
    </row>
    <row r="128" spans="1:15" ht="27.75" customHeight="1" x14ac:dyDescent="0.2">
      <c r="A128" s="1494"/>
      <c r="B128" s="1510"/>
      <c r="C128" s="1533"/>
      <c r="D128" s="1941"/>
      <c r="E128" s="1848"/>
      <c r="F128" s="1908"/>
      <c r="G128" s="2171"/>
      <c r="H128" s="1872"/>
      <c r="I128" s="2178"/>
      <c r="J128" s="42"/>
      <c r="K128" s="1144"/>
      <c r="L128" s="82" t="s">
        <v>293</v>
      </c>
      <c r="M128" s="1190"/>
    </row>
    <row r="129" spans="1:14" ht="16.5" customHeight="1" x14ac:dyDescent="0.2">
      <c r="A129" s="1494"/>
      <c r="B129" s="1510"/>
      <c r="C129" s="1533"/>
      <c r="D129" s="2170"/>
      <c r="E129" s="1845"/>
      <c r="F129" s="1909"/>
      <c r="G129" s="2172"/>
      <c r="H129" s="1872"/>
      <c r="I129" s="2178"/>
      <c r="J129" s="1381"/>
      <c r="K129" s="340"/>
      <c r="L129" s="82"/>
      <c r="M129" s="1190"/>
    </row>
    <row r="130" spans="1:14" ht="19.5" customHeight="1" x14ac:dyDescent="0.2">
      <c r="A130" s="1494"/>
      <c r="B130" s="1510"/>
      <c r="C130" s="1533"/>
      <c r="D130" s="2169" t="s">
        <v>39</v>
      </c>
      <c r="E130" s="1836" t="s">
        <v>138</v>
      </c>
      <c r="F130" s="1924" t="s">
        <v>139</v>
      </c>
      <c r="G130" s="2101" t="s">
        <v>235</v>
      </c>
      <c r="H130" s="1872"/>
      <c r="I130" s="2178"/>
      <c r="J130" s="201" t="s">
        <v>72</v>
      </c>
      <c r="K130" s="249">
        <v>44.8</v>
      </c>
      <c r="L130" s="455" t="s">
        <v>136</v>
      </c>
      <c r="M130" s="646">
        <v>1</v>
      </c>
    </row>
    <row r="131" spans="1:14" ht="23.25" customHeight="1" x14ac:dyDescent="0.2">
      <c r="A131" s="1494"/>
      <c r="B131" s="1510"/>
      <c r="C131" s="1533"/>
      <c r="D131" s="1941"/>
      <c r="E131" s="1870"/>
      <c r="F131" s="1908"/>
      <c r="G131" s="2131"/>
      <c r="H131" s="1872"/>
      <c r="I131" s="2178"/>
      <c r="J131" s="42"/>
      <c r="K131" s="1144"/>
      <c r="L131" s="1875" t="s">
        <v>296</v>
      </c>
      <c r="M131" s="91"/>
      <c r="N131" s="1028"/>
    </row>
    <row r="132" spans="1:14" ht="16.5" customHeight="1" x14ac:dyDescent="0.2">
      <c r="A132" s="1494"/>
      <c r="B132" s="1510"/>
      <c r="C132" s="1533"/>
      <c r="D132" s="2170"/>
      <c r="E132" s="1837"/>
      <c r="F132" s="1909"/>
      <c r="G132" s="2131"/>
      <c r="H132" s="1872"/>
      <c r="I132" s="2178"/>
      <c r="J132" s="202"/>
      <c r="K132" s="250"/>
      <c r="L132" s="2232"/>
      <c r="M132" s="645"/>
    </row>
    <row r="133" spans="1:14" ht="20.25" customHeight="1" x14ac:dyDescent="0.2">
      <c r="A133" s="1494"/>
      <c r="B133" s="1510"/>
      <c r="C133" s="1533"/>
      <c r="D133" s="1509" t="s">
        <v>40</v>
      </c>
      <c r="E133" s="1922" t="s">
        <v>486</v>
      </c>
      <c r="F133" s="1924" t="s">
        <v>139</v>
      </c>
      <c r="G133" s="1526"/>
      <c r="H133" s="1872"/>
      <c r="I133" s="2083"/>
      <c r="J133" s="1382" t="s">
        <v>28</v>
      </c>
      <c r="K133" s="1144">
        <v>53.1</v>
      </c>
      <c r="L133" s="82" t="s">
        <v>136</v>
      </c>
      <c r="M133" s="1372">
        <v>1</v>
      </c>
    </row>
    <row r="134" spans="1:14" ht="27.75" customHeight="1" x14ac:dyDescent="0.2">
      <c r="A134" s="1494"/>
      <c r="B134" s="1510"/>
      <c r="C134" s="1533"/>
      <c r="D134" s="1509"/>
      <c r="E134" s="1922"/>
      <c r="F134" s="1908"/>
      <c r="G134" s="1528"/>
      <c r="H134" s="1872"/>
      <c r="I134" s="2083"/>
      <c r="J134" s="1383"/>
      <c r="K134" s="1144"/>
      <c r="L134" s="591" t="s">
        <v>294</v>
      </c>
      <c r="M134" s="1372"/>
    </row>
    <row r="135" spans="1:14" ht="30" customHeight="1" x14ac:dyDescent="0.2">
      <c r="A135" s="1494"/>
      <c r="B135" s="1510"/>
      <c r="C135" s="1533"/>
      <c r="D135" s="1535"/>
      <c r="E135" s="1923"/>
      <c r="F135" s="1909"/>
      <c r="G135" s="1528"/>
      <c r="H135" s="1872"/>
      <c r="I135" s="2083"/>
      <c r="J135" s="1384"/>
      <c r="K135" s="250"/>
      <c r="L135" s="996"/>
      <c r="M135" s="1373"/>
    </row>
    <row r="136" spans="1:14" ht="25.5" customHeight="1" x14ac:dyDescent="0.2">
      <c r="A136" s="1494"/>
      <c r="B136" s="1510"/>
      <c r="C136" s="1533"/>
      <c r="D136" s="1509" t="s">
        <v>32</v>
      </c>
      <c r="E136" s="2049" t="s">
        <v>415</v>
      </c>
      <c r="F136" s="1908" t="s">
        <v>108</v>
      </c>
      <c r="G136" s="1528"/>
      <c r="H136" s="1872"/>
      <c r="I136" s="2083"/>
      <c r="J136" s="401" t="s">
        <v>28</v>
      </c>
      <c r="K136" s="340">
        <v>31.1</v>
      </c>
      <c r="L136" s="82" t="s">
        <v>137</v>
      </c>
      <c r="M136" s="1190"/>
    </row>
    <row r="137" spans="1:14" ht="31.5" customHeight="1" x14ac:dyDescent="0.2">
      <c r="A137" s="1494"/>
      <c r="B137" s="1510"/>
      <c r="C137" s="1533"/>
      <c r="D137" s="1509"/>
      <c r="E137" s="1925"/>
      <c r="F137" s="1908"/>
      <c r="G137" s="1526"/>
      <c r="H137" s="1872"/>
      <c r="I137" s="2178"/>
      <c r="J137" s="401"/>
      <c r="K137" s="1144"/>
      <c r="L137" s="82" t="s">
        <v>136</v>
      </c>
      <c r="M137" s="91"/>
    </row>
    <row r="138" spans="1:14" ht="36" customHeight="1" x14ac:dyDescent="0.2">
      <c r="A138" s="1494"/>
      <c r="B138" s="1510"/>
      <c r="C138" s="1533"/>
      <c r="D138" s="1535"/>
      <c r="E138" s="1925"/>
      <c r="F138" s="1926"/>
      <c r="G138" s="1528"/>
      <c r="H138" s="1872"/>
      <c r="I138" s="2178"/>
      <c r="J138" s="1385"/>
      <c r="K138" s="250"/>
      <c r="L138" s="457" t="s">
        <v>295</v>
      </c>
      <c r="M138" s="834"/>
    </row>
    <row r="139" spans="1:14" ht="21.75" customHeight="1" x14ac:dyDescent="0.2">
      <c r="A139" s="1494"/>
      <c r="B139" s="1510"/>
      <c r="C139" s="1533"/>
      <c r="D139" s="1509" t="s">
        <v>41</v>
      </c>
      <c r="E139" s="1836" t="s">
        <v>416</v>
      </c>
      <c r="F139" s="1924" t="s">
        <v>139</v>
      </c>
      <c r="G139" s="1528"/>
      <c r="H139" s="1872"/>
      <c r="I139" s="2178"/>
      <c r="J139" s="401" t="s">
        <v>28</v>
      </c>
      <c r="K139" s="1144">
        <v>52.2</v>
      </c>
      <c r="L139" s="82" t="s">
        <v>137</v>
      </c>
      <c r="M139" s="1190">
        <v>1</v>
      </c>
    </row>
    <row r="140" spans="1:14" ht="21" customHeight="1" x14ac:dyDescent="0.2">
      <c r="A140" s="1494"/>
      <c r="B140" s="1510"/>
      <c r="C140" s="1533"/>
      <c r="D140" s="1509"/>
      <c r="E140" s="1870"/>
      <c r="F140" s="1908"/>
      <c r="G140" s="1528"/>
      <c r="H140" s="1872"/>
      <c r="I140" s="2178"/>
      <c r="J140" s="401"/>
      <c r="K140" s="340"/>
      <c r="L140" s="82" t="s">
        <v>136</v>
      </c>
      <c r="M140" s="91"/>
    </row>
    <row r="141" spans="1:14" ht="37.5" customHeight="1" x14ac:dyDescent="0.2">
      <c r="A141" s="1494"/>
      <c r="B141" s="1510"/>
      <c r="C141" s="1533"/>
      <c r="D141" s="1535"/>
      <c r="E141" s="1870"/>
      <c r="F141" s="1908"/>
      <c r="G141" s="1526"/>
      <c r="H141" s="1872"/>
      <c r="I141" s="2178"/>
      <c r="J141" s="1051"/>
      <c r="K141" s="250"/>
      <c r="L141" s="457" t="s">
        <v>300</v>
      </c>
      <c r="M141" s="834"/>
    </row>
    <row r="142" spans="1:14" ht="21" customHeight="1" x14ac:dyDescent="0.2">
      <c r="A142" s="1494"/>
      <c r="B142" s="1510"/>
      <c r="C142" s="1533"/>
      <c r="D142" s="1492" t="s">
        <v>34</v>
      </c>
      <c r="E142" s="1928" t="s">
        <v>259</v>
      </c>
      <c r="F142" s="1924" t="s">
        <v>139</v>
      </c>
      <c r="G142" s="1527"/>
      <c r="H142" s="1872"/>
      <c r="I142" s="2178"/>
      <c r="J142" s="401" t="s">
        <v>28</v>
      </c>
      <c r="K142" s="1144"/>
      <c r="L142" s="82" t="s">
        <v>137</v>
      </c>
      <c r="M142" s="1374"/>
    </row>
    <row r="143" spans="1:14" ht="17.25" customHeight="1" x14ac:dyDescent="0.2">
      <c r="A143" s="1494"/>
      <c r="B143" s="1510"/>
      <c r="C143" s="1533"/>
      <c r="D143" s="1492"/>
      <c r="E143" s="1929"/>
      <c r="F143" s="1908"/>
      <c r="G143" s="1527"/>
      <c r="H143" s="1872"/>
      <c r="I143" s="2178"/>
      <c r="J143" s="401"/>
      <c r="K143" s="1144"/>
      <c r="L143" s="82" t="s">
        <v>136</v>
      </c>
      <c r="M143" s="594"/>
    </row>
    <row r="144" spans="1:14" ht="28.5" customHeight="1" x14ac:dyDescent="0.2">
      <c r="A144" s="1494"/>
      <c r="B144" s="1510"/>
      <c r="C144" s="1533"/>
      <c r="D144" s="757"/>
      <c r="E144" s="1930"/>
      <c r="F144" s="1909"/>
      <c r="G144" s="1526"/>
      <c r="H144" s="1492"/>
      <c r="I144" s="1523"/>
      <c r="J144" s="1051"/>
      <c r="K144" s="250"/>
      <c r="L144" s="457"/>
      <c r="M144" s="645"/>
    </row>
    <row r="145" spans="1:14" ht="17.25" customHeight="1" x14ac:dyDescent="0.2">
      <c r="A145" s="1494"/>
      <c r="B145" s="1510"/>
      <c r="C145" s="1533"/>
      <c r="D145" s="1492" t="s">
        <v>79</v>
      </c>
      <c r="E145" s="1928" t="s">
        <v>306</v>
      </c>
      <c r="F145" s="1924"/>
      <c r="G145" s="1527"/>
      <c r="H145" s="159"/>
      <c r="I145" s="1523"/>
      <c r="J145" s="401" t="s">
        <v>28</v>
      </c>
      <c r="K145" s="1144">
        <v>15</v>
      </c>
      <c r="L145" s="1932" t="s">
        <v>309</v>
      </c>
      <c r="M145" s="1374">
        <v>1</v>
      </c>
      <c r="N145" s="1927"/>
    </row>
    <row r="146" spans="1:14" ht="17.25" customHeight="1" x14ac:dyDescent="0.2">
      <c r="A146" s="1494"/>
      <c r="B146" s="1510"/>
      <c r="C146" s="1533"/>
      <c r="D146" s="1492"/>
      <c r="E146" s="1929"/>
      <c r="F146" s="1908"/>
      <c r="G146" s="1527"/>
      <c r="H146" s="159"/>
      <c r="I146" s="1523"/>
      <c r="J146" s="401"/>
      <c r="K146" s="1144"/>
      <c r="L146" s="1799"/>
      <c r="M146" s="594"/>
      <c r="N146" s="1927"/>
    </row>
    <row r="147" spans="1:14" ht="12.75" customHeight="1" x14ac:dyDescent="0.2">
      <c r="A147" s="1494"/>
      <c r="B147" s="1510"/>
      <c r="C147" s="1533"/>
      <c r="D147" s="757"/>
      <c r="E147" s="1930"/>
      <c r="F147" s="1909"/>
      <c r="G147" s="1542"/>
      <c r="H147" s="1105"/>
      <c r="I147" s="1524"/>
      <c r="J147" s="1386"/>
      <c r="K147" s="250"/>
      <c r="L147" s="1952"/>
      <c r="M147" s="645"/>
      <c r="N147" s="1927"/>
    </row>
    <row r="148" spans="1:14" ht="15.75" customHeight="1" thickBot="1" x14ac:dyDescent="0.25">
      <c r="A148" s="47"/>
      <c r="B148" s="1505"/>
      <c r="C148" s="52"/>
      <c r="D148" s="53"/>
      <c r="E148" s="54"/>
      <c r="F148" s="55"/>
      <c r="G148" s="55"/>
      <c r="H148" s="56"/>
      <c r="I148" s="2122" t="s">
        <v>93</v>
      </c>
      <c r="J148" s="2123"/>
      <c r="K148" s="253">
        <f>SUM(K120:K147)</f>
        <v>446.1</v>
      </c>
      <c r="L148" s="2179"/>
      <c r="M148" s="2168"/>
    </row>
    <row r="149" spans="1:14" ht="36" customHeight="1" x14ac:dyDescent="0.2">
      <c r="A149" s="1772" t="s">
        <v>7</v>
      </c>
      <c r="B149" s="1774" t="s">
        <v>7</v>
      </c>
      <c r="C149" s="1776" t="s">
        <v>41</v>
      </c>
      <c r="D149" s="2065"/>
      <c r="E149" s="1778" t="s">
        <v>494</v>
      </c>
      <c r="F149" s="1780"/>
      <c r="G149" s="2067"/>
      <c r="H149" s="1782" t="s">
        <v>31</v>
      </c>
      <c r="I149" s="2069" t="s">
        <v>497</v>
      </c>
      <c r="J149" s="467" t="s">
        <v>28</v>
      </c>
      <c r="K149" s="417">
        <v>150</v>
      </c>
      <c r="L149" s="1732" t="s">
        <v>495</v>
      </c>
      <c r="M149" s="95">
        <v>100</v>
      </c>
    </row>
    <row r="150" spans="1:14" ht="19.5" customHeight="1" thickBot="1" x14ac:dyDescent="0.25">
      <c r="A150" s="1773"/>
      <c r="B150" s="1775"/>
      <c r="C150" s="1777"/>
      <c r="D150" s="2066"/>
      <c r="E150" s="1779"/>
      <c r="F150" s="1781"/>
      <c r="G150" s="2068"/>
      <c r="H150" s="1783"/>
      <c r="I150" s="2070"/>
      <c r="J150" s="77" t="s">
        <v>8</v>
      </c>
      <c r="K150" s="454">
        <f>SUM(K149:K149)</f>
        <v>150</v>
      </c>
      <c r="L150" s="1388"/>
      <c r="M150" s="94"/>
    </row>
    <row r="151" spans="1:14" ht="14.25" customHeight="1" thickBot="1" x14ac:dyDescent="0.25">
      <c r="A151" s="48" t="s">
        <v>7</v>
      </c>
      <c r="B151" s="164" t="s">
        <v>7</v>
      </c>
      <c r="C151" s="1973" t="s">
        <v>10</v>
      </c>
      <c r="D151" s="1974"/>
      <c r="E151" s="1974"/>
      <c r="F151" s="1974"/>
      <c r="G151" s="1974"/>
      <c r="H151" s="1974"/>
      <c r="I151" s="1974"/>
      <c r="J151" s="1974"/>
      <c r="K151" s="260">
        <f>K148+K117+K115+K102+K66+K54+K150</f>
        <v>10843.5</v>
      </c>
      <c r="L151" s="1174"/>
      <c r="M151" s="801"/>
    </row>
    <row r="152" spans="1:14" ht="17.25" customHeight="1" thickBot="1" x14ac:dyDescent="0.25">
      <c r="A152" s="48" t="s">
        <v>7</v>
      </c>
      <c r="B152" s="164" t="s">
        <v>9</v>
      </c>
      <c r="C152" s="1934" t="s">
        <v>47</v>
      </c>
      <c r="D152" s="1935"/>
      <c r="E152" s="1935"/>
      <c r="F152" s="1935"/>
      <c r="G152" s="1935"/>
      <c r="H152" s="1935"/>
      <c r="I152" s="1935"/>
      <c r="J152" s="1935"/>
      <c r="K152" s="1935"/>
      <c r="L152" s="1935"/>
      <c r="M152" s="1936"/>
    </row>
    <row r="153" spans="1:14" ht="27.75" customHeight="1" x14ac:dyDescent="0.2">
      <c r="A153" s="183" t="s">
        <v>7</v>
      </c>
      <c r="B153" s="275" t="s">
        <v>9</v>
      </c>
      <c r="C153" s="276" t="s">
        <v>7</v>
      </c>
      <c r="D153" s="751"/>
      <c r="E153" s="752" t="s">
        <v>106</v>
      </c>
      <c r="F153" s="288"/>
      <c r="G153" s="288"/>
      <c r="H153" s="122">
        <v>6</v>
      </c>
      <c r="I153" s="2180" t="s">
        <v>104</v>
      </c>
      <c r="J153" s="110"/>
      <c r="K153" s="333"/>
      <c r="L153" s="212"/>
      <c r="M153" s="213"/>
    </row>
    <row r="154" spans="1:14" ht="18.75" customHeight="1" x14ac:dyDescent="0.2">
      <c r="A154" s="184"/>
      <c r="B154" s="1184"/>
      <c r="C154" s="277"/>
      <c r="D154" s="314" t="s">
        <v>7</v>
      </c>
      <c r="E154" s="1937" t="s">
        <v>59</v>
      </c>
      <c r="F154" s="1545"/>
      <c r="G154" s="2182" t="s">
        <v>209</v>
      </c>
      <c r="H154" s="123"/>
      <c r="I154" s="2181"/>
      <c r="J154" s="125" t="s">
        <v>28</v>
      </c>
      <c r="K154" s="255">
        <v>49.6</v>
      </c>
      <c r="L154" s="214" t="s">
        <v>297</v>
      </c>
      <c r="M154" s="215">
        <v>350</v>
      </c>
    </row>
    <row r="155" spans="1:14" ht="28.5" customHeight="1" x14ac:dyDescent="0.2">
      <c r="A155" s="184"/>
      <c r="B155" s="1184"/>
      <c r="C155" s="277"/>
      <c r="D155" s="128"/>
      <c r="E155" s="1937"/>
      <c r="F155" s="1545"/>
      <c r="G155" s="2183"/>
      <c r="H155" s="123"/>
      <c r="I155" s="2181"/>
      <c r="J155" s="126" t="s">
        <v>72</v>
      </c>
      <c r="K155" s="256">
        <v>2.6</v>
      </c>
      <c r="L155" s="216" t="s">
        <v>298</v>
      </c>
      <c r="M155" s="198">
        <v>300</v>
      </c>
    </row>
    <row r="156" spans="1:14" ht="35.25" customHeight="1" x14ac:dyDescent="0.2">
      <c r="A156" s="184"/>
      <c r="B156" s="1184"/>
      <c r="C156" s="313"/>
      <c r="D156" s="315"/>
      <c r="E156" s="1938"/>
      <c r="F156" s="1515"/>
      <c r="G156" s="2184"/>
      <c r="H156" s="123"/>
      <c r="I156" s="2181"/>
      <c r="J156" s="127"/>
      <c r="K156" s="257"/>
      <c r="L156" s="217" t="s">
        <v>117</v>
      </c>
      <c r="M156" s="199">
        <v>36</v>
      </c>
    </row>
    <row r="157" spans="1:14" ht="14.25" customHeight="1" x14ac:dyDescent="0.2">
      <c r="A157" s="184"/>
      <c r="B157" s="1184"/>
      <c r="C157" s="277"/>
      <c r="D157" s="1492" t="s">
        <v>9</v>
      </c>
      <c r="E157" s="1979" t="s">
        <v>185</v>
      </c>
      <c r="F157" s="1545"/>
      <c r="G157" s="2185">
        <v>701050200</v>
      </c>
      <c r="H157" s="123"/>
      <c r="I157" s="1540"/>
      <c r="J157" s="125" t="s">
        <v>28</v>
      </c>
      <c r="K157" s="1303">
        <v>380.4</v>
      </c>
      <c r="L157" s="2007" t="s">
        <v>179</v>
      </c>
      <c r="M157" s="278">
        <v>18</v>
      </c>
    </row>
    <row r="158" spans="1:14" ht="13.5" customHeight="1" x14ac:dyDescent="0.2">
      <c r="A158" s="184"/>
      <c r="B158" s="1184"/>
      <c r="C158" s="277"/>
      <c r="D158" s="128"/>
      <c r="E158" s="1980"/>
      <c r="F158" s="1545"/>
      <c r="G158" s="2182"/>
      <c r="H158" s="123"/>
      <c r="I158" s="1540"/>
      <c r="J158" s="126" t="s">
        <v>72</v>
      </c>
      <c r="K158" s="424">
        <v>10</v>
      </c>
      <c r="L158" s="2008"/>
      <c r="M158" s="218"/>
    </row>
    <row r="159" spans="1:14" ht="27.75" customHeight="1" x14ac:dyDescent="0.2">
      <c r="A159" s="184"/>
      <c r="B159" s="1184"/>
      <c r="C159" s="277"/>
      <c r="D159" s="128"/>
      <c r="E159" s="1486"/>
      <c r="F159" s="1545"/>
      <c r="G159" s="2182"/>
      <c r="H159" s="123"/>
      <c r="I159" s="1540"/>
      <c r="J159" s="126"/>
      <c r="K159" s="428"/>
      <c r="L159" s="216" t="s">
        <v>343</v>
      </c>
      <c r="M159" s="198">
        <v>2</v>
      </c>
    </row>
    <row r="160" spans="1:14" ht="27.75" customHeight="1" x14ac:dyDescent="0.2">
      <c r="A160" s="184"/>
      <c r="B160" s="1184"/>
      <c r="C160" s="277"/>
      <c r="D160" s="128"/>
      <c r="E160" s="1486"/>
      <c r="F160" s="1545"/>
      <c r="G160" s="2182"/>
      <c r="H160" s="123"/>
      <c r="I160" s="1540"/>
      <c r="J160" s="126"/>
      <c r="K160" s="549"/>
      <c r="L160" s="219" t="s">
        <v>344</v>
      </c>
      <c r="M160" s="1555">
        <v>80</v>
      </c>
      <c r="N160" s="1028"/>
    </row>
    <row r="161" spans="1:14" ht="26.25" customHeight="1" x14ac:dyDescent="0.2">
      <c r="A161" s="184"/>
      <c r="B161" s="1184"/>
      <c r="C161" s="277"/>
      <c r="D161" s="128"/>
      <c r="E161" s="1486"/>
      <c r="F161" s="1545"/>
      <c r="G161" s="2182"/>
      <c r="H161" s="123"/>
      <c r="I161" s="1540"/>
      <c r="J161" s="126"/>
      <c r="K161" s="549"/>
      <c r="L161" s="219" t="s">
        <v>162</v>
      </c>
      <c r="M161" s="1555">
        <v>13</v>
      </c>
    </row>
    <row r="162" spans="1:14" ht="36" customHeight="1" x14ac:dyDescent="0.2">
      <c r="A162" s="184"/>
      <c r="B162" s="1184"/>
      <c r="C162" s="277"/>
      <c r="D162" s="128"/>
      <c r="E162" s="1486"/>
      <c r="F162" s="1545"/>
      <c r="G162" s="2182"/>
      <c r="H162" s="123"/>
      <c r="I162" s="1540"/>
      <c r="J162" s="126"/>
      <c r="K162" s="428"/>
      <c r="L162" s="316" t="s">
        <v>442</v>
      </c>
      <c r="M162" s="218">
        <v>500</v>
      </c>
    </row>
    <row r="163" spans="1:14" ht="26.25" customHeight="1" x14ac:dyDescent="0.2">
      <c r="A163" s="184"/>
      <c r="B163" s="1184"/>
      <c r="C163" s="277"/>
      <c r="D163" s="128"/>
      <c r="E163" s="1486"/>
      <c r="F163" s="1545"/>
      <c r="G163" s="188"/>
      <c r="H163" s="123"/>
      <c r="I163" s="1540"/>
      <c r="J163" s="126"/>
      <c r="K163" s="549"/>
      <c r="L163" s="316" t="s">
        <v>388</v>
      </c>
      <c r="M163" s="218">
        <v>100</v>
      </c>
    </row>
    <row r="164" spans="1:14" ht="26.25" customHeight="1" x14ac:dyDescent="0.2">
      <c r="A164" s="184"/>
      <c r="B164" s="1184"/>
      <c r="C164" s="277"/>
      <c r="D164" s="128"/>
      <c r="E164" s="1486"/>
      <c r="F164" s="1545"/>
      <c r="G164" s="188"/>
      <c r="H164" s="123"/>
      <c r="I164" s="1540"/>
      <c r="J164" s="126"/>
      <c r="K164" s="549"/>
      <c r="L164" s="316" t="s">
        <v>389</v>
      </c>
      <c r="M164" s="218">
        <v>100</v>
      </c>
    </row>
    <row r="165" spans="1:14" ht="20.25" customHeight="1" x14ac:dyDescent="0.2">
      <c r="A165" s="184"/>
      <c r="B165" s="1184"/>
      <c r="C165" s="277"/>
      <c r="D165" s="128"/>
      <c r="E165" s="1486"/>
      <c r="F165" s="1545"/>
      <c r="G165" s="188"/>
      <c r="H165" s="123"/>
      <c r="I165" s="1540"/>
      <c r="J165" s="126"/>
      <c r="K165" s="549"/>
      <c r="L165" s="316" t="s">
        <v>391</v>
      </c>
      <c r="M165" s="218">
        <v>250</v>
      </c>
    </row>
    <row r="166" spans="1:14" ht="26.25" customHeight="1" x14ac:dyDescent="0.2">
      <c r="A166" s="184"/>
      <c r="B166" s="1184"/>
      <c r="C166" s="277"/>
      <c r="D166" s="128"/>
      <c r="E166" s="1486"/>
      <c r="F166" s="1545"/>
      <c r="G166" s="188"/>
      <c r="H166" s="123"/>
      <c r="I166" s="1540"/>
      <c r="J166" s="126"/>
      <c r="K166" s="428"/>
      <c r="L166" s="316" t="s">
        <v>332</v>
      </c>
      <c r="M166" s="218">
        <v>61</v>
      </c>
    </row>
    <row r="167" spans="1:14" ht="26.25" customHeight="1" x14ac:dyDescent="0.2">
      <c r="A167" s="184"/>
      <c r="B167" s="1184"/>
      <c r="C167" s="277"/>
      <c r="D167" s="128"/>
      <c r="E167" s="1486"/>
      <c r="F167" s="1545"/>
      <c r="G167" s="188"/>
      <c r="H167" s="123"/>
      <c r="I167" s="1540"/>
      <c r="J167" s="126"/>
      <c r="K167" s="428"/>
      <c r="L167" s="316" t="s">
        <v>418</v>
      </c>
      <c r="M167" s="218">
        <v>1</v>
      </c>
    </row>
    <row r="168" spans="1:14" ht="36" customHeight="1" x14ac:dyDescent="0.2">
      <c r="A168" s="184"/>
      <c r="B168" s="1184"/>
      <c r="C168" s="277"/>
      <c r="D168" s="128"/>
      <c r="E168" s="1486"/>
      <c r="F168" s="1545"/>
      <c r="G168" s="188"/>
      <c r="H168" s="123"/>
      <c r="I168" s="1540"/>
      <c r="J168" s="126"/>
      <c r="K168" s="428"/>
      <c r="L168" s="316" t="s">
        <v>392</v>
      </c>
      <c r="M168" s="218">
        <v>100</v>
      </c>
    </row>
    <row r="169" spans="1:14" ht="27" customHeight="1" x14ac:dyDescent="0.2">
      <c r="A169" s="184"/>
      <c r="B169" s="1184"/>
      <c r="C169" s="277"/>
      <c r="D169" s="128"/>
      <c r="E169" s="1486"/>
      <c r="F169" s="1545"/>
      <c r="G169" s="188"/>
      <c r="H169" s="123"/>
      <c r="I169" s="1540"/>
      <c r="J169" s="126"/>
      <c r="K169" s="428"/>
      <c r="L169" s="316" t="s">
        <v>181</v>
      </c>
      <c r="M169" s="218">
        <v>50</v>
      </c>
    </row>
    <row r="170" spans="1:14" ht="27" customHeight="1" x14ac:dyDescent="0.2">
      <c r="A170" s="184"/>
      <c r="B170" s="1184"/>
      <c r="C170" s="277"/>
      <c r="D170" s="753"/>
      <c r="E170" s="210"/>
      <c r="F170" s="206"/>
      <c r="G170" s="190"/>
      <c r="H170" s="179"/>
      <c r="I170" s="1540"/>
      <c r="J170" s="126"/>
      <c r="K170" s="428"/>
      <c r="L170" s="706" t="s">
        <v>156</v>
      </c>
      <c r="M170" s="1556">
        <v>2</v>
      </c>
      <c r="N170" s="11"/>
    </row>
    <row r="171" spans="1:14" ht="18.75" customHeight="1" x14ac:dyDescent="0.2">
      <c r="A171" s="184"/>
      <c r="B171" s="1184"/>
      <c r="C171" s="277"/>
      <c r="D171" s="315"/>
      <c r="E171" s="1389"/>
      <c r="F171" s="207"/>
      <c r="G171" s="191"/>
      <c r="H171" s="146"/>
      <c r="I171" s="154"/>
      <c r="J171" s="127"/>
      <c r="K171" s="550"/>
      <c r="L171" s="217" t="s">
        <v>49</v>
      </c>
      <c r="M171" s="199">
        <v>30</v>
      </c>
      <c r="N171" s="11"/>
    </row>
    <row r="172" spans="1:14" ht="15.75" customHeight="1" thickBot="1" x14ac:dyDescent="0.25">
      <c r="A172" s="140"/>
      <c r="B172" s="109"/>
      <c r="C172" s="107"/>
      <c r="D172" s="107"/>
      <c r="E172" s="138"/>
      <c r="F172" s="108"/>
      <c r="G172" s="108"/>
      <c r="H172" s="139"/>
      <c r="I172" s="2189" t="s">
        <v>93</v>
      </c>
      <c r="J172" s="2190"/>
      <c r="K172" s="259">
        <f>SUM(K154:K171)</f>
        <v>442.6</v>
      </c>
      <c r="L172" s="220"/>
      <c r="M172" s="1557"/>
    </row>
    <row r="173" spans="1:14" ht="14.25" customHeight="1" thickBot="1" x14ac:dyDescent="0.25">
      <c r="A173" s="49" t="s">
        <v>7</v>
      </c>
      <c r="B173" s="9" t="s">
        <v>9</v>
      </c>
      <c r="C173" s="1974" t="s">
        <v>10</v>
      </c>
      <c r="D173" s="1974"/>
      <c r="E173" s="1974"/>
      <c r="F173" s="1974"/>
      <c r="G173" s="1974"/>
      <c r="H173" s="1974"/>
      <c r="I173" s="1974"/>
      <c r="J173" s="1974"/>
      <c r="K173" s="254">
        <f t="shared" ref="K173" si="0">K172</f>
        <v>442.6</v>
      </c>
      <c r="L173" s="1174"/>
      <c r="M173" s="801"/>
    </row>
    <row r="174" spans="1:14" ht="15.75" customHeight="1" thickBot="1" x14ac:dyDescent="0.25">
      <c r="A174" s="48" t="s">
        <v>7</v>
      </c>
      <c r="B174" s="9" t="s">
        <v>30</v>
      </c>
      <c r="C174" s="1976" t="s">
        <v>357</v>
      </c>
      <c r="D174" s="1977"/>
      <c r="E174" s="1977"/>
      <c r="F174" s="1977"/>
      <c r="G174" s="1977"/>
      <c r="H174" s="1977"/>
      <c r="I174" s="1977"/>
      <c r="J174" s="1977"/>
      <c r="K174" s="2011"/>
      <c r="L174" s="559"/>
      <c r="M174" s="813"/>
    </row>
    <row r="175" spans="1:14" ht="27.75" customHeight="1" x14ac:dyDescent="0.2">
      <c r="A175" s="50" t="s">
        <v>7</v>
      </c>
      <c r="B175" s="1180" t="s">
        <v>30</v>
      </c>
      <c r="C175" s="111" t="s">
        <v>7</v>
      </c>
      <c r="D175" s="221"/>
      <c r="E175" s="290" t="s">
        <v>144</v>
      </c>
      <c r="F175" s="300"/>
      <c r="G175" s="289"/>
      <c r="H175" s="1246">
        <v>6</v>
      </c>
      <c r="I175" s="2191" t="s">
        <v>142</v>
      </c>
      <c r="J175" s="222"/>
      <c r="K175" s="560"/>
      <c r="L175" s="224"/>
      <c r="M175" s="1558"/>
    </row>
    <row r="176" spans="1:14" ht="39.75" customHeight="1" x14ac:dyDescent="0.2">
      <c r="A176" s="1249"/>
      <c r="B176" s="1175"/>
      <c r="C176" s="1519"/>
      <c r="D176" s="112" t="s">
        <v>7</v>
      </c>
      <c r="E176" s="291" t="s">
        <v>145</v>
      </c>
      <c r="F176" s="725"/>
      <c r="G176" s="193"/>
      <c r="H176" s="1247"/>
      <c r="I176" s="2192"/>
      <c r="J176" s="173"/>
      <c r="K176" s="561"/>
      <c r="L176" s="720"/>
      <c r="M176" s="722"/>
    </row>
    <row r="177" spans="1:14" ht="14.25" customHeight="1" x14ac:dyDescent="0.2">
      <c r="A177" s="1249"/>
      <c r="B177" s="1175"/>
      <c r="C177" s="1519"/>
      <c r="D177" s="112"/>
      <c r="E177" s="1487" t="s">
        <v>371</v>
      </c>
      <c r="F177" s="725"/>
      <c r="G177" s="2194" t="s">
        <v>219</v>
      </c>
      <c r="H177" s="1247"/>
      <c r="I177" s="2193"/>
      <c r="J177" s="936" t="s">
        <v>28</v>
      </c>
      <c r="K177" s="1143">
        <v>586.4</v>
      </c>
      <c r="L177" s="1517" t="s">
        <v>159</v>
      </c>
      <c r="M177" s="1098">
        <v>507</v>
      </c>
    </row>
    <row r="178" spans="1:14" ht="27" customHeight="1" x14ac:dyDescent="0.2">
      <c r="A178" s="1249"/>
      <c r="B178" s="1175"/>
      <c r="C178" s="1519"/>
      <c r="D178" s="112"/>
      <c r="E178" s="1487" t="s">
        <v>160</v>
      </c>
      <c r="F178" s="725"/>
      <c r="G178" s="2194"/>
      <c r="H178" s="1247"/>
      <c r="I178" s="2193"/>
      <c r="J178" s="936" t="s">
        <v>72</v>
      </c>
      <c r="K178" s="1143">
        <v>613.6</v>
      </c>
      <c r="L178" s="1517" t="s">
        <v>161</v>
      </c>
      <c r="M178" s="1098">
        <v>411</v>
      </c>
    </row>
    <row r="179" spans="1:14" ht="24" customHeight="1" x14ac:dyDescent="0.2">
      <c r="A179" s="1249"/>
      <c r="B179" s="1175"/>
      <c r="C179" s="1519"/>
      <c r="D179" s="112"/>
      <c r="E179" s="1487" t="s">
        <v>432</v>
      </c>
      <c r="F179" s="725"/>
      <c r="G179" s="2194"/>
      <c r="H179" s="1247"/>
      <c r="I179" s="2193"/>
      <c r="J179" s="936"/>
      <c r="K179" s="1144"/>
      <c r="L179" s="1488" t="s">
        <v>409</v>
      </c>
      <c r="M179" s="1559">
        <v>11.4</v>
      </c>
    </row>
    <row r="180" spans="1:14" ht="71.25" customHeight="1" x14ac:dyDescent="0.2">
      <c r="A180" s="1249"/>
      <c r="B180" s="1175"/>
      <c r="C180" s="1519"/>
      <c r="D180" s="112"/>
      <c r="E180" s="1487"/>
      <c r="F180" s="725"/>
      <c r="G180" s="1520"/>
      <c r="H180" s="1247"/>
      <c r="I180" s="1522"/>
      <c r="J180" s="936" t="s">
        <v>56</v>
      </c>
      <c r="K180" s="1143">
        <v>41.5</v>
      </c>
      <c r="L180" s="1488" t="s">
        <v>468</v>
      </c>
      <c r="M180" s="1414">
        <v>100</v>
      </c>
    </row>
    <row r="181" spans="1:14" ht="24.75" customHeight="1" x14ac:dyDescent="0.2">
      <c r="A181" s="1857"/>
      <c r="B181" s="1858"/>
      <c r="C181" s="2186"/>
      <c r="D181" s="2157" t="s">
        <v>9</v>
      </c>
      <c r="E181" s="1942" t="s">
        <v>135</v>
      </c>
      <c r="F181" s="2187"/>
      <c r="G181" s="2195" t="s">
        <v>210</v>
      </c>
      <c r="H181" s="1247"/>
      <c r="I181" s="2197" t="s">
        <v>341</v>
      </c>
      <c r="J181" s="1547" t="s">
        <v>28</v>
      </c>
      <c r="K181" s="262">
        <v>10</v>
      </c>
      <c r="L181" s="1497" t="s">
        <v>336</v>
      </c>
      <c r="M181" s="663">
        <v>19</v>
      </c>
    </row>
    <row r="182" spans="1:14" ht="27" customHeight="1" x14ac:dyDescent="0.2">
      <c r="A182" s="1857"/>
      <c r="B182" s="1858"/>
      <c r="C182" s="2186"/>
      <c r="D182" s="2159"/>
      <c r="E182" s="1943"/>
      <c r="F182" s="2188"/>
      <c r="G182" s="2196"/>
      <c r="H182" s="1247"/>
      <c r="I182" s="2083"/>
      <c r="J182" s="106"/>
      <c r="K182" s="186"/>
      <c r="L182" s="1508"/>
      <c r="M182" s="750"/>
    </row>
    <row r="183" spans="1:14" ht="24.75" customHeight="1" x14ac:dyDescent="0.2">
      <c r="A183" s="1857"/>
      <c r="B183" s="1858"/>
      <c r="C183" s="2186"/>
      <c r="D183" s="2157" t="s">
        <v>30</v>
      </c>
      <c r="E183" s="1942" t="s">
        <v>373</v>
      </c>
      <c r="F183" s="2187"/>
      <c r="G183" s="2195" t="s">
        <v>210</v>
      </c>
      <c r="H183" s="1247"/>
      <c r="I183" s="2083"/>
      <c r="J183" s="1547" t="s">
        <v>28</v>
      </c>
      <c r="K183" s="262">
        <v>0.6</v>
      </c>
      <c r="L183" s="1497" t="s">
        <v>464</v>
      </c>
      <c r="M183" s="663">
        <v>1</v>
      </c>
    </row>
    <row r="184" spans="1:14" ht="27" customHeight="1" x14ac:dyDescent="0.2">
      <c r="A184" s="1857"/>
      <c r="B184" s="1858"/>
      <c r="C184" s="2186"/>
      <c r="D184" s="2159"/>
      <c r="E184" s="1943"/>
      <c r="F184" s="2188"/>
      <c r="G184" s="2196"/>
      <c r="H184" s="1247"/>
      <c r="I184" s="2083"/>
      <c r="J184" s="106"/>
      <c r="K184" s="186"/>
      <c r="L184" s="1508"/>
      <c r="M184" s="750"/>
    </row>
    <row r="185" spans="1:14" ht="32.25" customHeight="1" x14ac:dyDescent="0.2">
      <c r="A185" s="1857"/>
      <c r="B185" s="1858"/>
      <c r="C185" s="2186"/>
      <c r="D185" s="2157" t="s">
        <v>39</v>
      </c>
      <c r="E185" s="1942" t="s">
        <v>340</v>
      </c>
      <c r="F185" s="2187"/>
      <c r="G185" s="2195" t="s">
        <v>210</v>
      </c>
      <c r="H185" s="1247"/>
      <c r="I185" s="2083"/>
      <c r="J185" s="1547" t="s">
        <v>28</v>
      </c>
      <c r="K185" s="262">
        <v>2.2000000000000002</v>
      </c>
      <c r="L185" s="1497" t="s">
        <v>375</v>
      </c>
      <c r="M185" s="663">
        <v>395</v>
      </c>
    </row>
    <row r="186" spans="1:14" ht="19.5" customHeight="1" x14ac:dyDescent="0.2">
      <c r="A186" s="1857"/>
      <c r="B186" s="1858"/>
      <c r="C186" s="2186"/>
      <c r="D186" s="2159"/>
      <c r="E186" s="1943"/>
      <c r="F186" s="2188"/>
      <c r="G186" s="2196"/>
      <c r="H186" s="1247"/>
      <c r="I186" s="2083"/>
      <c r="J186" s="106"/>
      <c r="K186" s="186"/>
      <c r="L186" s="1508"/>
      <c r="M186" s="750"/>
    </row>
    <row r="187" spans="1:14" ht="24.75" customHeight="1" x14ac:dyDescent="0.2">
      <c r="A187" s="1857"/>
      <c r="B187" s="1858"/>
      <c r="C187" s="2186"/>
      <c r="D187" s="2157" t="s">
        <v>40</v>
      </c>
      <c r="E187" s="1942" t="s">
        <v>337</v>
      </c>
      <c r="F187" s="2187"/>
      <c r="G187" s="2195" t="s">
        <v>210</v>
      </c>
      <c r="H187" s="1247"/>
      <c r="I187" s="2083"/>
      <c r="J187" s="1547" t="s">
        <v>28</v>
      </c>
      <c r="K187" s="262">
        <v>70</v>
      </c>
      <c r="L187" s="1497" t="s">
        <v>338</v>
      </c>
      <c r="M187" s="663">
        <v>1</v>
      </c>
    </row>
    <row r="188" spans="1:14" ht="27" customHeight="1" x14ac:dyDescent="0.2">
      <c r="A188" s="1857"/>
      <c r="B188" s="1858"/>
      <c r="C188" s="2186"/>
      <c r="D188" s="2159"/>
      <c r="E188" s="1943"/>
      <c r="F188" s="2188"/>
      <c r="G188" s="2196"/>
      <c r="H188" s="796"/>
      <c r="I188" s="2161"/>
      <c r="J188" s="106"/>
      <c r="K188" s="186"/>
      <c r="L188" s="1508"/>
      <c r="M188" s="750"/>
      <c r="N188" s="1553"/>
    </row>
    <row r="189" spans="1:14" ht="15.75" customHeight="1" thickBot="1" x14ac:dyDescent="0.25">
      <c r="A189" s="140"/>
      <c r="B189" s="109"/>
      <c r="C189" s="107"/>
      <c r="D189" s="107"/>
      <c r="E189" s="138"/>
      <c r="F189" s="108"/>
      <c r="G189" s="108"/>
      <c r="H189" s="139"/>
      <c r="I189" s="2189" t="s">
        <v>93</v>
      </c>
      <c r="J189" s="2190"/>
      <c r="K189" s="263">
        <f>SUM(K176:K188)</f>
        <v>1324.3</v>
      </c>
      <c r="L189" s="220"/>
      <c r="M189" s="1560"/>
    </row>
    <row r="190" spans="1:14" ht="59.25" customHeight="1" x14ac:dyDescent="0.2">
      <c r="A190" s="50" t="s">
        <v>7</v>
      </c>
      <c r="B190" s="1180" t="s">
        <v>30</v>
      </c>
      <c r="C190" s="1181" t="s">
        <v>9</v>
      </c>
      <c r="D190" s="1181"/>
      <c r="E190" s="1493" t="s">
        <v>361</v>
      </c>
      <c r="F190" s="292"/>
      <c r="G190" s="2222" t="s">
        <v>218</v>
      </c>
      <c r="H190" s="1511" t="s">
        <v>57</v>
      </c>
      <c r="I190" s="792" t="s">
        <v>95</v>
      </c>
      <c r="J190" s="141" t="s">
        <v>28</v>
      </c>
      <c r="K190" s="242">
        <v>3.6</v>
      </c>
      <c r="L190" s="1970" t="s">
        <v>410</v>
      </c>
      <c r="M190" s="1096">
        <v>1</v>
      </c>
      <c r="N190" s="11"/>
    </row>
    <row r="191" spans="1:14" ht="18.75" customHeight="1" thickBot="1" x14ac:dyDescent="0.25">
      <c r="A191" s="1503"/>
      <c r="B191" s="1177"/>
      <c r="C191" s="142"/>
      <c r="D191" s="817"/>
      <c r="E191" s="294"/>
      <c r="F191" s="293"/>
      <c r="G191" s="2223"/>
      <c r="H191" s="66"/>
      <c r="I191" s="143"/>
      <c r="J191" s="41" t="s">
        <v>8</v>
      </c>
      <c r="K191" s="335">
        <f t="shared" ref="K191" si="1">K190</f>
        <v>3.6</v>
      </c>
      <c r="L191" s="1971"/>
      <c r="M191" s="598"/>
      <c r="N191" s="11"/>
    </row>
    <row r="192" spans="1:14" ht="46.5" customHeight="1" x14ac:dyDescent="0.2">
      <c r="A192" s="50" t="s">
        <v>7</v>
      </c>
      <c r="B192" s="1180" t="s">
        <v>30</v>
      </c>
      <c r="C192" s="1181" t="s">
        <v>30</v>
      </c>
      <c r="D192" s="1181"/>
      <c r="E192" s="1968" t="s">
        <v>376</v>
      </c>
      <c r="F192" s="292"/>
      <c r="G192" s="2222" t="s">
        <v>218</v>
      </c>
      <c r="H192" s="1511" t="s">
        <v>57</v>
      </c>
      <c r="I192" s="792" t="s">
        <v>95</v>
      </c>
      <c r="J192" s="141" t="s">
        <v>28</v>
      </c>
      <c r="K192" s="242">
        <v>3.6</v>
      </c>
      <c r="L192" s="1970" t="s">
        <v>410</v>
      </c>
      <c r="M192" s="1096">
        <v>1</v>
      </c>
      <c r="N192" s="11"/>
    </row>
    <row r="193" spans="1:20" ht="33" customHeight="1" thickBot="1" x14ac:dyDescent="0.25">
      <c r="A193" s="1503"/>
      <c r="B193" s="1177"/>
      <c r="C193" s="142"/>
      <c r="D193" s="817"/>
      <c r="E193" s="2014"/>
      <c r="F193" s="293"/>
      <c r="G193" s="2223"/>
      <c r="H193" s="66"/>
      <c r="I193" s="143"/>
      <c r="J193" s="41" t="s">
        <v>8</v>
      </c>
      <c r="K193" s="335">
        <f t="shared" ref="K193" si="2">K192</f>
        <v>3.6</v>
      </c>
      <c r="L193" s="1971"/>
      <c r="M193" s="598"/>
      <c r="N193" s="1554"/>
    </row>
    <row r="194" spans="1:20" ht="53.25" customHeight="1" x14ac:dyDescent="0.2">
      <c r="A194" s="50" t="s">
        <v>7</v>
      </c>
      <c r="B194" s="1180" t="s">
        <v>30</v>
      </c>
      <c r="C194" s="1181" t="s">
        <v>39</v>
      </c>
      <c r="D194" s="1181"/>
      <c r="E194" s="1968" t="s">
        <v>377</v>
      </c>
      <c r="F194" s="292"/>
      <c r="G194" s="2222" t="s">
        <v>218</v>
      </c>
      <c r="H194" s="1511" t="s">
        <v>57</v>
      </c>
      <c r="I194" s="792" t="s">
        <v>95</v>
      </c>
      <c r="J194" s="141" t="s">
        <v>28</v>
      </c>
      <c r="K194" s="242">
        <v>3</v>
      </c>
      <c r="L194" s="1970" t="s">
        <v>410</v>
      </c>
      <c r="M194" s="1096">
        <v>1</v>
      </c>
      <c r="N194" s="11"/>
    </row>
    <row r="195" spans="1:20" ht="26.25" customHeight="1" thickBot="1" x14ac:dyDescent="0.25">
      <c r="A195" s="1503"/>
      <c r="B195" s="1177"/>
      <c r="C195" s="142"/>
      <c r="D195" s="817"/>
      <c r="E195" s="2014"/>
      <c r="F195" s="293"/>
      <c r="G195" s="2223"/>
      <c r="H195" s="66"/>
      <c r="I195" s="143"/>
      <c r="J195" s="41" t="s">
        <v>8</v>
      </c>
      <c r="K195" s="335">
        <f t="shared" ref="K195" si="3">K194</f>
        <v>3</v>
      </c>
      <c r="L195" s="1971"/>
      <c r="M195" s="820"/>
      <c r="N195" s="1554"/>
    </row>
    <row r="196" spans="1:20" ht="13.5" thickBot="1" x14ac:dyDescent="0.25">
      <c r="A196" s="48" t="s">
        <v>7</v>
      </c>
      <c r="B196" s="9" t="s">
        <v>30</v>
      </c>
      <c r="C196" s="1973" t="s">
        <v>10</v>
      </c>
      <c r="D196" s="1974"/>
      <c r="E196" s="1974"/>
      <c r="F196" s="1974"/>
      <c r="G196" s="1974"/>
      <c r="H196" s="1974"/>
      <c r="I196" s="1974"/>
      <c r="J196" s="1975"/>
      <c r="K196" s="260">
        <f>K189+K191+K193+K195</f>
        <v>1334.5</v>
      </c>
      <c r="L196" s="225"/>
      <c r="M196" s="1561"/>
      <c r="N196" s="11"/>
    </row>
    <row r="197" spans="1:20" ht="15.75" customHeight="1" thickBot="1" x14ac:dyDescent="0.25">
      <c r="A197" s="48" t="s">
        <v>7</v>
      </c>
      <c r="B197" s="9" t="s">
        <v>39</v>
      </c>
      <c r="C197" s="1976" t="s">
        <v>48</v>
      </c>
      <c r="D197" s="1977"/>
      <c r="E197" s="1977"/>
      <c r="F197" s="1977"/>
      <c r="G197" s="1977"/>
      <c r="H197" s="1977"/>
      <c r="I197" s="1977"/>
      <c r="J197" s="1977"/>
      <c r="K197" s="1489"/>
      <c r="L197" s="1178"/>
      <c r="M197" s="1562"/>
      <c r="N197" s="11"/>
    </row>
    <row r="198" spans="1:20" s="114" customFormat="1" ht="25.5" customHeight="1" x14ac:dyDescent="0.2">
      <c r="A198" s="2210" t="s">
        <v>7</v>
      </c>
      <c r="B198" s="2213" t="s">
        <v>39</v>
      </c>
      <c r="C198" s="2216" t="s">
        <v>7</v>
      </c>
      <c r="D198" s="2219"/>
      <c r="E198" s="2224" t="s">
        <v>187</v>
      </c>
      <c r="F198" s="2202" t="s">
        <v>54</v>
      </c>
      <c r="G198" s="2205" t="s">
        <v>237</v>
      </c>
      <c r="H198" s="728" t="s">
        <v>31</v>
      </c>
      <c r="I198" s="2208" t="s">
        <v>98</v>
      </c>
      <c r="J198" s="729" t="s">
        <v>28</v>
      </c>
      <c r="K198" s="731">
        <v>200</v>
      </c>
      <c r="L198" s="1518" t="s">
        <v>188</v>
      </c>
      <c r="M198" s="1563">
        <f>280+300+141</f>
        <v>721</v>
      </c>
      <c r="N198" s="1081"/>
    </row>
    <row r="199" spans="1:20" s="114" customFormat="1" ht="15" customHeight="1" x14ac:dyDescent="0.2">
      <c r="A199" s="2211"/>
      <c r="B199" s="2214"/>
      <c r="C199" s="2217"/>
      <c r="D199" s="2220"/>
      <c r="E199" s="2225"/>
      <c r="F199" s="2203"/>
      <c r="G199" s="2206"/>
      <c r="H199" s="297"/>
      <c r="I199" s="2209"/>
      <c r="J199" s="1390"/>
      <c r="K199" s="576"/>
      <c r="L199" s="2230" t="s">
        <v>394</v>
      </c>
      <c r="M199" s="1564"/>
      <c r="N199" s="727"/>
    </row>
    <row r="200" spans="1:20" s="114" customFormat="1" ht="18" customHeight="1" x14ac:dyDescent="0.2">
      <c r="A200" s="2212"/>
      <c r="B200" s="2215"/>
      <c r="C200" s="2218"/>
      <c r="D200" s="2221"/>
      <c r="E200" s="2226"/>
      <c r="F200" s="2204"/>
      <c r="G200" s="2207"/>
      <c r="H200" s="735"/>
      <c r="I200" s="736"/>
      <c r="J200" s="1393"/>
      <c r="K200" s="1394"/>
      <c r="L200" s="2230"/>
      <c r="M200" s="1565"/>
      <c r="N200" s="727"/>
    </row>
    <row r="201" spans="1:20" s="114" customFormat="1" ht="17.25" customHeight="1" thickBot="1" x14ac:dyDescent="0.25">
      <c r="A201" s="1548"/>
      <c r="B201" s="1549"/>
      <c r="C201" s="1546"/>
      <c r="D201" s="1550"/>
      <c r="E201" s="1551"/>
      <c r="F201" s="1552"/>
      <c r="G201" s="1529"/>
      <c r="H201" s="798"/>
      <c r="I201" s="799"/>
      <c r="J201" s="115" t="s">
        <v>8</v>
      </c>
      <c r="K201" s="577">
        <f>SUM(K198:K200)</f>
        <v>200</v>
      </c>
      <c r="L201" s="2231"/>
      <c r="M201" s="748"/>
    </row>
    <row r="202" spans="1:20" ht="17.25" customHeight="1" x14ac:dyDescent="0.2">
      <c r="A202" s="1494" t="s">
        <v>7</v>
      </c>
      <c r="B202" s="1495" t="s">
        <v>39</v>
      </c>
      <c r="C202" s="1492" t="s">
        <v>9</v>
      </c>
      <c r="D202" s="1509"/>
      <c r="E202" s="1937" t="s">
        <v>304</v>
      </c>
      <c r="F202" s="295" t="s">
        <v>54</v>
      </c>
      <c r="G202" s="2194" t="s">
        <v>228</v>
      </c>
      <c r="H202" s="1496" t="s">
        <v>53</v>
      </c>
      <c r="I202" s="2099" t="s">
        <v>97</v>
      </c>
      <c r="J202" s="205" t="s">
        <v>28</v>
      </c>
      <c r="K202" s="319">
        <v>45</v>
      </c>
      <c r="L202" s="1395" t="s">
        <v>136</v>
      </c>
      <c r="M202" s="1396"/>
    </row>
    <row r="203" spans="1:20" ht="28.5" customHeight="1" x14ac:dyDescent="0.2">
      <c r="A203" s="46"/>
      <c r="B203" s="1495"/>
      <c r="C203" s="159"/>
      <c r="D203" s="1492"/>
      <c r="E203" s="1937"/>
      <c r="F203" s="295"/>
      <c r="G203" s="2194"/>
      <c r="H203" s="1496"/>
      <c r="I203" s="2099"/>
      <c r="J203" s="202"/>
      <c r="K203" s="250"/>
      <c r="L203" s="568"/>
      <c r="M203" s="180"/>
    </row>
    <row r="204" spans="1:20" s="114" customFormat="1" ht="16.5" customHeight="1" thickBot="1" x14ac:dyDescent="0.25">
      <c r="A204" s="47"/>
      <c r="B204" s="144"/>
      <c r="C204" s="761"/>
      <c r="D204" s="72"/>
      <c r="E204" s="2199"/>
      <c r="F204" s="293"/>
      <c r="G204" s="2200"/>
      <c r="H204" s="66"/>
      <c r="I204" s="2201"/>
      <c r="J204" s="115" t="s">
        <v>8</v>
      </c>
      <c r="K204" s="577">
        <f>K202</f>
        <v>45</v>
      </c>
      <c r="L204" s="1397"/>
      <c r="M204" s="820"/>
    </row>
    <row r="205" spans="1:20" ht="13.5" thickBot="1" x14ac:dyDescent="0.25">
      <c r="A205" s="1503" t="s">
        <v>7</v>
      </c>
      <c r="B205" s="1177" t="s">
        <v>39</v>
      </c>
      <c r="C205" s="2005" t="s">
        <v>10</v>
      </c>
      <c r="D205" s="2006"/>
      <c r="E205" s="2006"/>
      <c r="F205" s="2006"/>
      <c r="G205" s="2006"/>
      <c r="H205" s="2006"/>
      <c r="I205" s="2006"/>
      <c r="J205" s="2006"/>
      <c r="K205" s="1084">
        <f>K204+K201</f>
        <v>245</v>
      </c>
      <c r="L205" s="578"/>
      <c r="M205" s="1566"/>
    </row>
    <row r="206" spans="1:20" ht="14.25" customHeight="1" thickBot="1" x14ac:dyDescent="0.25">
      <c r="A206" s="49" t="s">
        <v>7</v>
      </c>
      <c r="B206" s="1994" t="s">
        <v>11</v>
      </c>
      <c r="C206" s="1995"/>
      <c r="D206" s="1995"/>
      <c r="E206" s="1995"/>
      <c r="F206" s="1995"/>
      <c r="G206" s="1995"/>
      <c r="H206" s="1995"/>
      <c r="I206" s="1995"/>
      <c r="J206" s="1995"/>
      <c r="K206" s="1391">
        <f>SUM(K151,K173,K205,K196)</f>
        <v>12865.6</v>
      </c>
      <c r="L206" s="1248"/>
      <c r="M206" s="1567"/>
    </row>
    <row r="207" spans="1:20" ht="14.25" customHeight="1" thickBot="1" x14ac:dyDescent="0.25">
      <c r="A207" s="37" t="s">
        <v>41</v>
      </c>
      <c r="B207" s="1997" t="s">
        <v>70</v>
      </c>
      <c r="C207" s="1998"/>
      <c r="D207" s="1998"/>
      <c r="E207" s="1998"/>
      <c r="F207" s="1998"/>
      <c r="G207" s="1998"/>
      <c r="H207" s="1998"/>
      <c r="I207" s="1998"/>
      <c r="J207" s="1998"/>
      <c r="K207" s="1392">
        <f t="shared" ref="K207" si="4">SUM(K206)</f>
        <v>12865.6</v>
      </c>
      <c r="L207" s="2001"/>
      <c r="M207" s="2002"/>
    </row>
    <row r="208" spans="1:20" s="13" customFormat="1" ht="17.25" customHeight="1" x14ac:dyDescent="0.2">
      <c r="A208" s="2198" t="s">
        <v>484</v>
      </c>
      <c r="B208" s="2198"/>
      <c r="C208" s="2198"/>
      <c r="D208" s="2198"/>
      <c r="E208" s="2198"/>
      <c r="F208" s="2198"/>
      <c r="G208" s="2198"/>
      <c r="H208" s="2198"/>
      <c r="I208" s="2198"/>
      <c r="J208" s="2198"/>
      <c r="K208" s="2198"/>
      <c r="L208" s="2198"/>
      <c r="M208" s="2198"/>
      <c r="N208" s="2198"/>
      <c r="O208" s="2198"/>
      <c r="P208" s="2198"/>
      <c r="Q208" s="2198"/>
      <c r="R208" s="2198"/>
      <c r="S208" s="2198"/>
      <c r="T208" s="2198"/>
    </row>
    <row r="209" spans="1:20" s="13" customFormat="1" ht="17.25" customHeight="1" x14ac:dyDescent="0.2">
      <c r="A209" s="1344"/>
      <c r="B209" s="1344"/>
      <c r="C209" s="1344"/>
      <c r="D209" s="1344"/>
      <c r="E209" s="1344"/>
      <c r="F209" s="1344"/>
      <c r="G209" s="1344"/>
      <c r="H209" s="1344"/>
      <c r="I209" s="1344"/>
      <c r="J209" s="1344"/>
      <c r="K209" s="1344"/>
      <c r="L209" s="1344"/>
      <c r="M209" s="1344"/>
      <c r="N209" s="1344"/>
      <c r="O209" s="1344"/>
      <c r="P209" s="1344"/>
      <c r="Q209" s="1344"/>
      <c r="R209" s="1344"/>
      <c r="S209" s="1344"/>
      <c r="T209" s="1344"/>
    </row>
    <row r="210" spans="1:20" s="14" customFormat="1" ht="14.25" customHeight="1" thickBot="1" x14ac:dyDescent="0.25">
      <c r="A210" s="2004" t="s">
        <v>16</v>
      </c>
      <c r="B210" s="2004"/>
      <c r="C210" s="2004"/>
      <c r="D210" s="2004"/>
      <c r="E210" s="2004"/>
      <c r="F210" s="2004"/>
      <c r="G210" s="2004"/>
      <c r="H210" s="2004"/>
      <c r="I210" s="2004"/>
      <c r="J210" s="2004"/>
      <c r="K210" s="1343"/>
      <c r="L210" s="28"/>
      <c r="M210" s="28"/>
      <c r="N210" s="13"/>
    </row>
    <row r="211" spans="1:20" ht="54" customHeight="1" thickBot="1" x14ac:dyDescent="0.25">
      <c r="A211" s="1985" t="s">
        <v>12</v>
      </c>
      <c r="B211" s="1986"/>
      <c r="C211" s="1986"/>
      <c r="D211" s="1986"/>
      <c r="E211" s="1986"/>
      <c r="F211" s="1986"/>
      <c r="G211" s="1986"/>
      <c r="H211" s="1986"/>
      <c r="I211" s="1986"/>
      <c r="J211" s="1987"/>
      <c r="K211" s="1018" t="s">
        <v>363</v>
      </c>
      <c r="L211" s="2"/>
      <c r="M211" s="2"/>
    </row>
    <row r="212" spans="1:20" ht="14.25" customHeight="1" x14ac:dyDescent="0.2">
      <c r="A212" s="1988" t="s">
        <v>17</v>
      </c>
      <c r="B212" s="1989"/>
      <c r="C212" s="1989"/>
      <c r="D212" s="1989"/>
      <c r="E212" s="1989"/>
      <c r="F212" s="1989"/>
      <c r="G212" s="1989"/>
      <c r="H212" s="1989"/>
      <c r="I212" s="1989"/>
      <c r="J212" s="1990"/>
      <c r="K212" s="229">
        <f>K213+K222+K223+K224+K220+K221</f>
        <v>12734</v>
      </c>
    </row>
    <row r="213" spans="1:20" ht="14.25" customHeight="1" x14ac:dyDescent="0.2">
      <c r="A213" s="1991" t="s">
        <v>122</v>
      </c>
      <c r="B213" s="1992"/>
      <c r="C213" s="1992"/>
      <c r="D213" s="1992"/>
      <c r="E213" s="1992"/>
      <c r="F213" s="1992"/>
      <c r="G213" s="1992"/>
      <c r="H213" s="1992"/>
      <c r="I213" s="1992"/>
      <c r="J213" s="1993"/>
      <c r="K213" s="230">
        <f>K214+K215+K216+K217+K218+K219</f>
        <v>10600.8</v>
      </c>
      <c r="L213" s="23"/>
    </row>
    <row r="214" spans="1:20" ht="14.25" customHeight="1" x14ac:dyDescent="0.2">
      <c r="A214" s="1982" t="s">
        <v>22</v>
      </c>
      <c r="B214" s="1983"/>
      <c r="C214" s="1983"/>
      <c r="D214" s="1983"/>
      <c r="E214" s="1983"/>
      <c r="F214" s="1983"/>
      <c r="G214" s="1983"/>
      <c r="H214" s="1983"/>
      <c r="I214" s="1983"/>
      <c r="J214" s="1984"/>
      <c r="K214" s="231">
        <f>SUMIF(J12:J207,"SB",K12:K207)</f>
        <v>10482.799999999999</v>
      </c>
      <c r="L214" s="23"/>
    </row>
    <row r="215" spans="1:20" ht="14.25" customHeight="1" x14ac:dyDescent="0.2">
      <c r="A215" s="1956" t="s">
        <v>23</v>
      </c>
      <c r="B215" s="1957"/>
      <c r="C215" s="1957"/>
      <c r="D215" s="1957"/>
      <c r="E215" s="1957"/>
      <c r="F215" s="1957"/>
      <c r="G215" s="1957"/>
      <c r="H215" s="1957"/>
      <c r="I215" s="1957"/>
      <c r="J215" s="1958"/>
      <c r="K215" s="232">
        <f>SUMIF(J13:J207,"SB(SP)",K13:K207)</f>
        <v>33.5</v>
      </c>
      <c r="L215" s="35"/>
    </row>
    <row r="216" spans="1:20" ht="12.75" customHeight="1" x14ac:dyDescent="0.2">
      <c r="A216" s="1956" t="s">
        <v>82</v>
      </c>
      <c r="B216" s="1957"/>
      <c r="C216" s="1957"/>
      <c r="D216" s="1957"/>
      <c r="E216" s="1957"/>
      <c r="F216" s="1957"/>
      <c r="G216" s="1957"/>
      <c r="H216" s="1957"/>
      <c r="I216" s="1957"/>
      <c r="J216" s="1958"/>
      <c r="K216" s="232">
        <f>SUMIF(J13:J205,"SB(VR)",K13:K205)</f>
        <v>84.5</v>
      </c>
      <c r="L216" s="25"/>
      <c r="M216" s="1"/>
    </row>
    <row r="217" spans="1:20" x14ac:dyDescent="0.2">
      <c r="A217" s="1956" t="s">
        <v>24</v>
      </c>
      <c r="B217" s="1957"/>
      <c r="C217" s="1957"/>
      <c r="D217" s="1957"/>
      <c r="E217" s="1957"/>
      <c r="F217" s="1957"/>
      <c r="G217" s="1957"/>
      <c r="H217" s="1957"/>
      <c r="I217" s="1957"/>
      <c r="J217" s="1958"/>
      <c r="K217" s="232">
        <f>SUMIF(J13:J207,"SB(P)",K13:K207)</f>
        <v>0</v>
      </c>
      <c r="L217" s="25"/>
      <c r="M217" s="1"/>
    </row>
    <row r="218" spans="1:20" x14ac:dyDescent="0.2">
      <c r="A218" s="1956" t="s">
        <v>126</v>
      </c>
      <c r="B218" s="1957"/>
      <c r="C218" s="1957"/>
      <c r="D218" s="1957"/>
      <c r="E218" s="1957"/>
      <c r="F218" s="1957"/>
      <c r="G218" s="1957"/>
      <c r="H218" s="1957"/>
      <c r="I218" s="1957"/>
      <c r="J218" s="1958"/>
      <c r="K218" s="232">
        <f>SUMIF(J15:J207,"SB(VB)",K15:K207)</f>
        <v>0</v>
      </c>
    </row>
    <row r="219" spans="1:20" ht="15" customHeight="1" x14ac:dyDescent="0.2">
      <c r="A219" s="1965" t="s">
        <v>473</v>
      </c>
      <c r="B219" s="1966"/>
      <c r="C219" s="1966"/>
      <c r="D219" s="1966"/>
      <c r="E219" s="1966"/>
      <c r="F219" s="1966"/>
      <c r="G219" s="1966"/>
      <c r="H219" s="1966"/>
      <c r="I219" s="1966"/>
      <c r="J219" s="1967"/>
      <c r="K219" s="232">
        <f>SUMIF(J17:J205,"SB(ES)",K17:K205)</f>
        <v>0</v>
      </c>
    </row>
    <row r="220" spans="1:20" ht="14.25" customHeight="1" x14ac:dyDescent="0.2">
      <c r="A220" s="1959" t="s">
        <v>73</v>
      </c>
      <c r="B220" s="1960"/>
      <c r="C220" s="1960"/>
      <c r="D220" s="1960"/>
      <c r="E220" s="1960"/>
      <c r="F220" s="1960"/>
      <c r="G220" s="1960"/>
      <c r="H220" s="1960"/>
      <c r="I220" s="1960"/>
      <c r="J220" s="1961"/>
      <c r="K220" s="233">
        <f>SUMIF(J12:J207,"SB(L)",K12:K207)</f>
        <v>1002.7</v>
      </c>
    </row>
    <row r="221" spans="1:20" x14ac:dyDescent="0.2">
      <c r="A221" s="1959" t="s">
        <v>147</v>
      </c>
      <c r="B221" s="1960"/>
      <c r="C221" s="1960"/>
      <c r="D221" s="1960"/>
      <c r="E221" s="1960"/>
      <c r="F221" s="1960"/>
      <c r="G221" s="1960"/>
      <c r="H221" s="1960"/>
      <c r="I221" s="1960"/>
      <c r="J221" s="1961"/>
      <c r="K221" s="233">
        <f>SUMIF(J15:J209,"SB(KPP)",K15:K209)</f>
        <v>400</v>
      </c>
      <c r="L221" s="104"/>
      <c r="M221" s="104"/>
    </row>
    <row r="222" spans="1:20" x14ac:dyDescent="0.2">
      <c r="A222" s="1959" t="s">
        <v>123</v>
      </c>
      <c r="B222" s="1960"/>
      <c r="C222" s="1960"/>
      <c r="D222" s="1960"/>
      <c r="E222" s="1960"/>
      <c r="F222" s="1960"/>
      <c r="G222" s="1960"/>
      <c r="H222" s="1960"/>
      <c r="I222" s="1960"/>
      <c r="J222" s="1961"/>
      <c r="K222" s="233">
        <f>SUMIF(J12:J207,"SB(SPL)",K12:K207)</f>
        <v>6.5</v>
      </c>
    </row>
    <row r="223" spans="1:20" x14ac:dyDescent="0.2">
      <c r="A223" s="1959" t="s">
        <v>127</v>
      </c>
      <c r="B223" s="1960"/>
      <c r="C223" s="1960"/>
      <c r="D223" s="1960"/>
      <c r="E223" s="1960"/>
      <c r="F223" s="1960"/>
      <c r="G223" s="1960"/>
      <c r="H223" s="1960"/>
      <c r="I223" s="1960"/>
      <c r="J223" s="1961"/>
      <c r="K223" s="233">
        <f>SUMIF(J13:J207,"SB(ŽPL)",K13:K207)</f>
        <v>724</v>
      </c>
    </row>
    <row r="224" spans="1:20" x14ac:dyDescent="0.2">
      <c r="A224" s="1959" t="s">
        <v>124</v>
      </c>
      <c r="B224" s="1960"/>
      <c r="C224" s="1960"/>
      <c r="D224" s="1960"/>
      <c r="E224" s="1960"/>
      <c r="F224" s="1960"/>
      <c r="G224" s="1960"/>
      <c r="H224" s="1960"/>
      <c r="I224" s="1960"/>
      <c r="J224" s="1961"/>
      <c r="K224" s="233">
        <f>SUMIF(J12:J207,"SB(VRL)",K12:K207)</f>
        <v>0</v>
      </c>
    </row>
    <row r="225" spans="1:13" x14ac:dyDescent="0.2">
      <c r="A225" s="1962" t="s">
        <v>18</v>
      </c>
      <c r="B225" s="1963"/>
      <c r="C225" s="1963"/>
      <c r="D225" s="1963"/>
      <c r="E225" s="1963"/>
      <c r="F225" s="1963"/>
      <c r="G225" s="1963"/>
      <c r="H225" s="1963"/>
      <c r="I225" s="1963"/>
      <c r="J225" s="1964"/>
      <c r="K225" s="234">
        <f>SUM(K226:K228)</f>
        <v>131.6</v>
      </c>
    </row>
    <row r="226" spans="1:13" x14ac:dyDescent="0.2">
      <c r="A226" s="1953" t="s">
        <v>342</v>
      </c>
      <c r="B226" s="1954"/>
      <c r="C226" s="1954"/>
      <c r="D226" s="1954"/>
      <c r="E226" s="1954"/>
      <c r="F226" s="1954"/>
      <c r="G226" s="1954"/>
      <c r="H226" s="1954"/>
      <c r="I226" s="1954"/>
      <c r="J226" s="1955"/>
      <c r="K226" s="232">
        <f>SUMIF(J16:J207,"KVJUD",K16:K207)</f>
        <v>0</v>
      </c>
    </row>
    <row r="227" spans="1:13" ht="13.5" customHeight="1" x14ac:dyDescent="0.2">
      <c r="A227" s="1956" t="s">
        <v>26</v>
      </c>
      <c r="B227" s="1957"/>
      <c r="C227" s="1957"/>
      <c r="D227" s="1957"/>
      <c r="E227" s="1957"/>
      <c r="F227" s="1957"/>
      <c r="G227" s="1957"/>
      <c r="H227" s="1957"/>
      <c r="I227" s="1957"/>
      <c r="J227" s="1958"/>
      <c r="K227" s="232">
        <f>SUMIF(J13:J207,"LRVB",K13:K207)</f>
        <v>0</v>
      </c>
    </row>
    <row r="228" spans="1:13" ht="15.75" customHeight="1" x14ac:dyDescent="0.2">
      <c r="A228" s="1956" t="s">
        <v>27</v>
      </c>
      <c r="B228" s="1957"/>
      <c r="C228" s="1957"/>
      <c r="D228" s="1957"/>
      <c r="E228" s="1957"/>
      <c r="F228" s="1957"/>
      <c r="G228" s="1957"/>
      <c r="H228" s="1957"/>
      <c r="I228" s="1957"/>
      <c r="J228" s="1958"/>
      <c r="K228" s="232">
        <f>SUMIF(J12:J207,"Kt",K12:K207)</f>
        <v>131.6</v>
      </c>
    </row>
    <row r="229" spans="1:13" ht="15" customHeight="1" thickBot="1" x14ac:dyDescent="0.25">
      <c r="A229" s="1947" t="s">
        <v>19</v>
      </c>
      <c r="B229" s="1948"/>
      <c r="C229" s="1948"/>
      <c r="D229" s="1948"/>
      <c r="E229" s="1948"/>
      <c r="F229" s="1948"/>
      <c r="G229" s="1948"/>
      <c r="H229" s="1948"/>
      <c r="I229" s="1948"/>
      <c r="J229" s="1949"/>
      <c r="K229" s="1398">
        <f>SUM(K212,K225)</f>
        <v>12865.6</v>
      </c>
      <c r="M229" s="3"/>
    </row>
    <row r="230" spans="1:13" x14ac:dyDescent="0.2">
      <c r="K230" s="13"/>
      <c r="L230" s="13"/>
      <c r="M230" s="11"/>
    </row>
    <row r="231" spans="1:13" x14ac:dyDescent="0.2">
      <c r="K231" s="749"/>
      <c r="L231" s="148"/>
      <c r="M231" s="11"/>
    </row>
    <row r="232" spans="1:13" x14ac:dyDescent="0.2">
      <c r="K232" s="170"/>
      <c r="L232" s="13"/>
      <c r="M232" s="13"/>
    </row>
    <row r="235" spans="1:13" x14ac:dyDescent="0.2">
      <c r="K235" s="104"/>
    </row>
  </sheetData>
  <mergeCells count="328">
    <mergeCell ref="L192:L193"/>
    <mergeCell ref="G187:G188"/>
    <mergeCell ref="E187:E188"/>
    <mergeCell ref="E198:E200"/>
    <mergeCell ref="E100:E101"/>
    <mergeCell ref="G100:G101"/>
    <mergeCell ref="I100:I101"/>
    <mergeCell ref="K1:M2"/>
    <mergeCell ref="E5:L5"/>
    <mergeCell ref="K9:K11"/>
    <mergeCell ref="L44:L46"/>
    <mergeCell ref="L47:L48"/>
    <mergeCell ref="L199:L201"/>
    <mergeCell ref="L131:L132"/>
    <mergeCell ref="L145:L147"/>
    <mergeCell ref="E194:E195"/>
    <mergeCell ref="G194:G195"/>
    <mergeCell ref="L194:L195"/>
    <mergeCell ref="C196:J196"/>
    <mergeCell ref="C197:J197"/>
    <mergeCell ref="I189:J189"/>
    <mergeCell ref="G190:G191"/>
    <mergeCell ref="L190:L191"/>
    <mergeCell ref="E192:E193"/>
    <mergeCell ref="G192:G193"/>
    <mergeCell ref="A217:J217"/>
    <mergeCell ref="A218:J218"/>
    <mergeCell ref="A214:J214"/>
    <mergeCell ref="A215:J215"/>
    <mergeCell ref="A210:J210"/>
    <mergeCell ref="A211:J211"/>
    <mergeCell ref="A212:J212"/>
    <mergeCell ref="A213:J213"/>
    <mergeCell ref="A229:J229"/>
    <mergeCell ref="A226:J226"/>
    <mergeCell ref="A227:J227"/>
    <mergeCell ref="A228:J228"/>
    <mergeCell ref="A223:J223"/>
    <mergeCell ref="A224:J224"/>
    <mergeCell ref="A225:J225"/>
    <mergeCell ref="A219:J219"/>
    <mergeCell ref="A222:J222"/>
    <mergeCell ref="A221:J221"/>
    <mergeCell ref="A220:J220"/>
    <mergeCell ref="F183:F184"/>
    <mergeCell ref="G183:G184"/>
    <mergeCell ref="G185:G186"/>
    <mergeCell ref="A187:A188"/>
    <mergeCell ref="B187:B188"/>
    <mergeCell ref="C187:C188"/>
    <mergeCell ref="A216:J216"/>
    <mergeCell ref="A208:T208"/>
    <mergeCell ref="B206:J206"/>
    <mergeCell ref="B207:J207"/>
    <mergeCell ref="L207:M207"/>
    <mergeCell ref="C205:J205"/>
    <mergeCell ref="E202:E204"/>
    <mergeCell ref="G202:G204"/>
    <mergeCell ref="I202:I204"/>
    <mergeCell ref="F198:F200"/>
    <mergeCell ref="G198:G200"/>
    <mergeCell ref="I198:I199"/>
    <mergeCell ref="A198:A200"/>
    <mergeCell ref="B198:B200"/>
    <mergeCell ref="C198:C200"/>
    <mergeCell ref="D198:D200"/>
    <mergeCell ref="D187:D188"/>
    <mergeCell ref="F187:F188"/>
    <mergeCell ref="A185:A186"/>
    <mergeCell ref="B185:B186"/>
    <mergeCell ref="C185:C186"/>
    <mergeCell ref="D185:D186"/>
    <mergeCell ref="E185:E186"/>
    <mergeCell ref="F185:F186"/>
    <mergeCell ref="I172:J172"/>
    <mergeCell ref="C173:J173"/>
    <mergeCell ref="C174:K174"/>
    <mergeCell ref="I175:I179"/>
    <mergeCell ref="G177:G179"/>
    <mergeCell ref="A181:A182"/>
    <mergeCell ref="B181:B182"/>
    <mergeCell ref="C181:C182"/>
    <mergeCell ref="D181:D182"/>
    <mergeCell ref="E181:E182"/>
    <mergeCell ref="F181:F182"/>
    <mergeCell ref="G181:G182"/>
    <mergeCell ref="I181:I188"/>
    <mergeCell ref="A183:A184"/>
    <mergeCell ref="B183:B184"/>
    <mergeCell ref="C183:C184"/>
    <mergeCell ref="D183:D184"/>
    <mergeCell ref="E183:E184"/>
    <mergeCell ref="L157:L158"/>
    <mergeCell ref="N145:N147"/>
    <mergeCell ref="I148:J148"/>
    <mergeCell ref="L148:M148"/>
    <mergeCell ref="C151:J151"/>
    <mergeCell ref="C152:M152"/>
    <mergeCell ref="H141:H143"/>
    <mergeCell ref="I141:I143"/>
    <mergeCell ref="E142:E144"/>
    <mergeCell ref="F142:F144"/>
    <mergeCell ref="E145:E147"/>
    <mergeCell ref="F145:F147"/>
    <mergeCell ref="I153:I156"/>
    <mergeCell ref="E154:E156"/>
    <mergeCell ref="G154:G156"/>
    <mergeCell ref="E157:E158"/>
    <mergeCell ref="G157:G162"/>
    <mergeCell ref="E133:E135"/>
    <mergeCell ref="F133:F135"/>
    <mergeCell ref="H133:H136"/>
    <mergeCell ref="I133:I136"/>
    <mergeCell ref="E136:E138"/>
    <mergeCell ref="F136:F138"/>
    <mergeCell ref="H137:H140"/>
    <mergeCell ref="I137:I140"/>
    <mergeCell ref="E139:E141"/>
    <mergeCell ref="F139:F141"/>
    <mergeCell ref="D130:D132"/>
    <mergeCell ref="E130:E132"/>
    <mergeCell ref="F130:F132"/>
    <mergeCell ref="G130:G132"/>
    <mergeCell ref="H130:H132"/>
    <mergeCell ref="I130:I132"/>
    <mergeCell ref="D126:D129"/>
    <mergeCell ref="E126:E129"/>
    <mergeCell ref="F126:F129"/>
    <mergeCell ref="G126:G129"/>
    <mergeCell ref="H126:H129"/>
    <mergeCell ref="I126:I129"/>
    <mergeCell ref="D123:D125"/>
    <mergeCell ref="E123:E125"/>
    <mergeCell ref="F123:F125"/>
    <mergeCell ref="G123:G125"/>
    <mergeCell ref="H123:H125"/>
    <mergeCell ref="I123:I125"/>
    <mergeCell ref="E118:E119"/>
    <mergeCell ref="I118:I119"/>
    <mergeCell ref="L118:L119"/>
    <mergeCell ref="E120:E122"/>
    <mergeCell ref="F120:F122"/>
    <mergeCell ref="G120:G122"/>
    <mergeCell ref="H120:H122"/>
    <mergeCell ref="I120:I122"/>
    <mergeCell ref="L115:M115"/>
    <mergeCell ref="A116:A117"/>
    <mergeCell ref="B116:B117"/>
    <mergeCell ref="C116:C117"/>
    <mergeCell ref="D116:D117"/>
    <mergeCell ref="E116:E117"/>
    <mergeCell ref="F116:F117"/>
    <mergeCell ref="G116:G117"/>
    <mergeCell ref="H116:H117"/>
    <mergeCell ref="I116:I117"/>
    <mergeCell ref="D111:D114"/>
    <mergeCell ref="E111:E114"/>
    <mergeCell ref="G111:G114"/>
    <mergeCell ref="H111:H114"/>
    <mergeCell ref="I111:I114"/>
    <mergeCell ref="I115:J115"/>
    <mergeCell ref="F105:F106"/>
    <mergeCell ref="G105:G106"/>
    <mergeCell ref="H105:H106"/>
    <mergeCell ref="E107:E108"/>
    <mergeCell ref="G107:G108"/>
    <mergeCell ref="I107:I108"/>
    <mergeCell ref="F103:F104"/>
    <mergeCell ref="H103:H104"/>
    <mergeCell ref="L103:L104"/>
    <mergeCell ref="A105:A106"/>
    <mergeCell ref="B105:B106"/>
    <mergeCell ref="C105:C106"/>
    <mergeCell ref="D105:D106"/>
    <mergeCell ref="E105:E106"/>
    <mergeCell ref="G95:G97"/>
    <mergeCell ref="H95:H97"/>
    <mergeCell ref="E98:E99"/>
    <mergeCell ref="G98:G99"/>
    <mergeCell ref="I102:J102"/>
    <mergeCell ref="A103:A104"/>
    <mergeCell ref="B103:B104"/>
    <mergeCell ref="C103:C104"/>
    <mergeCell ref="D103:D104"/>
    <mergeCell ref="E103:E104"/>
    <mergeCell ref="A95:A97"/>
    <mergeCell ref="B95:B97"/>
    <mergeCell ref="C95:C97"/>
    <mergeCell ref="D95:D97"/>
    <mergeCell ref="E95:E97"/>
    <mergeCell ref="F95:F97"/>
    <mergeCell ref="E83:E88"/>
    <mergeCell ref="F83:F89"/>
    <mergeCell ref="G83:G89"/>
    <mergeCell ref="I83:I89"/>
    <mergeCell ref="L88:L89"/>
    <mergeCell ref="E90:E94"/>
    <mergeCell ref="I76:I77"/>
    <mergeCell ref="L76:L78"/>
    <mergeCell ref="I79:I80"/>
    <mergeCell ref="E81:E82"/>
    <mergeCell ref="G81:G82"/>
    <mergeCell ref="I81:I82"/>
    <mergeCell ref="L81:L82"/>
    <mergeCell ref="L68:L71"/>
    <mergeCell ref="I72:I73"/>
    <mergeCell ref="L72:L75"/>
    <mergeCell ref="I58:I60"/>
    <mergeCell ref="E61:E63"/>
    <mergeCell ref="G61:G63"/>
    <mergeCell ref="I66:J66"/>
    <mergeCell ref="E68:E70"/>
    <mergeCell ref="F68:F71"/>
    <mergeCell ref="G68:G70"/>
    <mergeCell ref="I68:I69"/>
    <mergeCell ref="A58:A60"/>
    <mergeCell ref="B58:B60"/>
    <mergeCell ref="C58:C60"/>
    <mergeCell ref="D58:D60"/>
    <mergeCell ref="E58:E60"/>
    <mergeCell ref="G58:G60"/>
    <mergeCell ref="I54:J54"/>
    <mergeCell ref="I55:I57"/>
    <mergeCell ref="A56:A57"/>
    <mergeCell ref="B56:B57"/>
    <mergeCell ref="C56:C57"/>
    <mergeCell ref="D56:D57"/>
    <mergeCell ref="F56:F57"/>
    <mergeCell ref="G56:G57"/>
    <mergeCell ref="H56:H57"/>
    <mergeCell ref="D47:D48"/>
    <mergeCell ref="E47:E48"/>
    <mergeCell ref="F47:F50"/>
    <mergeCell ref="G47:G48"/>
    <mergeCell ref="H47:H48"/>
    <mergeCell ref="I47:I48"/>
    <mergeCell ref="L51:L52"/>
    <mergeCell ref="D51:D53"/>
    <mergeCell ref="E51:E53"/>
    <mergeCell ref="F51:F53"/>
    <mergeCell ref="G51:G53"/>
    <mergeCell ref="H51:H53"/>
    <mergeCell ref="I51:I53"/>
    <mergeCell ref="D49:D50"/>
    <mergeCell ref="E49:E50"/>
    <mergeCell ref="G49:G50"/>
    <mergeCell ref="H49:H50"/>
    <mergeCell ref="I49:I50"/>
    <mergeCell ref="D42:D43"/>
    <mergeCell ref="E42:E43"/>
    <mergeCell ref="F42:F46"/>
    <mergeCell ref="G42:G43"/>
    <mergeCell ref="H42:H43"/>
    <mergeCell ref="I42:I43"/>
    <mergeCell ref="E44:E46"/>
    <mergeCell ref="G44:G46"/>
    <mergeCell ref="I44:I45"/>
    <mergeCell ref="D36:D37"/>
    <mergeCell ref="E36:E37"/>
    <mergeCell ref="F36:F41"/>
    <mergeCell ref="G36:G37"/>
    <mergeCell ref="I36:I37"/>
    <mergeCell ref="D38:D39"/>
    <mergeCell ref="E38:E39"/>
    <mergeCell ref="G38:G39"/>
    <mergeCell ref="I38:I39"/>
    <mergeCell ref="D40:D41"/>
    <mergeCell ref="E40:E41"/>
    <mergeCell ref="G40:G41"/>
    <mergeCell ref="H40:H41"/>
    <mergeCell ref="I40:I41"/>
    <mergeCell ref="I22:I23"/>
    <mergeCell ref="G23:G27"/>
    <mergeCell ref="D34:D35"/>
    <mergeCell ref="E34:E35"/>
    <mergeCell ref="F34:F35"/>
    <mergeCell ref="G34:G35"/>
    <mergeCell ref="I34:I35"/>
    <mergeCell ref="H34:H35"/>
    <mergeCell ref="G19:G21"/>
    <mergeCell ref="H19:H21"/>
    <mergeCell ref="I19:I21"/>
    <mergeCell ref="A22:A28"/>
    <mergeCell ref="B22:B28"/>
    <mergeCell ref="C22:C28"/>
    <mergeCell ref="D22:D28"/>
    <mergeCell ref="E22:E28"/>
    <mergeCell ref="F22:F28"/>
    <mergeCell ref="H22:H28"/>
    <mergeCell ref="A19:A21"/>
    <mergeCell ref="B19:B21"/>
    <mergeCell ref="C19:C21"/>
    <mergeCell ref="D19:D21"/>
    <mergeCell ref="E19:E21"/>
    <mergeCell ref="F19:F21"/>
    <mergeCell ref="L111:L112"/>
    <mergeCell ref="A6:M6"/>
    <mergeCell ref="A7:M7"/>
    <mergeCell ref="L8:M8"/>
    <mergeCell ref="A9:A11"/>
    <mergeCell ref="B9:B11"/>
    <mergeCell ref="C9:C11"/>
    <mergeCell ref="D9:D11"/>
    <mergeCell ref="E9:E11"/>
    <mergeCell ref="E56:E57"/>
    <mergeCell ref="A12:M12"/>
    <mergeCell ref="A13:M13"/>
    <mergeCell ref="B14:M14"/>
    <mergeCell ref="C15:M15"/>
    <mergeCell ref="E17:E18"/>
    <mergeCell ref="G17:G18"/>
    <mergeCell ref="I17:I18"/>
    <mergeCell ref="L9:M9"/>
    <mergeCell ref="L10:L11"/>
    <mergeCell ref="F9:F11"/>
    <mergeCell ref="G9:G11"/>
    <mergeCell ref="H9:H11"/>
    <mergeCell ref="I9:I11"/>
    <mergeCell ref="J9:J11"/>
    <mergeCell ref="A149:A150"/>
    <mergeCell ref="B149:B150"/>
    <mergeCell ref="C149:C150"/>
    <mergeCell ref="D149:D150"/>
    <mergeCell ref="E149:E150"/>
    <mergeCell ref="F149:F150"/>
    <mergeCell ref="G149:G150"/>
    <mergeCell ref="H149:H150"/>
    <mergeCell ref="I149:I150"/>
  </mergeCells>
  <printOptions horizontalCentered="1"/>
  <pageMargins left="0.59055118110236227" right="0" top="0" bottom="0" header="0" footer="0"/>
  <pageSetup paperSize="9" scale="79" orientation="portrait" r:id="rId1"/>
  <rowBreaks count="4" manualBreakCount="4">
    <brk id="50" max="12" man="1"/>
    <brk id="89" max="12" man="1"/>
    <brk id="125" max="12" man="1"/>
    <brk id="201" max="12" man="1"/>
  </rowBreaks>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V233"/>
  <sheetViews>
    <sheetView view="pageBreakPreview" topLeftCell="A61" zoomScaleNormal="100" zoomScaleSheetLayoutView="100" workbookViewId="0">
      <selection activeCell="Y100" sqref="Y100"/>
    </sheetView>
  </sheetViews>
  <sheetFormatPr defaultRowHeight="12.75" x14ac:dyDescent="0.2"/>
  <cols>
    <col min="1" max="4" width="2.7109375" style="8" customWidth="1"/>
    <col min="5" max="5" width="30" style="8" customWidth="1"/>
    <col min="6" max="6" width="3.42578125" style="20" customWidth="1"/>
    <col min="7" max="7" width="4.28515625" style="20" customWidth="1"/>
    <col min="8" max="8" width="3.28515625" style="29" customWidth="1"/>
    <col min="9" max="9" width="11.5703125" style="29" customWidth="1"/>
    <col min="10" max="10" width="7.42578125" style="36" customWidth="1"/>
    <col min="11" max="11" width="8.7109375" style="8" customWidth="1"/>
    <col min="12" max="12" width="9" style="8" customWidth="1"/>
    <col min="13" max="13" width="8.28515625" style="8" customWidth="1"/>
    <col min="14" max="14" width="35.140625" style="8" customWidth="1"/>
    <col min="15" max="15" width="6.42578125" style="8" customWidth="1"/>
    <col min="16" max="16" width="7.42578125" style="3" customWidth="1"/>
    <col min="17" max="16384" width="9.140625" style="3"/>
  </cols>
  <sheetData>
    <row r="1" spans="1:15" ht="13.5" customHeight="1" x14ac:dyDescent="0.2">
      <c r="G1" s="1346"/>
      <c r="H1" s="1254"/>
      <c r="I1" s="1254"/>
      <c r="K1" s="1634"/>
      <c r="L1" s="1650"/>
      <c r="M1" s="1650"/>
      <c r="N1" s="2241" t="s">
        <v>89</v>
      </c>
      <c r="O1" s="2241"/>
    </row>
    <row r="2" spans="1:15" ht="13.5" customHeight="1" x14ac:dyDescent="0.2">
      <c r="G2" s="1346"/>
      <c r="H2" s="1254"/>
      <c r="I2" s="1254"/>
      <c r="K2" s="1634"/>
      <c r="L2" s="1650"/>
      <c r="M2" s="1650"/>
      <c r="N2" s="1634"/>
      <c r="O2" s="1634"/>
    </row>
    <row r="3" spans="1:15" s="8" customFormat="1" ht="15" customHeight="1" x14ac:dyDescent="0.2">
      <c r="A3" s="1635"/>
      <c r="B3" s="1635"/>
      <c r="C3" s="1635"/>
      <c r="D3" s="1635"/>
      <c r="E3" s="2229" t="s">
        <v>460</v>
      </c>
      <c r="F3" s="2229"/>
      <c r="G3" s="2229"/>
      <c r="H3" s="2229"/>
      <c r="I3" s="2229"/>
      <c r="J3" s="2229"/>
      <c r="K3" s="2229"/>
      <c r="L3" s="2229"/>
      <c r="M3" s="2229"/>
      <c r="N3" s="2229"/>
      <c r="O3" s="1635"/>
    </row>
    <row r="4" spans="1:15" ht="15.75" x14ac:dyDescent="0.2">
      <c r="A4" s="1785" t="s">
        <v>29</v>
      </c>
      <c r="B4" s="1785"/>
      <c r="C4" s="1785"/>
      <c r="D4" s="1785"/>
      <c r="E4" s="1785"/>
      <c r="F4" s="1785"/>
      <c r="G4" s="1785"/>
      <c r="H4" s="1785"/>
      <c r="I4" s="1785"/>
      <c r="J4" s="1785"/>
      <c r="K4" s="1785"/>
      <c r="L4" s="1785"/>
      <c r="M4" s="1785"/>
      <c r="N4" s="1785"/>
      <c r="O4" s="1785"/>
    </row>
    <row r="5" spans="1:15" ht="15.75" x14ac:dyDescent="0.2">
      <c r="A5" s="1786" t="s">
        <v>182</v>
      </c>
      <c r="B5" s="1786"/>
      <c r="C5" s="1786"/>
      <c r="D5" s="1786"/>
      <c r="E5" s="1786"/>
      <c r="F5" s="1786"/>
      <c r="G5" s="1786"/>
      <c r="H5" s="1786"/>
      <c r="I5" s="1786"/>
      <c r="J5" s="1786"/>
      <c r="K5" s="1786"/>
      <c r="L5" s="1786"/>
      <c r="M5" s="1786"/>
      <c r="N5" s="1786"/>
      <c r="O5" s="1786"/>
    </row>
    <row r="6" spans="1:15" ht="13.5" thickBot="1" x14ac:dyDescent="0.25">
      <c r="N6" s="1787" t="s">
        <v>174</v>
      </c>
      <c r="O6" s="1787"/>
    </row>
    <row r="7" spans="1:15" ht="32.25" customHeight="1" x14ac:dyDescent="0.2">
      <c r="A7" s="2072" t="s">
        <v>21</v>
      </c>
      <c r="B7" s="2075" t="s">
        <v>0</v>
      </c>
      <c r="C7" s="2075" t="s">
        <v>1</v>
      </c>
      <c r="D7" s="2075" t="s">
        <v>90</v>
      </c>
      <c r="E7" s="2078" t="s">
        <v>14</v>
      </c>
      <c r="F7" s="2075" t="s">
        <v>2</v>
      </c>
      <c r="G7" s="2075" t="s">
        <v>193</v>
      </c>
      <c r="H7" s="2087" t="s">
        <v>3</v>
      </c>
      <c r="I7" s="2090" t="s">
        <v>91</v>
      </c>
      <c r="J7" s="2093" t="s">
        <v>4</v>
      </c>
      <c r="K7" s="1817" t="s">
        <v>363</v>
      </c>
      <c r="L7" s="1817" t="s">
        <v>482</v>
      </c>
      <c r="M7" s="1817" t="s">
        <v>454</v>
      </c>
      <c r="N7" s="1820" t="s">
        <v>13</v>
      </c>
      <c r="O7" s="1822"/>
    </row>
    <row r="8" spans="1:15" ht="21.75" customHeight="1" x14ac:dyDescent="0.2">
      <c r="A8" s="2073"/>
      <c r="B8" s="2076"/>
      <c r="C8" s="2076"/>
      <c r="D8" s="2076"/>
      <c r="E8" s="2079"/>
      <c r="F8" s="2076"/>
      <c r="G8" s="2085"/>
      <c r="H8" s="2088"/>
      <c r="I8" s="2091"/>
      <c r="J8" s="2094"/>
      <c r="K8" s="1818"/>
      <c r="L8" s="1818"/>
      <c r="M8" s="1818"/>
      <c r="N8" s="1823" t="s">
        <v>14</v>
      </c>
      <c r="O8" s="1349" t="s">
        <v>116</v>
      </c>
    </row>
    <row r="9" spans="1:15" ht="55.5" customHeight="1" thickBot="1" x14ac:dyDescent="0.25">
      <c r="A9" s="2074"/>
      <c r="B9" s="2077"/>
      <c r="C9" s="2077"/>
      <c r="D9" s="2077"/>
      <c r="E9" s="2080"/>
      <c r="F9" s="2077"/>
      <c r="G9" s="2086"/>
      <c r="H9" s="2089"/>
      <c r="I9" s="2092"/>
      <c r="J9" s="2095"/>
      <c r="K9" s="1819"/>
      <c r="L9" s="1819"/>
      <c r="M9" s="1819"/>
      <c r="N9" s="1824"/>
      <c r="O9" s="1350" t="s">
        <v>100</v>
      </c>
    </row>
    <row r="10" spans="1:15" s="16" customFormat="1" ht="15" customHeight="1" x14ac:dyDescent="0.2">
      <c r="A10" s="1803" t="s">
        <v>75</v>
      </c>
      <c r="B10" s="1804"/>
      <c r="C10" s="1804"/>
      <c r="D10" s="1804"/>
      <c r="E10" s="1804"/>
      <c r="F10" s="1804"/>
      <c r="G10" s="1804"/>
      <c r="H10" s="1804"/>
      <c r="I10" s="1804"/>
      <c r="J10" s="1804"/>
      <c r="K10" s="1804"/>
      <c r="L10" s="1804"/>
      <c r="M10" s="1804"/>
      <c r="N10" s="1804"/>
      <c r="O10" s="1805"/>
    </row>
    <row r="11" spans="1:15" s="16" customFormat="1" ht="14.25" customHeight="1" x14ac:dyDescent="0.2">
      <c r="A11" s="1806" t="s">
        <v>52</v>
      </c>
      <c r="B11" s="1807"/>
      <c r="C11" s="1807"/>
      <c r="D11" s="1807"/>
      <c r="E11" s="1807"/>
      <c r="F11" s="1807"/>
      <c r="G11" s="1807"/>
      <c r="H11" s="1807"/>
      <c r="I11" s="1807"/>
      <c r="J11" s="1807"/>
      <c r="K11" s="1807"/>
      <c r="L11" s="1807"/>
      <c r="M11" s="1807"/>
      <c r="N11" s="1807"/>
      <c r="O11" s="1808"/>
    </row>
    <row r="12" spans="1:15" ht="15" customHeight="1" x14ac:dyDescent="0.2">
      <c r="A12" s="45" t="s">
        <v>7</v>
      </c>
      <c r="B12" s="1809" t="s">
        <v>76</v>
      </c>
      <c r="C12" s="1810"/>
      <c r="D12" s="1810"/>
      <c r="E12" s="1810"/>
      <c r="F12" s="1810"/>
      <c r="G12" s="1810"/>
      <c r="H12" s="1810"/>
      <c r="I12" s="1810"/>
      <c r="J12" s="1810"/>
      <c r="K12" s="1810"/>
      <c r="L12" s="1810"/>
      <c r="M12" s="1810"/>
      <c r="N12" s="1810"/>
      <c r="O12" s="1811"/>
    </row>
    <row r="13" spans="1:15" ht="15.75" customHeight="1" x14ac:dyDescent="0.2">
      <c r="A13" s="89" t="s">
        <v>7</v>
      </c>
      <c r="B13" s="90" t="s">
        <v>7</v>
      </c>
      <c r="C13" s="1812" t="s">
        <v>46</v>
      </c>
      <c r="D13" s="1813"/>
      <c r="E13" s="1813"/>
      <c r="F13" s="1813"/>
      <c r="G13" s="1813"/>
      <c r="H13" s="1813"/>
      <c r="I13" s="1813"/>
      <c r="J13" s="1813"/>
      <c r="K13" s="1813"/>
      <c r="L13" s="1813"/>
      <c r="M13" s="1813"/>
      <c r="N13" s="1813"/>
      <c r="O13" s="1814"/>
    </row>
    <row r="14" spans="1:15" ht="39" customHeight="1" x14ac:dyDescent="0.2">
      <c r="A14" s="1578" t="s">
        <v>7</v>
      </c>
      <c r="B14" s="1579" t="s">
        <v>7</v>
      </c>
      <c r="C14" s="1610" t="s">
        <v>7</v>
      </c>
      <c r="D14" s="1613"/>
      <c r="E14" s="758" t="s">
        <v>132</v>
      </c>
      <c r="F14" s="309"/>
      <c r="G14" s="1623"/>
      <c r="H14" s="1621" t="s">
        <v>31</v>
      </c>
      <c r="I14" s="1607" t="s">
        <v>103</v>
      </c>
      <c r="J14" s="80"/>
      <c r="K14" s="239"/>
      <c r="L14" s="239"/>
      <c r="M14" s="239"/>
      <c r="N14" s="1185"/>
      <c r="O14" s="1351"/>
    </row>
    <row r="15" spans="1:15" ht="16.5" customHeight="1" x14ac:dyDescent="0.2">
      <c r="A15" s="1578"/>
      <c r="B15" s="1579"/>
      <c r="C15" s="1610"/>
      <c r="D15" s="1612" t="s">
        <v>7</v>
      </c>
      <c r="E15" s="1815" t="s">
        <v>192</v>
      </c>
      <c r="F15" s="1642"/>
      <c r="G15" s="2081" t="s">
        <v>195</v>
      </c>
      <c r="H15" s="1586"/>
      <c r="I15" s="2083"/>
      <c r="J15" s="136" t="s">
        <v>28</v>
      </c>
      <c r="K15" s="238">
        <v>99</v>
      </c>
      <c r="L15" s="238">
        <v>99</v>
      </c>
      <c r="M15" s="238"/>
      <c r="N15" s="105" t="s">
        <v>310</v>
      </c>
      <c r="O15" s="1352">
        <v>3.4</v>
      </c>
    </row>
    <row r="16" spans="1:15" ht="27" customHeight="1" x14ac:dyDescent="0.2">
      <c r="A16" s="1578"/>
      <c r="B16" s="1579"/>
      <c r="C16" s="1610"/>
      <c r="D16" s="1580"/>
      <c r="E16" s="1816"/>
      <c r="F16" s="1642"/>
      <c r="G16" s="2082"/>
      <c r="H16" s="1586"/>
      <c r="I16" s="2084"/>
      <c r="J16" s="78"/>
      <c r="K16" s="239"/>
      <c r="L16" s="239"/>
      <c r="M16" s="239"/>
      <c r="N16" s="1185" t="s">
        <v>130</v>
      </c>
      <c r="O16" s="1353" t="s">
        <v>311</v>
      </c>
    </row>
    <row r="17" spans="1:15" ht="16.5" customHeight="1" x14ac:dyDescent="0.2">
      <c r="A17" s="1857"/>
      <c r="B17" s="1858"/>
      <c r="C17" s="2096"/>
      <c r="D17" s="2098" t="s">
        <v>9</v>
      </c>
      <c r="E17" s="1815" t="s">
        <v>35</v>
      </c>
      <c r="F17" s="1864" t="s">
        <v>140</v>
      </c>
      <c r="G17" s="2103" t="s">
        <v>196</v>
      </c>
      <c r="H17" s="1872"/>
      <c r="I17" s="2099"/>
      <c r="J17" s="1641" t="s">
        <v>28</v>
      </c>
      <c r="K17" s="238">
        <v>15.4</v>
      </c>
      <c r="L17" s="238">
        <v>15.4</v>
      </c>
      <c r="M17" s="238"/>
      <c r="N17" s="1191" t="s">
        <v>37</v>
      </c>
      <c r="O17" s="69">
        <v>4</v>
      </c>
    </row>
    <row r="18" spans="1:15" ht="16.5" customHeight="1" x14ac:dyDescent="0.2">
      <c r="A18" s="1857"/>
      <c r="B18" s="1858"/>
      <c r="C18" s="2096"/>
      <c r="D18" s="1859"/>
      <c r="E18" s="1848"/>
      <c r="F18" s="1865"/>
      <c r="G18" s="2101"/>
      <c r="H18" s="1872"/>
      <c r="I18" s="2099"/>
      <c r="J18" s="936"/>
      <c r="K18" s="239"/>
      <c r="L18" s="239"/>
      <c r="M18" s="239"/>
      <c r="N18" s="58" t="s">
        <v>114</v>
      </c>
      <c r="O18" s="60">
        <v>3</v>
      </c>
    </row>
    <row r="19" spans="1:15" ht="26.25" customHeight="1" x14ac:dyDescent="0.2">
      <c r="A19" s="1857"/>
      <c r="B19" s="1858"/>
      <c r="C19" s="2096"/>
      <c r="D19" s="1859"/>
      <c r="E19" s="1845"/>
      <c r="F19" s="1866"/>
      <c r="G19" s="2106"/>
      <c r="H19" s="1872"/>
      <c r="I19" s="2100"/>
      <c r="J19" s="106" t="s">
        <v>56</v>
      </c>
      <c r="K19" s="237">
        <v>64.099999999999994</v>
      </c>
      <c r="L19" s="237">
        <v>64.099999999999994</v>
      </c>
      <c r="M19" s="237"/>
      <c r="N19" s="1620" t="s">
        <v>321</v>
      </c>
      <c r="O19" s="834">
        <v>100</v>
      </c>
    </row>
    <row r="20" spans="1:15" ht="15" customHeight="1" x14ac:dyDescent="0.2">
      <c r="A20" s="1857"/>
      <c r="B20" s="1858"/>
      <c r="C20" s="2096"/>
      <c r="D20" s="2097" t="s">
        <v>30</v>
      </c>
      <c r="E20" s="1845" t="s">
        <v>36</v>
      </c>
      <c r="F20" s="1861"/>
      <c r="G20" s="188"/>
      <c r="H20" s="1872"/>
      <c r="I20" s="2099"/>
      <c r="J20" s="12" t="s">
        <v>28</v>
      </c>
      <c r="K20" s="239">
        <v>351.2</v>
      </c>
      <c r="L20" s="239">
        <v>351.2</v>
      </c>
      <c r="M20" s="239"/>
      <c r="N20" s="1179" t="s">
        <v>177</v>
      </c>
      <c r="O20" s="1190">
        <v>18</v>
      </c>
    </row>
    <row r="21" spans="1:15" ht="26.25" customHeight="1" x14ac:dyDescent="0.2">
      <c r="A21" s="1857"/>
      <c r="B21" s="1858"/>
      <c r="C21" s="2096"/>
      <c r="D21" s="2097"/>
      <c r="E21" s="1860"/>
      <c r="F21" s="1862"/>
      <c r="G21" s="2101" t="s">
        <v>197</v>
      </c>
      <c r="H21" s="1872"/>
      <c r="I21" s="2100"/>
      <c r="J21" s="936"/>
      <c r="K21" s="239"/>
      <c r="L21" s="239"/>
      <c r="M21" s="239"/>
      <c r="N21" s="58" t="s">
        <v>273</v>
      </c>
      <c r="O21" s="60">
        <v>60</v>
      </c>
    </row>
    <row r="22" spans="1:15" ht="18" customHeight="1" x14ac:dyDescent="0.2">
      <c r="A22" s="1857"/>
      <c r="B22" s="1858"/>
      <c r="C22" s="2096"/>
      <c r="D22" s="2097"/>
      <c r="E22" s="1860"/>
      <c r="F22" s="1862"/>
      <c r="G22" s="2102"/>
      <c r="H22" s="1872"/>
      <c r="I22" s="1609"/>
      <c r="J22" s="936"/>
      <c r="K22" s="239"/>
      <c r="L22" s="239"/>
      <c r="M22" s="239"/>
      <c r="N22" s="61" t="s">
        <v>404</v>
      </c>
      <c r="O22" s="60">
        <v>1</v>
      </c>
    </row>
    <row r="23" spans="1:15" ht="18" customHeight="1" x14ac:dyDescent="0.2">
      <c r="A23" s="1857"/>
      <c r="B23" s="1858"/>
      <c r="C23" s="2096"/>
      <c r="D23" s="2097"/>
      <c r="E23" s="1860"/>
      <c r="F23" s="1862"/>
      <c r="G23" s="2102"/>
      <c r="H23" s="1872"/>
      <c r="I23" s="1609"/>
      <c r="J23" s="936"/>
      <c r="K23" s="239"/>
      <c r="L23" s="239"/>
      <c r="M23" s="239"/>
      <c r="N23" s="61" t="s">
        <v>110</v>
      </c>
      <c r="O23" s="1354" t="s">
        <v>315</v>
      </c>
    </row>
    <row r="24" spans="1:15" ht="15.75" customHeight="1" x14ac:dyDescent="0.2">
      <c r="A24" s="1857"/>
      <c r="B24" s="1858"/>
      <c r="C24" s="2096"/>
      <c r="D24" s="2097"/>
      <c r="E24" s="1860"/>
      <c r="F24" s="1862"/>
      <c r="G24" s="2102"/>
      <c r="H24" s="1872"/>
      <c r="I24" s="1609"/>
      <c r="J24" s="936"/>
      <c r="K24" s="248"/>
      <c r="L24" s="388"/>
      <c r="M24" s="239"/>
      <c r="N24" s="61" t="s">
        <v>399</v>
      </c>
      <c r="O24" s="1354" t="s">
        <v>314</v>
      </c>
    </row>
    <row r="25" spans="1:15" ht="15" customHeight="1" x14ac:dyDescent="0.2">
      <c r="A25" s="1857"/>
      <c r="B25" s="1858"/>
      <c r="C25" s="2096"/>
      <c r="D25" s="2098"/>
      <c r="E25" s="1860"/>
      <c r="F25" s="1862"/>
      <c r="G25" s="2102"/>
      <c r="H25" s="1872"/>
      <c r="I25" s="1609"/>
      <c r="J25" s="936"/>
      <c r="K25" s="248"/>
      <c r="L25" s="388"/>
      <c r="M25" s="239"/>
      <c r="N25" s="61" t="s">
        <v>38</v>
      </c>
      <c r="O25" s="1354" t="s">
        <v>313</v>
      </c>
    </row>
    <row r="26" spans="1:15" ht="20.25" customHeight="1" x14ac:dyDescent="0.2">
      <c r="A26" s="1857"/>
      <c r="B26" s="1858"/>
      <c r="C26" s="2096"/>
      <c r="D26" s="2098"/>
      <c r="E26" s="1815"/>
      <c r="F26" s="1863"/>
      <c r="G26" s="1588"/>
      <c r="H26" s="1872"/>
      <c r="I26" s="1609"/>
      <c r="J26" s="12"/>
      <c r="K26" s="266"/>
      <c r="L26" s="427"/>
      <c r="M26" s="1158"/>
      <c r="N26" s="61" t="s">
        <v>400</v>
      </c>
      <c r="O26" s="1354" t="s">
        <v>313</v>
      </c>
    </row>
    <row r="27" spans="1:15" ht="25.5" customHeight="1" x14ac:dyDescent="0.2">
      <c r="A27" s="1578"/>
      <c r="B27" s="1579"/>
      <c r="C27" s="1610"/>
      <c r="D27" s="1580"/>
      <c r="E27" s="1583"/>
      <c r="F27" s="1642"/>
      <c r="G27" s="1588"/>
      <c r="H27" s="1586"/>
      <c r="I27" s="1609"/>
      <c r="J27" s="936"/>
      <c r="K27" s="248"/>
      <c r="L27" s="388"/>
      <c r="M27" s="239"/>
      <c r="N27" s="99" t="s">
        <v>316</v>
      </c>
      <c r="O27" s="1355">
        <v>2</v>
      </c>
    </row>
    <row r="28" spans="1:15" ht="31.5" customHeight="1" x14ac:dyDescent="0.2">
      <c r="A28" s="1578"/>
      <c r="B28" s="1579"/>
      <c r="C28" s="1610"/>
      <c r="D28" s="1580"/>
      <c r="E28" s="1583"/>
      <c r="F28" s="1642"/>
      <c r="G28" s="1615"/>
      <c r="H28" s="1586"/>
      <c r="I28" s="1609"/>
      <c r="J28" s="936"/>
      <c r="K28" s="248"/>
      <c r="L28" s="388"/>
      <c r="M28" s="239"/>
      <c r="N28" s="85" t="s">
        <v>419</v>
      </c>
      <c r="O28" s="1356">
        <v>10</v>
      </c>
    </row>
    <row r="29" spans="1:15" ht="15" customHeight="1" x14ac:dyDescent="0.2">
      <c r="A29" s="1578"/>
      <c r="B29" s="1579"/>
      <c r="C29" s="1610"/>
      <c r="D29" s="1580"/>
      <c r="E29" s="1583"/>
      <c r="F29" s="1642"/>
      <c r="G29" s="1615"/>
      <c r="H29" s="1586"/>
      <c r="I29" s="1609"/>
      <c r="J29" s="936"/>
      <c r="K29" s="248"/>
      <c r="L29" s="388"/>
      <c r="M29" s="239"/>
      <c r="N29" s="586" t="s">
        <v>378</v>
      </c>
      <c r="O29" s="1356">
        <v>170</v>
      </c>
    </row>
    <row r="30" spans="1:15" ht="24.75" customHeight="1" x14ac:dyDescent="0.2">
      <c r="A30" s="1578"/>
      <c r="B30" s="1579"/>
      <c r="C30" s="1610"/>
      <c r="D30" s="1580"/>
      <c r="E30" s="1583"/>
      <c r="F30" s="1642"/>
      <c r="G30" s="1615"/>
      <c r="H30" s="1586"/>
      <c r="I30" s="1609"/>
      <c r="J30" s="936"/>
      <c r="K30" s="248"/>
      <c r="L30" s="388"/>
      <c r="M30" s="239"/>
      <c r="N30" s="586" t="s">
        <v>379</v>
      </c>
      <c r="O30" s="1356">
        <v>900</v>
      </c>
    </row>
    <row r="31" spans="1:15" ht="39.75" customHeight="1" x14ac:dyDescent="0.2">
      <c r="A31" s="1578"/>
      <c r="B31" s="1579"/>
      <c r="C31" s="1610"/>
      <c r="D31" s="1580"/>
      <c r="E31" s="1583"/>
      <c r="F31" s="1642"/>
      <c r="G31" s="1615"/>
      <c r="H31" s="1586"/>
      <c r="I31" s="1609"/>
      <c r="J31" s="936"/>
      <c r="K31" s="248"/>
      <c r="L31" s="389"/>
      <c r="M31" s="421"/>
      <c r="N31" s="703" t="s">
        <v>359</v>
      </c>
      <c r="O31" s="1644">
        <v>2</v>
      </c>
    </row>
    <row r="32" spans="1:15" ht="18" customHeight="1" x14ac:dyDescent="0.2">
      <c r="A32" s="1578"/>
      <c r="B32" s="1579"/>
      <c r="C32" s="129"/>
      <c r="D32" s="2098" t="s">
        <v>39</v>
      </c>
      <c r="E32" s="1836" t="s">
        <v>320</v>
      </c>
      <c r="F32" s="1854" t="s">
        <v>481</v>
      </c>
      <c r="G32" s="2103"/>
      <c r="H32" s="2105"/>
      <c r="I32" s="2099"/>
      <c r="J32" s="136" t="s">
        <v>28</v>
      </c>
      <c r="K32" s="328">
        <v>4</v>
      </c>
      <c r="L32" s="388">
        <v>4</v>
      </c>
      <c r="M32" s="248"/>
      <c r="N32" s="1587" t="s">
        <v>318</v>
      </c>
      <c r="O32" s="91">
        <v>1</v>
      </c>
    </row>
    <row r="33" spans="1:16" ht="22.5" customHeight="1" x14ac:dyDescent="0.2">
      <c r="A33" s="1578"/>
      <c r="B33" s="1579"/>
      <c r="C33" s="1610"/>
      <c r="D33" s="1899"/>
      <c r="E33" s="1837"/>
      <c r="F33" s="1849"/>
      <c r="G33" s="2104"/>
      <c r="H33" s="2105"/>
      <c r="I33" s="2099"/>
      <c r="J33" s="106"/>
      <c r="K33" s="246"/>
      <c r="L33" s="389"/>
      <c r="M33" s="246"/>
      <c r="N33" s="398"/>
      <c r="O33" s="645"/>
    </row>
    <row r="34" spans="1:16" ht="19.5" customHeight="1" x14ac:dyDescent="0.2">
      <c r="A34" s="1578"/>
      <c r="B34" s="1579"/>
      <c r="C34" s="161"/>
      <c r="D34" s="2098" t="s">
        <v>40</v>
      </c>
      <c r="E34" s="1815" t="s">
        <v>355</v>
      </c>
      <c r="F34" s="1854" t="s">
        <v>360</v>
      </c>
      <c r="G34" s="2103"/>
      <c r="H34" s="1586"/>
      <c r="I34" s="2083"/>
      <c r="J34" s="136" t="s">
        <v>56</v>
      </c>
      <c r="K34" s="328">
        <v>16</v>
      </c>
      <c r="L34" s="387">
        <v>16</v>
      </c>
      <c r="M34" s="238"/>
      <c r="N34" s="1599" t="s">
        <v>136</v>
      </c>
      <c r="O34" s="947">
        <v>1</v>
      </c>
    </row>
    <row r="35" spans="1:16" ht="21.75" customHeight="1" x14ac:dyDescent="0.2">
      <c r="A35" s="1578"/>
      <c r="B35" s="1579"/>
      <c r="C35" s="161"/>
      <c r="D35" s="1899"/>
      <c r="E35" s="1845"/>
      <c r="F35" s="1850"/>
      <c r="G35" s="2104"/>
      <c r="H35" s="1586"/>
      <c r="I35" s="2083"/>
      <c r="J35" s="151" t="s">
        <v>28</v>
      </c>
      <c r="K35" s="284">
        <v>34.5</v>
      </c>
      <c r="L35" s="405">
        <v>34.5</v>
      </c>
      <c r="M35" s="248"/>
      <c r="N35" s="617"/>
      <c r="O35" s="645"/>
    </row>
    <row r="36" spans="1:16" ht="17.25" customHeight="1" x14ac:dyDescent="0.2">
      <c r="A36" s="1578"/>
      <c r="B36" s="1579"/>
      <c r="C36" s="161"/>
      <c r="D36" s="2098" t="s">
        <v>32</v>
      </c>
      <c r="E36" s="1815" t="s">
        <v>354</v>
      </c>
      <c r="F36" s="1850"/>
      <c r="G36" s="2103"/>
      <c r="H36" s="1586"/>
      <c r="I36" s="2083"/>
      <c r="J36" s="136" t="s">
        <v>56</v>
      </c>
      <c r="K36" s="328">
        <v>10</v>
      </c>
      <c r="L36" s="387">
        <v>10</v>
      </c>
      <c r="M36" s="238"/>
      <c r="N36" s="1599" t="s">
        <v>136</v>
      </c>
      <c r="O36" s="947">
        <v>1</v>
      </c>
    </row>
    <row r="37" spans="1:16" ht="14.25" customHeight="1" x14ac:dyDescent="0.2">
      <c r="A37" s="1578"/>
      <c r="B37" s="1579"/>
      <c r="C37" s="161"/>
      <c r="D37" s="1899"/>
      <c r="E37" s="1845"/>
      <c r="F37" s="1850"/>
      <c r="G37" s="2104"/>
      <c r="H37" s="1586"/>
      <c r="I37" s="2083"/>
      <c r="J37" s="137"/>
      <c r="K37" s="246"/>
      <c r="L37" s="389"/>
      <c r="M37" s="246"/>
      <c r="N37" s="617"/>
      <c r="O37" s="645"/>
    </row>
    <row r="38" spans="1:16" ht="15" customHeight="1" x14ac:dyDescent="0.2">
      <c r="A38" s="1578"/>
      <c r="B38" s="1579"/>
      <c r="C38" s="129"/>
      <c r="D38" s="2098" t="s">
        <v>41</v>
      </c>
      <c r="E38" s="1815" t="s">
        <v>305</v>
      </c>
      <c r="F38" s="1850"/>
      <c r="G38" s="2103"/>
      <c r="H38" s="2108"/>
      <c r="I38" s="2083"/>
      <c r="J38" s="136" t="s">
        <v>28</v>
      </c>
      <c r="K38" s="1143">
        <v>29</v>
      </c>
      <c r="L38" s="388">
        <v>29</v>
      </c>
      <c r="M38" s="239"/>
      <c r="N38" s="1599" t="s">
        <v>136</v>
      </c>
      <c r="O38" s="663">
        <v>1</v>
      </c>
    </row>
    <row r="39" spans="1:16" ht="14.25" customHeight="1" x14ac:dyDescent="0.2">
      <c r="A39" s="1578"/>
      <c r="B39" s="1579"/>
      <c r="C39" s="1610"/>
      <c r="D39" s="1899"/>
      <c r="E39" s="1845"/>
      <c r="F39" s="2107"/>
      <c r="G39" s="2104"/>
      <c r="H39" s="2109"/>
      <c r="I39" s="2083"/>
      <c r="J39" s="106"/>
      <c r="K39" s="246"/>
      <c r="L39" s="389"/>
      <c r="M39" s="246"/>
      <c r="N39" s="617"/>
      <c r="O39" s="645"/>
    </row>
    <row r="40" spans="1:16" ht="21" customHeight="1" x14ac:dyDescent="0.2">
      <c r="A40" s="1578"/>
      <c r="B40" s="1579"/>
      <c r="C40" s="129"/>
      <c r="D40" s="2098" t="s">
        <v>34</v>
      </c>
      <c r="E40" s="1836" t="s">
        <v>248</v>
      </c>
      <c r="F40" s="1867" t="s">
        <v>173</v>
      </c>
      <c r="G40" s="2103"/>
      <c r="H40" s="1872"/>
      <c r="I40" s="2083"/>
      <c r="J40" s="136" t="s">
        <v>28</v>
      </c>
      <c r="K40" s="328">
        <v>67</v>
      </c>
      <c r="L40" s="387">
        <v>67</v>
      </c>
      <c r="M40" s="238"/>
      <c r="N40" s="1599" t="s">
        <v>136</v>
      </c>
      <c r="O40" s="663">
        <v>1</v>
      </c>
    </row>
    <row r="41" spans="1:16" ht="23.25" customHeight="1" x14ac:dyDescent="0.2">
      <c r="A41" s="1578"/>
      <c r="B41" s="1579"/>
      <c r="C41" s="1610"/>
      <c r="D41" s="1899"/>
      <c r="E41" s="1837"/>
      <c r="F41" s="1868"/>
      <c r="G41" s="2104"/>
      <c r="H41" s="1872"/>
      <c r="I41" s="2083"/>
      <c r="J41" s="137"/>
      <c r="K41" s="246"/>
      <c r="L41" s="389"/>
      <c r="M41" s="246"/>
      <c r="N41" s="617"/>
      <c r="O41" s="645"/>
    </row>
    <row r="42" spans="1:16" ht="18" customHeight="1" x14ac:dyDescent="0.2">
      <c r="A42" s="1578"/>
      <c r="B42" s="1579"/>
      <c r="C42" s="1610"/>
      <c r="D42" s="1580" t="s">
        <v>79</v>
      </c>
      <c r="E42" s="1848" t="s">
        <v>166</v>
      </c>
      <c r="F42" s="1855"/>
      <c r="G42" s="2101" t="s">
        <v>223</v>
      </c>
      <c r="H42" s="1586"/>
      <c r="I42" s="2083" t="s">
        <v>98</v>
      </c>
      <c r="J42" s="43" t="s">
        <v>28</v>
      </c>
      <c r="K42" s="1143">
        <f>599.5-107.5</f>
        <v>492</v>
      </c>
      <c r="L42" s="388">
        <f>599.5-107.5</f>
        <v>492</v>
      </c>
      <c r="M42" s="248"/>
      <c r="N42" s="1852" t="s">
        <v>299</v>
      </c>
      <c r="O42" s="1357">
        <v>100</v>
      </c>
      <c r="P42" s="11"/>
    </row>
    <row r="43" spans="1:16" ht="15.75" customHeight="1" x14ac:dyDescent="0.2">
      <c r="A43" s="1578"/>
      <c r="B43" s="1579"/>
      <c r="C43" s="1610"/>
      <c r="D43" s="759"/>
      <c r="E43" s="1848"/>
      <c r="F43" s="1855"/>
      <c r="G43" s="2102"/>
      <c r="H43" s="1586"/>
      <c r="I43" s="2083"/>
      <c r="J43" s="43" t="s">
        <v>72</v>
      </c>
      <c r="K43" s="1143">
        <v>107.5</v>
      </c>
      <c r="L43" s="388">
        <v>107.5</v>
      </c>
      <c r="M43" s="248"/>
      <c r="N43" s="1853"/>
      <c r="O43" s="1359"/>
      <c r="P43" s="11"/>
    </row>
    <row r="44" spans="1:16" ht="15.75" customHeight="1" x14ac:dyDescent="0.2">
      <c r="A44" s="1578"/>
      <c r="B44" s="1579"/>
      <c r="C44" s="1610"/>
      <c r="D44" s="760"/>
      <c r="E44" s="2110"/>
      <c r="F44" s="1856"/>
      <c r="G44" s="2111"/>
      <c r="H44" s="1586"/>
      <c r="I44" s="1629"/>
      <c r="J44" s="137"/>
      <c r="K44" s="399"/>
      <c r="L44" s="405"/>
      <c r="M44" s="248"/>
      <c r="N44" s="1952"/>
      <c r="O44" s="1360"/>
      <c r="P44" s="51"/>
    </row>
    <row r="45" spans="1:16" ht="22.5" customHeight="1" x14ac:dyDescent="0.2">
      <c r="A45" s="1578"/>
      <c r="B45" s="1579"/>
      <c r="C45" s="129"/>
      <c r="D45" s="2098" t="s">
        <v>33</v>
      </c>
      <c r="E45" s="1836" t="s">
        <v>112</v>
      </c>
      <c r="F45" s="1854" t="s">
        <v>173</v>
      </c>
      <c r="G45" s="2103" t="s">
        <v>244</v>
      </c>
      <c r="H45" s="2105"/>
      <c r="I45" s="2099"/>
      <c r="J45" s="136" t="s">
        <v>28</v>
      </c>
      <c r="K45" s="328">
        <v>351.5</v>
      </c>
      <c r="L45" s="387">
        <v>351.5</v>
      </c>
      <c r="M45" s="328"/>
      <c r="N45" s="1852" t="s">
        <v>274</v>
      </c>
      <c r="O45" s="663">
        <v>100</v>
      </c>
      <c r="P45" s="11"/>
    </row>
    <row r="46" spans="1:16" ht="21" customHeight="1" x14ac:dyDescent="0.2">
      <c r="A46" s="1578"/>
      <c r="B46" s="1579"/>
      <c r="C46" s="1610"/>
      <c r="D46" s="1899"/>
      <c r="E46" s="1837"/>
      <c r="F46" s="1849"/>
      <c r="G46" s="2104"/>
      <c r="H46" s="2105"/>
      <c r="I46" s="2099"/>
      <c r="J46" s="106"/>
      <c r="K46" s="246"/>
      <c r="L46" s="389"/>
      <c r="M46" s="246"/>
      <c r="N46" s="1952"/>
      <c r="O46" s="750"/>
      <c r="P46" s="1060"/>
    </row>
    <row r="47" spans="1:16" ht="18" customHeight="1" x14ac:dyDescent="0.2">
      <c r="A47" s="1578"/>
      <c r="B47" s="1579"/>
      <c r="C47" s="129"/>
      <c r="D47" s="2098" t="s">
        <v>245</v>
      </c>
      <c r="E47" s="1836" t="s">
        <v>246</v>
      </c>
      <c r="F47" s="1855"/>
      <c r="G47" s="2103"/>
      <c r="H47" s="2105"/>
      <c r="I47" s="2099"/>
      <c r="J47" s="136" t="s">
        <v>28</v>
      </c>
      <c r="K47" s="328">
        <v>300</v>
      </c>
      <c r="L47" s="387">
        <v>300</v>
      </c>
      <c r="M47" s="248"/>
      <c r="N47" s="1587" t="s">
        <v>247</v>
      </c>
      <c r="O47" s="91">
        <v>1</v>
      </c>
      <c r="P47" s="11"/>
    </row>
    <row r="48" spans="1:16" ht="29.25" customHeight="1" x14ac:dyDescent="0.2">
      <c r="A48" s="1578"/>
      <c r="B48" s="1579"/>
      <c r="C48" s="1610"/>
      <c r="D48" s="1899"/>
      <c r="E48" s="1837"/>
      <c r="F48" s="1856"/>
      <c r="G48" s="2104"/>
      <c r="H48" s="2105"/>
      <c r="I48" s="2099"/>
      <c r="J48" s="106"/>
      <c r="K48" s="246"/>
      <c r="L48" s="389"/>
      <c r="M48" s="246"/>
      <c r="N48" s="398" t="s">
        <v>274</v>
      </c>
      <c r="O48" s="645">
        <v>100</v>
      </c>
      <c r="P48" s="11"/>
    </row>
    <row r="49" spans="1:16" ht="17.25" customHeight="1" x14ac:dyDescent="0.2">
      <c r="A49" s="1578"/>
      <c r="B49" s="1579"/>
      <c r="C49" s="1610"/>
      <c r="D49" s="2112" t="s">
        <v>346</v>
      </c>
      <c r="E49" s="1845" t="s">
        <v>175</v>
      </c>
      <c r="F49" s="2115" t="s">
        <v>173</v>
      </c>
      <c r="G49" s="2101" t="s">
        <v>224</v>
      </c>
      <c r="H49" s="1872" t="s">
        <v>53</v>
      </c>
      <c r="I49" s="2117" t="s">
        <v>154</v>
      </c>
      <c r="J49" s="936" t="s">
        <v>472</v>
      </c>
      <c r="K49" s="401">
        <v>600</v>
      </c>
      <c r="L49" s="383">
        <v>600</v>
      </c>
      <c r="M49" s="1154"/>
      <c r="N49" s="1798" t="s">
        <v>279</v>
      </c>
      <c r="O49" s="91">
        <v>70</v>
      </c>
      <c r="P49" s="11"/>
    </row>
    <row r="50" spans="1:16" ht="24" customHeight="1" x14ac:dyDescent="0.2">
      <c r="A50" s="1578"/>
      <c r="B50" s="1579"/>
      <c r="C50" s="1610"/>
      <c r="D50" s="2113"/>
      <c r="E50" s="2114"/>
      <c r="F50" s="2115"/>
      <c r="G50" s="2102"/>
      <c r="H50" s="1872"/>
      <c r="I50" s="2118"/>
      <c r="J50" s="936" t="s">
        <v>128</v>
      </c>
      <c r="K50" s="401">
        <v>400</v>
      </c>
      <c r="L50" s="383">
        <v>400</v>
      </c>
      <c r="M50" s="1154"/>
      <c r="N50" s="1799"/>
      <c r="O50" s="91"/>
    </row>
    <row r="51" spans="1:16" ht="17.25" customHeight="1" x14ac:dyDescent="0.2">
      <c r="A51" s="1578"/>
      <c r="B51" s="1579"/>
      <c r="C51" s="1610"/>
      <c r="D51" s="2113"/>
      <c r="E51" s="2114"/>
      <c r="F51" s="2116"/>
      <c r="G51" s="2111"/>
      <c r="H51" s="1907"/>
      <c r="I51" s="2118"/>
      <c r="J51" s="106"/>
      <c r="K51" s="186"/>
      <c r="L51" s="389"/>
      <c r="M51" s="246"/>
      <c r="N51" s="1376"/>
      <c r="O51" s="645"/>
    </row>
    <row r="52" spans="1:16" ht="17.25" customHeight="1" thickBot="1" x14ac:dyDescent="0.25">
      <c r="A52" s="1595"/>
      <c r="B52" s="1177"/>
      <c r="C52" s="124"/>
      <c r="D52" s="53"/>
      <c r="E52" s="54"/>
      <c r="F52" s="55"/>
      <c r="G52" s="55"/>
      <c r="H52" s="56"/>
      <c r="I52" s="2122" t="s">
        <v>93</v>
      </c>
      <c r="J52" s="2123"/>
      <c r="K52" s="241">
        <f>SUM(K15:K51)</f>
        <v>2941.2</v>
      </c>
      <c r="L52" s="1655">
        <f>SUM(L15:L51)</f>
        <v>2941.2</v>
      </c>
      <c r="M52" s="331">
        <f>SUM(M15:M51)</f>
        <v>0</v>
      </c>
      <c r="N52" s="175"/>
      <c r="O52" s="1361"/>
    </row>
    <row r="53" spans="1:16" ht="27" customHeight="1" x14ac:dyDescent="0.2">
      <c r="A53" s="1578" t="s">
        <v>7</v>
      </c>
      <c r="B53" s="1585" t="s">
        <v>7</v>
      </c>
      <c r="C53" s="1610" t="s">
        <v>9</v>
      </c>
      <c r="D53" s="165"/>
      <c r="E53" s="195" t="s">
        <v>62</v>
      </c>
      <c r="F53" s="189"/>
      <c r="G53" s="196"/>
      <c r="H53" s="1594" t="s">
        <v>31</v>
      </c>
      <c r="I53" s="2124" t="s">
        <v>94</v>
      </c>
      <c r="J53" s="205"/>
      <c r="K53" s="334"/>
      <c r="L53" s="447"/>
      <c r="M53" s="772"/>
      <c r="N53" s="414"/>
      <c r="O53" s="1362"/>
    </row>
    <row r="54" spans="1:16" ht="27" customHeight="1" x14ac:dyDescent="0.2">
      <c r="A54" s="1857"/>
      <c r="B54" s="1869"/>
      <c r="C54" s="2096"/>
      <c r="D54" s="1859" t="s">
        <v>7</v>
      </c>
      <c r="E54" s="1815" t="s">
        <v>85</v>
      </c>
      <c r="F54" s="2126"/>
      <c r="G54" s="2103" t="s">
        <v>231</v>
      </c>
      <c r="H54" s="1872"/>
      <c r="I54" s="2125"/>
      <c r="J54" s="201" t="s">
        <v>28</v>
      </c>
      <c r="K54" s="1652">
        <f>2583.6+137.4</f>
        <v>2721</v>
      </c>
      <c r="L54" s="1656">
        <f>2583.6+137.4</f>
        <v>2721</v>
      </c>
      <c r="M54" s="1658"/>
      <c r="N54" s="131" t="s">
        <v>380</v>
      </c>
      <c r="O54" s="1363">
        <v>8.6</v>
      </c>
    </row>
    <row r="55" spans="1:16" ht="27.75" customHeight="1" x14ac:dyDescent="0.2">
      <c r="A55" s="1857"/>
      <c r="B55" s="1869"/>
      <c r="C55" s="2096"/>
      <c r="D55" s="1859"/>
      <c r="E55" s="1802"/>
      <c r="F55" s="1842"/>
      <c r="G55" s="2127"/>
      <c r="H55" s="1872"/>
      <c r="I55" s="2125"/>
      <c r="J55" s="202" t="s">
        <v>72</v>
      </c>
      <c r="K55" s="1653">
        <v>62.9</v>
      </c>
      <c r="L55" s="1657">
        <v>62.9</v>
      </c>
      <c r="M55" s="1659"/>
      <c r="N55" s="324" t="s">
        <v>347</v>
      </c>
      <c r="O55" s="645">
        <v>648</v>
      </c>
    </row>
    <row r="56" spans="1:16" ht="15" customHeight="1" x14ac:dyDescent="0.2">
      <c r="A56" s="1857"/>
      <c r="B56" s="1869"/>
      <c r="C56" s="2096"/>
      <c r="D56" s="2098" t="s">
        <v>9</v>
      </c>
      <c r="E56" s="1836" t="s">
        <v>42</v>
      </c>
      <c r="F56" s="1616"/>
      <c r="G56" s="2119" t="s">
        <v>200</v>
      </c>
      <c r="H56" s="1586"/>
      <c r="I56" s="2099"/>
      <c r="J56" s="42" t="s">
        <v>28</v>
      </c>
      <c r="K56" s="1143">
        <v>97.4</v>
      </c>
      <c r="L56" s="388">
        <v>97.4</v>
      </c>
      <c r="M56" s="420"/>
      <c r="N56" s="591" t="s">
        <v>44</v>
      </c>
      <c r="O56" s="646">
        <v>55</v>
      </c>
    </row>
    <row r="57" spans="1:16" ht="27" customHeight="1" x14ac:dyDescent="0.2">
      <c r="A57" s="1857"/>
      <c r="B57" s="1869"/>
      <c r="C57" s="2096"/>
      <c r="D57" s="1859"/>
      <c r="E57" s="1870"/>
      <c r="F57" s="1573"/>
      <c r="G57" s="2120"/>
      <c r="H57" s="1586"/>
      <c r="I57" s="2099"/>
      <c r="J57" s="42" t="s">
        <v>45</v>
      </c>
      <c r="K57" s="1143">
        <v>0.8</v>
      </c>
      <c r="L57" s="388">
        <v>0.8</v>
      </c>
      <c r="M57" s="420"/>
      <c r="N57" s="666" t="s">
        <v>86</v>
      </c>
      <c r="O57" s="1364">
        <v>1985</v>
      </c>
    </row>
    <row r="58" spans="1:16" ht="30" customHeight="1" x14ac:dyDescent="0.2">
      <c r="A58" s="1857"/>
      <c r="B58" s="1869"/>
      <c r="C58" s="2096"/>
      <c r="D58" s="1899"/>
      <c r="E58" s="1871"/>
      <c r="F58" s="618"/>
      <c r="G58" s="2121"/>
      <c r="H58" s="1586"/>
      <c r="I58" s="2100"/>
      <c r="J58" s="202" t="s">
        <v>119</v>
      </c>
      <c r="K58" s="186">
        <v>0.2</v>
      </c>
      <c r="L58" s="389">
        <v>0.2</v>
      </c>
      <c r="M58" s="421"/>
      <c r="N58" s="456" t="s">
        <v>402</v>
      </c>
      <c r="O58" s="1365">
        <v>1</v>
      </c>
    </row>
    <row r="59" spans="1:16" ht="15.75" customHeight="1" x14ac:dyDescent="0.2">
      <c r="A59" s="1578"/>
      <c r="B59" s="1585"/>
      <c r="C59" s="1610"/>
      <c r="D59" s="1612" t="s">
        <v>30</v>
      </c>
      <c r="E59" s="1836" t="s">
        <v>269</v>
      </c>
      <c r="F59" s="403"/>
      <c r="G59" s="2119" t="s">
        <v>201</v>
      </c>
      <c r="H59" s="1586"/>
      <c r="I59" s="1609"/>
      <c r="J59" s="42" t="s">
        <v>28</v>
      </c>
      <c r="K59" s="1654">
        <v>63.8</v>
      </c>
      <c r="L59" s="520">
        <v>63.8</v>
      </c>
      <c r="M59" s="1658"/>
      <c r="N59" s="1441" t="s">
        <v>381</v>
      </c>
      <c r="O59" s="633" t="s">
        <v>254</v>
      </c>
    </row>
    <row r="60" spans="1:16" ht="15.75" customHeight="1" x14ac:dyDescent="0.2">
      <c r="A60" s="1578"/>
      <c r="B60" s="1585"/>
      <c r="C60" s="1610"/>
      <c r="D60" s="1580"/>
      <c r="E60" s="1879"/>
      <c r="F60" s="1588"/>
      <c r="G60" s="2131"/>
      <c r="H60" s="1586"/>
      <c r="I60" s="1609"/>
      <c r="J60" s="42" t="s">
        <v>72</v>
      </c>
      <c r="K60" s="1654">
        <v>1.7</v>
      </c>
      <c r="L60" s="520">
        <v>1.7</v>
      </c>
      <c r="M60" s="1658"/>
      <c r="N60" s="627" t="s">
        <v>382</v>
      </c>
      <c r="O60" s="630" t="s">
        <v>250</v>
      </c>
    </row>
    <row r="61" spans="1:16" ht="29.25" customHeight="1" x14ac:dyDescent="0.2">
      <c r="A61" s="1578"/>
      <c r="B61" s="1585"/>
      <c r="C61" s="1610"/>
      <c r="D61" s="1580"/>
      <c r="E61" s="1880"/>
      <c r="F61" s="197"/>
      <c r="G61" s="2121"/>
      <c r="H61" s="1586"/>
      <c r="I61" s="1609"/>
      <c r="J61" s="202"/>
      <c r="K61" s="186"/>
      <c r="L61" s="389"/>
      <c r="M61" s="421"/>
      <c r="N61" s="324" t="s">
        <v>251</v>
      </c>
      <c r="O61" s="1366" t="s">
        <v>322</v>
      </c>
    </row>
    <row r="62" spans="1:16" ht="33.75" customHeight="1" x14ac:dyDescent="0.2">
      <c r="A62" s="1578"/>
      <c r="B62" s="1585"/>
      <c r="C62" s="1610"/>
      <c r="D62" s="1611" t="s">
        <v>39</v>
      </c>
      <c r="E62" s="1598" t="s">
        <v>71</v>
      </c>
      <c r="F62" s="197"/>
      <c r="G62" s="1624" t="s">
        <v>202</v>
      </c>
      <c r="H62" s="1597"/>
      <c r="I62" s="793"/>
      <c r="J62" s="202" t="s">
        <v>28</v>
      </c>
      <c r="K62" s="186">
        <v>95</v>
      </c>
      <c r="L62" s="389">
        <v>95</v>
      </c>
      <c r="M62" s="421"/>
      <c r="N62" s="1442" t="s">
        <v>43</v>
      </c>
      <c r="O62" s="92">
        <v>8</v>
      </c>
    </row>
    <row r="63" spans="1:16" ht="55.5" customHeight="1" x14ac:dyDescent="0.2">
      <c r="A63" s="1578"/>
      <c r="B63" s="1585"/>
      <c r="C63" s="1610"/>
      <c r="D63" s="1611" t="s">
        <v>40</v>
      </c>
      <c r="E63" s="1483" t="s">
        <v>469</v>
      </c>
      <c r="F63" s="197"/>
      <c r="G63" s="1624"/>
      <c r="H63" s="1597"/>
      <c r="I63" s="1660"/>
      <c r="J63" s="322"/>
      <c r="K63" s="461"/>
      <c r="L63" s="400"/>
      <c r="M63" s="1661"/>
      <c r="N63" s="1484" t="s">
        <v>470</v>
      </c>
      <c r="O63" s="1485">
        <v>1</v>
      </c>
    </row>
    <row r="64" spans="1:16" ht="16.5" customHeight="1" thickBot="1" x14ac:dyDescent="0.25">
      <c r="A64" s="47"/>
      <c r="B64" s="1596"/>
      <c r="C64" s="52"/>
      <c r="D64" s="53"/>
      <c r="E64" s="54"/>
      <c r="F64" s="55"/>
      <c r="G64" s="55"/>
      <c r="H64" s="56"/>
      <c r="I64" s="2122" t="s">
        <v>93</v>
      </c>
      <c r="J64" s="2123"/>
      <c r="K64" s="241">
        <f>SUM(K54:K62)</f>
        <v>3042.8</v>
      </c>
      <c r="L64" s="1655">
        <f>SUM(L54:L62)</f>
        <v>3042.8</v>
      </c>
      <c r="M64" s="1662"/>
      <c r="N64" s="416"/>
      <c r="O64" s="194"/>
    </row>
    <row r="65" spans="1:15" ht="25.5" customHeight="1" x14ac:dyDescent="0.2">
      <c r="A65" s="1591" t="s">
        <v>7</v>
      </c>
      <c r="B65" s="1592" t="s">
        <v>7</v>
      </c>
      <c r="C65" s="160" t="s">
        <v>30</v>
      </c>
      <c r="D65" s="166"/>
      <c r="E65" s="208" t="s">
        <v>63</v>
      </c>
      <c r="F65" s="302"/>
      <c r="G65" s="303"/>
      <c r="H65" s="1594" t="s">
        <v>31</v>
      </c>
      <c r="I65" s="167"/>
      <c r="J65" s="141"/>
      <c r="K65" s="242"/>
      <c r="L65" s="404"/>
      <c r="M65" s="244"/>
      <c r="N65" s="168"/>
      <c r="O65" s="1362"/>
    </row>
    <row r="66" spans="1:15" ht="20.25" customHeight="1" x14ac:dyDescent="0.2">
      <c r="A66" s="1578"/>
      <c r="B66" s="1585"/>
      <c r="C66" s="161"/>
      <c r="D66" s="1580" t="s">
        <v>7</v>
      </c>
      <c r="E66" s="1815" t="s">
        <v>191</v>
      </c>
      <c r="F66" s="1881" t="s">
        <v>81</v>
      </c>
      <c r="G66" s="2120" t="s">
        <v>225</v>
      </c>
      <c r="H66" s="1586"/>
      <c r="I66" s="2132" t="s">
        <v>94</v>
      </c>
      <c r="J66" s="136" t="s">
        <v>28</v>
      </c>
      <c r="K66" s="1143">
        <v>45</v>
      </c>
      <c r="L66" s="388">
        <v>45</v>
      </c>
      <c r="M66" s="248"/>
      <c r="N66" s="1852" t="s">
        <v>383</v>
      </c>
      <c r="O66" s="1357">
        <v>60</v>
      </c>
    </row>
    <row r="67" spans="1:15" ht="20.25" customHeight="1" x14ac:dyDescent="0.2">
      <c r="A67" s="1578"/>
      <c r="B67" s="1585"/>
      <c r="C67" s="161"/>
      <c r="D67" s="1580"/>
      <c r="E67" s="1848"/>
      <c r="F67" s="1881"/>
      <c r="G67" s="2120"/>
      <c r="H67" s="1586"/>
      <c r="I67" s="2193"/>
      <c r="J67" s="43" t="s">
        <v>83</v>
      </c>
      <c r="K67" s="1143"/>
      <c r="L67" s="388"/>
      <c r="M67" s="248"/>
      <c r="N67" s="1875"/>
      <c r="O67" s="1359"/>
    </row>
    <row r="68" spans="1:15" ht="26.25" customHeight="1" x14ac:dyDescent="0.2">
      <c r="A68" s="1578"/>
      <c r="B68" s="1585"/>
      <c r="C68" s="161"/>
      <c r="D68" s="1580"/>
      <c r="E68" s="1848"/>
      <c r="F68" s="1881"/>
      <c r="G68" s="2120"/>
      <c r="H68" s="1586"/>
      <c r="I68" s="152" t="s">
        <v>172</v>
      </c>
      <c r="J68" s="153" t="s">
        <v>28</v>
      </c>
      <c r="K68" s="268">
        <v>31</v>
      </c>
      <c r="L68" s="430">
        <v>31</v>
      </c>
      <c r="M68" s="431"/>
      <c r="N68" s="1875"/>
      <c r="O68" s="1359"/>
    </row>
    <row r="69" spans="1:15" ht="20.25" customHeight="1" x14ac:dyDescent="0.2">
      <c r="A69" s="1578"/>
      <c r="B69" s="1585"/>
      <c r="C69" s="161"/>
      <c r="D69" s="1580"/>
      <c r="E69" s="1583"/>
      <c r="F69" s="1881"/>
      <c r="G69" s="190"/>
      <c r="H69" s="1586"/>
      <c r="I69" s="154" t="s">
        <v>155</v>
      </c>
      <c r="J69" s="137" t="s">
        <v>28</v>
      </c>
      <c r="K69" s="186">
        <v>2</v>
      </c>
      <c r="L69" s="389">
        <v>2</v>
      </c>
      <c r="M69" s="246"/>
      <c r="N69" s="2128"/>
      <c r="O69" s="1358"/>
    </row>
    <row r="70" spans="1:15" ht="22.5" customHeight="1" x14ac:dyDescent="0.2">
      <c r="A70" s="1578"/>
      <c r="B70" s="1585"/>
      <c r="C70" s="161"/>
      <c r="D70" s="1580"/>
      <c r="E70" s="1583"/>
      <c r="F70" s="206"/>
      <c r="G70" s="190"/>
      <c r="H70" s="1586"/>
      <c r="I70" s="2129" t="s">
        <v>94</v>
      </c>
      <c r="J70" s="43" t="s">
        <v>28</v>
      </c>
      <c r="K70" s="1143"/>
      <c r="L70" s="388"/>
      <c r="M70" s="248"/>
      <c r="N70" s="1852" t="s">
        <v>384</v>
      </c>
      <c r="O70" s="1359">
        <v>60</v>
      </c>
    </row>
    <row r="71" spans="1:15" ht="21" customHeight="1" x14ac:dyDescent="0.2">
      <c r="A71" s="1578"/>
      <c r="B71" s="1585"/>
      <c r="C71" s="161"/>
      <c r="D71" s="1580"/>
      <c r="E71" s="1583"/>
      <c r="F71" s="206"/>
      <c r="G71" s="190"/>
      <c r="H71" s="1586"/>
      <c r="I71" s="2193"/>
      <c r="J71" s="43" t="s">
        <v>83</v>
      </c>
      <c r="K71" s="1143">
        <v>5</v>
      </c>
      <c r="L71" s="388">
        <v>5</v>
      </c>
      <c r="M71" s="248"/>
      <c r="N71" s="1875"/>
      <c r="O71" s="1359"/>
    </row>
    <row r="72" spans="1:15" ht="25.5" customHeight="1" x14ac:dyDescent="0.2">
      <c r="A72" s="1578"/>
      <c r="B72" s="1585"/>
      <c r="C72" s="161"/>
      <c r="D72" s="1580"/>
      <c r="E72" s="1583"/>
      <c r="F72" s="206"/>
      <c r="G72" s="190"/>
      <c r="H72" s="1586"/>
      <c r="I72" s="152" t="s">
        <v>172</v>
      </c>
      <c r="J72" s="153" t="s">
        <v>28</v>
      </c>
      <c r="K72" s="268">
        <v>9</v>
      </c>
      <c r="L72" s="430">
        <v>9</v>
      </c>
      <c r="M72" s="431"/>
      <c r="N72" s="1875"/>
      <c r="O72" s="1359"/>
    </row>
    <row r="73" spans="1:15" ht="18" customHeight="1" x14ac:dyDescent="0.2">
      <c r="A73" s="1578"/>
      <c r="B73" s="1585"/>
      <c r="C73" s="161"/>
      <c r="D73" s="1580"/>
      <c r="E73" s="1583"/>
      <c r="F73" s="206"/>
      <c r="G73" s="190"/>
      <c r="H73" s="1586"/>
      <c r="I73" s="154" t="s">
        <v>155</v>
      </c>
      <c r="J73" s="137" t="s">
        <v>28</v>
      </c>
      <c r="K73" s="186">
        <v>2</v>
      </c>
      <c r="L73" s="389">
        <v>2</v>
      </c>
      <c r="M73" s="246"/>
      <c r="N73" s="2128"/>
      <c r="O73" s="1358"/>
    </row>
    <row r="74" spans="1:15" ht="19.5" customHeight="1" x14ac:dyDescent="0.2">
      <c r="A74" s="1578"/>
      <c r="B74" s="1585"/>
      <c r="C74" s="161"/>
      <c r="D74" s="1580"/>
      <c r="E74" s="1583"/>
      <c r="F74" s="206"/>
      <c r="G74" s="190"/>
      <c r="H74" s="1586"/>
      <c r="I74" s="2132" t="s">
        <v>94</v>
      </c>
      <c r="J74" s="136" t="s">
        <v>28</v>
      </c>
      <c r="K74" s="262">
        <v>45.9</v>
      </c>
      <c r="L74" s="387">
        <v>45.9</v>
      </c>
      <c r="M74" s="328"/>
      <c r="N74" s="1852" t="s">
        <v>385</v>
      </c>
      <c r="O74" s="1359">
        <v>60</v>
      </c>
    </row>
    <row r="75" spans="1:15" ht="19.5" customHeight="1" x14ac:dyDescent="0.2">
      <c r="A75" s="1578"/>
      <c r="B75" s="1585"/>
      <c r="C75" s="161"/>
      <c r="D75" s="1580"/>
      <c r="E75" s="1583"/>
      <c r="F75" s="206"/>
      <c r="G75" s="190"/>
      <c r="H75" s="1586"/>
      <c r="I75" s="2193"/>
      <c r="J75" s="43" t="s">
        <v>83</v>
      </c>
      <c r="K75" s="1143">
        <v>9.3000000000000007</v>
      </c>
      <c r="L75" s="388">
        <v>9.3000000000000007</v>
      </c>
      <c r="M75" s="248"/>
      <c r="N75" s="1875"/>
      <c r="O75" s="1359"/>
    </row>
    <row r="76" spans="1:15" ht="27" customHeight="1" x14ac:dyDescent="0.2">
      <c r="A76" s="1578"/>
      <c r="B76" s="1585"/>
      <c r="C76" s="161"/>
      <c r="D76" s="1580"/>
      <c r="E76" s="1583"/>
      <c r="F76" s="206"/>
      <c r="G76" s="190"/>
      <c r="H76" s="1586"/>
      <c r="I76" s="668" t="s">
        <v>172</v>
      </c>
      <c r="J76" s="669" t="s">
        <v>28</v>
      </c>
      <c r="K76" s="670">
        <v>31</v>
      </c>
      <c r="L76" s="672">
        <v>31</v>
      </c>
      <c r="M76" s="673"/>
      <c r="N76" s="2128"/>
      <c r="O76" s="1358"/>
    </row>
    <row r="77" spans="1:15" ht="18" customHeight="1" x14ac:dyDescent="0.2">
      <c r="A77" s="1578"/>
      <c r="B77" s="1585"/>
      <c r="C77" s="161"/>
      <c r="D77" s="1580"/>
      <c r="E77" s="1583"/>
      <c r="F77" s="236"/>
      <c r="G77" s="190"/>
      <c r="H77" s="1586"/>
      <c r="I77" s="2129" t="s">
        <v>94</v>
      </c>
      <c r="J77" s="43" t="s">
        <v>28</v>
      </c>
      <c r="K77" s="1143">
        <v>192.8</v>
      </c>
      <c r="L77" s="388">
        <v>192.8</v>
      </c>
      <c r="M77" s="239"/>
      <c r="N77" s="1584" t="s">
        <v>386</v>
      </c>
      <c r="O77" s="1357">
        <v>3</v>
      </c>
    </row>
    <row r="78" spans="1:15" ht="30" customHeight="1" x14ac:dyDescent="0.2">
      <c r="A78" s="1578"/>
      <c r="B78" s="1585"/>
      <c r="C78" s="161"/>
      <c r="D78" s="1613"/>
      <c r="E78" s="1576"/>
      <c r="F78" s="282"/>
      <c r="G78" s="191"/>
      <c r="H78" s="1597"/>
      <c r="I78" s="2139"/>
      <c r="J78" s="137"/>
      <c r="K78" s="186"/>
      <c r="L78" s="389"/>
      <c r="M78" s="246"/>
      <c r="N78" s="1617" t="s">
        <v>149</v>
      </c>
      <c r="O78" s="1358">
        <v>2</v>
      </c>
    </row>
    <row r="79" spans="1:15" ht="21" customHeight="1" x14ac:dyDescent="0.2">
      <c r="A79" s="1578"/>
      <c r="B79" s="1585"/>
      <c r="C79" s="1610"/>
      <c r="D79" s="1574" t="s">
        <v>9</v>
      </c>
      <c r="E79" s="1848" t="s">
        <v>257</v>
      </c>
      <c r="F79" s="1642"/>
      <c r="G79" s="2140"/>
      <c r="H79" s="1586"/>
      <c r="I79" s="2142" t="s">
        <v>94</v>
      </c>
      <c r="J79" s="1641" t="s">
        <v>28</v>
      </c>
      <c r="K79" s="262">
        <v>10</v>
      </c>
      <c r="L79" s="387">
        <v>10</v>
      </c>
      <c r="M79" s="328"/>
      <c r="N79" s="1852" t="s">
        <v>325</v>
      </c>
      <c r="O79" s="1357">
        <v>1</v>
      </c>
    </row>
    <row r="80" spans="1:15" ht="21.75" customHeight="1" x14ac:dyDescent="0.2">
      <c r="A80" s="1578"/>
      <c r="B80" s="1585"/>
      <c r="C80" s="161"/>
      <c r="D80" s="1613"/>
      <c r="E80" s="1845"/>
      <c r="F80" s="1581"/>
      <c r="G80" s="2141"/>
      <c r="H80" s="1597"/>
      <c r="I80" s="2143"/>
      <c r="J80" s="40"/>
      <c r="K80" s="186"/>
      <c r="L80" s="389"/>
      <c r="M80" s="246"/>
      <c r="N80" s="1874"/>
      <c r="O80" s="645"/>
    </row>
    <row r="81" spans="1:16" ht="15.75" customHeight="1" x14ac:dyDescent="0.2">
      <c r="A81" s="1578"/>
      <c r="B81" s="1585"/>
      <c r="C81" s="161"/>
      <c r="D81" s="1612" t="s">
        <v>30</v>
      </c>
      <c r="E81" s="1815" t="s">
        <v>118</v>
      </c>
      <c r="F81" s="2133" t="s">
        <v>81</v>
      </c>
      <c r="G81" s="2135" t="s">
        <v>205</v>
      </c>
      <c r="H81" s="1586"/>
      <c r="I81" s="2099" t="s">
        <v>105</v>
      </c>
      <c r="J81" s="1641" t="s">
        <v>28</v>
      </c>
      <c r="K81" s="423">
        <v>804.8</v>
      </c>
      <c r="L81" s="428">
        <v>804.8</v>
      </c>
      <c r="M81" s="256"/>
      <c r="N81" s="1589" t="s">
        <v>283</v>
      </c>
      <c r="O81" s="1363">
        <v>20.5</v>
      </c>
    </row>
    <row r="82" spans="1:16" ht="15.75" customHeight="1" x14ac:dyDescent="0.2">
      <c r="A82" s="1578"/>
      <c r="B82" s="1585"/>
      <c r="C82" s="161"/>
      <c r="D82" s="162"/>
      <c r="E82" s="1848"/>
      <c r="F82" s="2134"/>
      <c r="G82" s="2136"/>
      <c r="H82" s="1586"/>
      <c r="I82" s="2100"/>
      <c r="J82" s="936"/>
      <c r="K82" s="1143"/>
      <c r="L82" s="388"/>
      <c r="M82" s="248"/>
      <c r="N82" s="1589" t="s">
        <v>284</v>
      </c>
      <c r="O82" s="1367">
        <v>107</v>
      </c>
    </row>
    <row r="83" spans="1:16" ht="15.75" customHeight="1" x14ac:dyDescent="0.2">
      <c r="A83" s="1578"/>
      <c r="B83" s="1579"/>
      <c r="C83" s="1610"/>
      <c r="D83" s="1580"/>
      <c r="E83" s="1848"/>
      <c r="F83" s="2134"/>
      <c r="G83" s="2136"/>
      <c r="H83" s="1586"/>
      <c r="I83" s="2100"/>
      <c r="J83" s="936"/>
      <c r="K83" s="1143"/>
      <c r="L83" s="388"/>
      <c r="M83" s="248"/>
      <c r="N83" s="406" t="s">
        <v>281</v>
      </c>
      <c r="O83" s="91">
        <v>5</v>
      </c>
    </row>
    <row r="84" spans="1:16" ht="27" customHeight="1" x14ac:dyDescent="0.2">
      <c r="A84" s="1578"/>
      <c r="B84" s="1585"/>
      <c r="C84" s="161"/>
      <c r="D84" s="162"/>
      <c r="E84" s="1848"/>
      <c r="F84" s="2134"/>
      <c r="G84" s="2136"/>
      <c r="H84" s="1586"/>
      <c r="I84" s="2100"/>
      <c r="J84" s="936"/>
      <c r="K84" s="1143"/>
      <c r="L84" s="388"/>
      <c r="M84" s="248"/>
      <c r="N84" s="58" t="s">
        <v>403</v>
      </c>
      <c r="O84" s="1364">
        <v>1</v>
      </c>
    </row>
    <row r="85" spans="1:16" ht="39.75" customHeight="1" x14ac:dyDescent="0.2">
      <c r="A85" s="1578"/>
      <c r="B85" s="1585"/>
      <c r="C85" s="161"/>
      <c r="D85" s="162"/>
      <c r="E85" s="1848"/>
      <c r="F85" s="2134"/>
      <c r="G85" s="2136"/>
      <c r="H85" s="1586"/>
      <c r="I85" s="2100"/>
      <c r="J85" s="936"/>
      <c r="K85" s="1143"/>
      <c r="L85" s="388"/>
      <c r="M85" s="248"/>
      <c r="N85" s="1179" t="s">
        <v>326</v>
      </c>
      <c r="O85" s="1367">
        <v>584</v>
      </c>
    </row>
    <row r="86" spans="1:16" ht="15" customHeight="1" x14ac:dyDescent="0.2">
      <c r="A86" s="1578"/>
      <c r="B86" s="1585"/>
      <c r="C86" s="161"/>
      <c r="D86" s="162"/>
      <c r="E86" s="1848"/>
      <c r="F86" s="2134"/>
      <c r="G86" s="2136"/>
      <c r="H86" s="1586"/>
      <c r="I86" s="2100"/>
      <c r="J86" s="434" t="s">
        <v>45</v>
      </c>
      <c r="K86" s="437">
        <v>7.7</v>
      </c>
      <c r="L86" s="438">
        <v>7.7</v>
      </c>
      <c r="M86" s="435"/>
      <c r="N86" s="2137" t="s">
        <v>133</v>
      </c>
      <c r="O86" s="1375"/>
    </row>
    <row r="87" spans="1:16" ht="14.25" customHeight="1" x14ac:dyDescent="0.2">
      <c r="A87" s="1578"/>
      <c r="B87" s="1585"/>
      <c r="C87" s="161"/>
      <c r="D87" s="162"/>
      <c r="E87" s="443"/>
      <c r="F87" s="2134"/>
      <c r="G87" s="2136"/>
      <c r="H87" s="1586"/>
      <c r="I87" s="2100"/>
      <c r="J87" s="283" t="s">
        <v>119</v>
      </c>
      <c r="K87" s="399">
        <v>6.3</v>
      </c>
      <c r="L87" s="405">
        <v>6.3</v>
      </c>
      <c r="M87" s="248"/>
      <c r="N87" s="2138"/>
      <c r="O87" s="1363"/>
    </row>
    <row r="88" spans="1:16" ht="14.25" customHeight="1" x14ac:dyDescent="0.2">
      <c r="A88" s="1578"/>
      <c r="B88" s="1579"/>
      <c r="C88" s="1610"/>
      <c r="D88" s="1580"/>
      <c r="E88" s="1848" t="s">
        <v>183</v>
      </c>
      <c r="F88" s="1642"/>
      <c r="G88" s="285"/>
      <c r="H88" s="1586"/>
      <c r="I88" s="1609"/>
      <c r="J88" s="936"/>
      <c r="K88" s="1143"/>
      <c r="L88" s="388"/>
      <c r="M88" s="248"/>
      <c r="N88" s="688" t="s">
        <v>255</v>
      </c>
      <c r="O88" s="101">
        <v>2</v>
      </c>
    </row>
    <row r="89" spans="1:16" ht="14.25" customHeight="1" x14ac:dyDescent="0.2">
      <c r="A89" s="1578"/>
      <c r="B89" s="1585"/>
      <c r="C89" s="161"/>
      <c r="D89" s="1580"/>
      <c r="E89" s="1848"/>
      <c r="F89" s="1642"/>
      <c r="G89" s="285"/>
      <c r="H89" s="1586"/>
      <c r="I89" s="1609"/>
      <c r="J89" s="936"/>
      <c r="K89" s="1143"/>
      <c r="L89" s="388"/>
      <c r="M89" s="248"/>
      <c r="N89" s="688" t="s">
        <v>256</v>
      </c>
      <c r="O89" s="101">
        <v>12</v>
      </c>
    </row>
    <row r="90" spans="1:16" ht="14.25" customHeight="1" x14ac:dyDescent="0.2">
      <c r="A90" s="1578"/>
      <c r="B90" s="1585"/>
      <c r="C90" s="161"/>
      <c r="D90" s="1580"/>
      <c r="E90" s="1848"/>
      <c r="F90" s="1642"/>
      <c r="G90" s="285"/>
      <c r="H90" s="1586"/>
      <c r="I90" s="1609"/>
      <c r="J90" s="936"/>
      <c r="K90" s="1143"/>
      <c r="L90" s="388"/>
      <c r="M90" s="248"/>
      <c r="N90" s="686" t="s">
        <v>327</v>
      </c>
      <c r="O90" s="81">
        <v>1</v>
      </c>
    </row>
    <row r="91" spans="1:16" ht="14.25" customHeight="1" x14ac:dyDescent="0.2">
      <c r="A91" s="1578"/>
      <c r="B91" s="1585"/>
      <c r="C91" s="161"/>
      <c r="D91" s="1580"/>
      <c r="E91" s="1848"/>
      <c r="F91" s="1642"/>
      <c r="G91" s="285"/>
      <c r="H91" s="1586"/>
      <c r="I91" s="1609"/>
      <c r="J91" s="936"/>
      <c r="K91" s="1143"/>
      <c r="L91" s="388"/>
      <c r="M91" s="248"/>
      <c r="N91" s="688" t="s">
        <v>328</v>
      </c>
      <c r="O91" s="101">
        <v>1</v>
      </c>
    </row>
    <row r="92" spans="1:16" ht="14.25" customHeight="1" x14ac:dyDescent="0.2">
      <c r="A92" s="1578"/>
      <c r="B92" s="1585"/>
      <c r="C92" s="161"/>
      <c r="D92" s="1580"/>
      <c r="E92" s="1848"/>
      <c r="F92" s="197"/>
      <c r="G92" s="1378"/>
      <c r="H92" s="1597"/>
      <c r="I92" s="1609"/>
      <c r="J92" s="106"/>
      <c r="K92" s="186"/>
      <c r="L92" s="389"/>
      <c r="M92" s="246"/>
      <c r="N92" s="1377" t="s">
        <v>329</v>
      </c>
      <c r="O92" s="765">
        <v>1</v>
      </c>
    </row>
    <row r="93" spans="1:16" ht="14.25" customHeight="1" x14ac:dyDescent="0.2">
      <c r="A93" s="1857"/>
      <c r="B93" s="1858"/>
      <c r="C93" s="2096"/>
      <c r="D93" s="2098" t="s">
        <v>39</v>
      </c>
      <c r="E93" s="1815" t="s">
        <v>134</v>
      </c>
      <c r="F93" s="2155"/>
      <c r="G93" s="2147" t="s">
        <v>203</v>
      </c>
      <c r="H93" s="2150"/>
      <c r="I93" s="1609"/>
      <c r="J93" s="12" t="s">
        <v>28</v>
      </c>
      <c r="K93" s="1143">
        <v>9.3000000000000007</v>
      </c>
      <c r="L93" s="388">
        <v>9.3000000000000007</v>
      </c>
      <c r="M93" s="248"/>
      <c r="N93" s="1589" t="s">
        <v>368</v>
      </c>
      <c r="O93" s="91">
        <v>1</v>
      </c>
    </row>
    <row r="94" spans="1:16" ht="13.5" customHeight="1" x14ac:dyDescent="0.2">
      <c r="A94" s="1857"/>
      <c r="B94" s="1858"/>
      <c r="C94" s="2096"/>
      <c r="D94" s="1859"/>
      <c r="E94" s="1848"/>
      <c r="F94" s="2155"/>
      <c r="G94" s="2148"/>
      <c r="H94" s="2150"/>
      <c r="I94" s="1609"/>
      <c r="J94" s="936" t="s">
        <v>45</v>
      </c>
      <c r="K94" s="1143">
        <v>5</v>
      </c>
      <c r="L94" s="388">
        <v>5</v>
      </c>
      <c r="M94" s="248"/>
      <c r="N94" s="174" t="s">
        <v>284</v>
      </c>
      <c r="O94" s="1368">
        <v>3</v>
      </c>
    </row>
    <row r="95" spans="1:16" ht="15.75" customHeight="1" x14ac:dyDescent="0.2">
      <c r="A95" s="1857"/>
      <c r="B95" s="1858"/>
      <c r="C95" s="2096"/>
      <c r="D95" s="1899"/>
      <c r="E95" s="1845"/>
      <c r="F95" s="2156"/>
      <c r="G95" s="2149"/>
      <c r="H95" s="2150"/>
      <c r="I95" s="1609"/>
      <c r="J95" s="40"/>
      <c r="K95" s="186"/>
      <c r="L95" s="389"/>
      <c r="M95" s="246"/>
      <c r="N95" s="1590"/>
      <c r="O95" s="645"/>
      <c r="P95" s="1028"/>
    </row>
    <row r="96" spans="1:16" ht="15" customHeight="1" x14ac:dyDescent="0.2">
      <c r="A96" s="1578"/>
      <c r="B96" s="1585"/>
      <c r="C96" s="1610"/>
      <c r="D96" s="1574" t="s">
        <v>40</v>
      </c>
      <c r="E96" s="1848" t="s">
        <v>78</v>
      </c>
      <c r="F96" s="1642"/>
      <c r="G96" s="2140" t="s">
        <v>204</v>
      </c>
      <c r="H96" s="1586"/>
      <c r="I96" s="1609"/>
      <c r="J96" s="1641" t="s">
        <v>45</v>
      </c>
      <c r="K96" s="262">
        <v>20</v>
      </c>
      <c r="L96" s="387">
        <v>20</v>
      </c>
      <c r="M96" s="328"/>
      <c r="N96" s="1599" t="s">
        <v>283</v>
      </c>
      <c r="O96" s="646">
        <v>2</v>
      </c>
    </row>
    <row r="97" spans="1:16" ht="14.25" customHeight="1" x14ac:dyDescent="0.2">
      <c r="A97" s="1578"/>
      <c r="B97" s="1585"/>
      <c r="C97" s="161"/>
      <c r="D97" s="1613"/>
      <c r="E97" s="1845"/>
      <c r="F97" s="1581"/>
      <c r="G97" s="2141"/>
      <c r="H97" s="1597"/>
      <c r="I97" s="793"/>
      <c r="J97" s="40"/>
      <c r="K97" s="186"/>
      <c r="L97" s="389"/>
      <c r="M97" s="246"/>
      <c r="N97" s="1590"/>
      <c r="O97" s="645"/>
    </row>
    <row r="98" spans="1:16" ht="28.5" customHeight="1" x14ac:dyDescent="0.2">
      <c r="A98" s="1578"/>
      <c r="B98" s="1585"/>
      <c r="C98" s="1610"/>
      <c r="D98" s="1574" t="s">
        <v>32</v>
      </c>
      <c r="E98" s="1848" t="s">
        <v>466</v>
      </c>
      <c r="F98" s="1642"/>
      <c r="G98" s="2140">
        <v>70405</v>
      </c>
      <c r="H98" s="1586"/>
      <c r="I98" s="2142" t="s">
        <v>465</v>
      </c>
      <c r="J98" s="1641" t="s">
        <v>72</v>
      </c>
      <c r="K98" s="262">
        <v>0.4</v>
      </c>
      <c r="L98" s="387">
        <v>0.4</v>
      </c>
      <c r="M98" s="328"/>
      <c r="N98" s="1599"/>
      <c r="O98" s="646"/>
    </row>
    <row r="99" spans="1:16" ht="21" customHeight="1" x14ac:dyDescent="0.2">
      <c r="A99" s="1578"/>
      <c r="B99" s="1585"/>
      <c r="C99" s="161"/>
      <c r="D99" s="1613"/>
      <c r="E99" s="1845"/>
      <c r="F99" s="1581"/>
      <c r="G99" s="2141"/>
      <c r="H99" s="1597"/>
      <c r="I99" s="2143"/>
      <c r="J99" s="40"/>
      <c r="K99" s="186"/>
      <c r="L99" s="389"/>
      <c r="M99" s="246"/>
      <c r="N99" s="1590"/>
      <c r="O99" s="645"/>
    </row>
    <row r="100" spans="1:16" ht="16.5" customHeight="1" thickBot="1" x14ac:dyDescent="0.25">
      <c r="A100" s="47"/>
      <c r="B100" s="1596"/>
      <c r="C100" s="52"/>
      <c r="D100" s="53"/>
      <c r="E100" s="54"/>
      <c r="F100" s="55"/>
      <c r="G100" s="55"/>
      <c r="H100" s="56"/>
      <c r="I100" s="2122" t="s">
        <v>93</v>
      </c>
      <c r="J100" s="2151"/>
      <c r="K100" s="241">
        <f>SUM(K66:K99)</f>
        <v>1236.5</v>
      </c>
      <c r="L100" s="1655">
        <f>SUM(L66:L99)</f>
        <v>1236.5</v>
      </c>
      <c r="M100" s="1655">
        <f>SUM(M66:M99)</f>
        <v>0</v>
      </c>
      <c r="N100" s="175"/>
      <c r="O100" s="1361"/>
    </row>
    <row r="101" spans="1:16" ht="18" customHeight="1" x14ac:dyDescent="0.2">
      <c r="A101" s="1772" t="s">
        <v>7</v>
      </c>
      <c r="B101" s="1774" t="s">
        <v>7</v>
      </c>
      <c r="C101" s="2152" t="s">
        <v>39</v>
      </c>
      <c r="D101" s="2153"/>
      <c r="E101" s="1900" t="s">
        <v>64</v>
      </c>
      <c r="F101" s="2144" t="s">
        <v>194</v>
      </c>
      <c r="G101" s="200"/>
      <c r="H101" s="1906" t="s">
        <v>31</v>
      </c>
      <c r="I101" s="158"/>
      <c r="J101" s="205"/>
      <c r="K101" s="334"/>
      <c r="L101" s="447"/>
      <c r="M101" s="332"/>
      <c r="N101" s="1970"/>
      <c r="O101" s="1369"/>
    </row>
    <row r="102" spans="1:16" ht="11.25" customHeight="1" x14ac:dyDescent="0.2">
      <c r="A102" s="1857"/>
      <c r="B102" s="1869"/>
      <c r="C102" s="2096"/>
      <c r="D102" s="2154"/>
      <c r="E102" s="1901"/>
      <c r="F102" s="2145"/>
      <c r="G102" s="312"/>
      <c r="H102" s="1872"/>
      <c r="I102" s="159"/>
      <c r="J102" s="202"/>
      <c r="K102" s="186"/>
      <c r="L102" s="389"/>
      <c r="M102" s="246"/>
      <c r="N102" s="2146"/>
      <c r="O102" s="1190"/>
    </row>
    <row r="103" spans="1:16" ht="15.75" customHeight="1" x14ac:dyDescent="0.2">
      <c r="A103" s="1857"/>
      <c r="B103" s="1858"/>
      <c r="C103" s="2096"/>
      <c r="D103" s="2098" t="s">
        <v>7</v>
      </c>
      <c r="E103" s="1815" t="s">
        <v>150</v>
      </c>
      <c r="F103" s="2044" t="s">
        <v>84</v>
      </c>
      <c r="G103" s="2162" t="s">
        <v>226</v>
      </c>
      <c r="H103" s="1872"/>
      <c r="I103" s="1626"/>
      <c r="J103" s="201" t="s">
        <v>28</v>
      </c>
      <c r="K103" s="262">
        <v>1938</v>
      </c>
      <c r="L103" s="387">
        <v>1938</v>
      </c>
      <c r="M103" s="328"/>
      <c r="N103" s="1599" t="s">
        <v>87</v>
      </c>
      <c r="O103" s="1370">
        <v>14.9</v>
      </c>
    </row>
    <row r="104" spans="1:16" ht="18.75" customHeight="1" x14ac:dyDescent="0.2">
      <c r="A104" s="1857"/>
      <c r="B104" s="1858"/>
      <c r="C104" s="2096"/>
      <c r="D104" s="1899"/>
      <c r="E104" s="1845"/>
      <c r="F104" s="1896"/>
      <c r="G104" s="2163"/>
      <c r="H104" s="1872"/>
      <c r="I104" s="163"/>
      <c r="J104" s="202" t="s">
        <v>72</v>
      </c>
      <c r="K104" s="186">
        <v>154.69999999999999</v>
      </c>
      <c r="L104" s="389">
        <v>154.69999999999999</v>
      </c>
      <c r="M104" s="246"/>
      <c r="N104" s="27" t="s">
        <v>58</v>
      </c>
      <c r="O104" s="1250">
        <v>9.1</v>
      </c>
    </row>
    <row r="105" spans="1:16" ht="19.5" customHeight="1" x14ac:dyDescent="0.2">
      <c r="A105" s="1578"/>
      <c r="B105" s="1585"/>
      <c r="C105" s="1610"/>
      <c r="D105" s="1580" t="s">
        <v>9</v>
      </c>
      <c r="E105" s="1815" t="s">
        <v>232</v>
      </c>
      <c r="F105" s="1582"/>
      <c r="G105" s="2164" t="s">
        <v>206</v>
      </c>
      <c r="H105" s="1586"/>
      <c r="I105" s="2166" t="s">
        <v>92</v>
      </c>
      <c r="J105" s="201" t="s">
        <v>28</v>
      </c>
      <c r="K105" s="262">
        <v>149.6</v>
      </c>
      <c r="L105" s="387">
        <v>149.6</v>
      </c>
      <c r="M105" s="328"/>
      <c r="N105" s="1599" t="s">
        <v>58</v>
      </c>
      <c r="O105" s="1404">
        <v>0.4</v>
      </c>
    </row>
    <row r="106" spans="1:16" ht="19.5" customHeight="1" x14ac:dyDescent="0.2">
      <c r="A106" s="1578"/>
      <c r="B106" s="1585"/>
      <c r="C106" s="1610"/>
      <c r="D106" s="1613"/>
      <c r="E106" s="1845"/>
      <c r="F106" s="209"/>
      <c r="G106" s="2165"/>
      <c r="H106" s="1586"/>
      <c r="I106" s="2166"/>
      <c r="J106" s="42" t="s">
        <v>72</v>
      </c>
      <c r="K106" s="1143">
        <v>4.5</v>
      </c>
      <c r="L106" s="388">
        <v>4.5</v>
      </c>
      <c r="M106" s="248"/>
      <c r="N106" s="406" t="s">
        <v>141</v>
      </c>
      <c r="O106" s="458">
        <v>966</v>
      </c>
    </row>
    <row r="107" spans="1:16" ht="27" customHeight="1" x14ac:dyDescent="0.2">
      <c r="A107" s="1578"/>
      <c r="B107" s="1585"/>
      <c r="C107" s="1610"/>
      <c r="D107" s="135" t="s">
        <v>30</v>
      </c>
      <c r="E107" s="1576" t="s">
        <v>178</v>
      </c>
      <c r="F107" s="1581"/>
      <c r="G107" s="287" t="s">
        <v>207</v>
      </c>
      <c r="H107" s="1586"/>
      <c r="I107" s="1626"/>
      <c r="J107" s="204"/>
      <c r="K107" s="461"/>
      <c r="L107" s="400"/>
      <c r="M107" s="329"/>
      <c r="N107" s="30" t="s">
        <v>151</v>
      </c>
      <c r="O107" s="69">
        <v>37</v>
      </c>
    </row>
    <row r="108" spans="1:16" ht="40.5" customHeight="1" x14ac:dyDescent="0.2">
      <c r="A108" s="1578"/>
      <c r="B108" s="1585"/>
      <c r="C108" s="1610"/>
      <c r="D108" s="407" t="s">
        <v>39</v>
      </c>
      <c r="E108" s="1577" t="s">
        <v>184</v>
      </c>
      <c r="F108" s="320"/>
      <c r="G108" s="321" t="s">
        <v>227</v>
      </c>
      <c r="H108" s="1597"/>
      <c r="I108" s="1609"/>
      <c r="J108" s="322" t="s">
        <v>28</v>
      </c>
      <c r="K108" s="463">
        <v>10</v>
      </c>
      <c r="L108" s="446">
        <v>10</v>
      </c>
      <c r="M108" s="330"/>
      <c r="N108" s="764" t="s">
        <v>405</v>
      </c>
      <c r="O108" s="32">
        <v>100</v>
      </c>
    </row>
    <row r="109" spans="1:16" ht="16.5" customHeight="1" x14ac:dyDescent="0.2">
      <c r="A109" s="1578"/>
      <c r="B109" s="1585"/>
      <c r="C109" s="1610"/>
      <c r="D109" s="2157" t="s">
        <v>40</v>
      </c>
      <c r="E109" s="1836" t="s">
        <v>74</v>
      </c>
      <c r="F109" s="1588"/>
      <c r="G109" s="2119" t="s">
        <v>234</v>
      </c>
      <c r="H109" s="1872"/>
      <c r="I109" s="2083"/>
      <c r="J109" s="42" t="s">
        <v>28</v>
      </c>
      <c r="K109" s="763">
        <v>472.1</v>
      </c>
      <c r="L109" s="693">
        <v>472.1</v>
      </c>
      <c r="M109" s="245"/>
      <c r="N109" s="2007" t="s">
        <v>406</v>
      </c>
      <c r="O109" s="646">
        <v>100</v>
      </c>
    </row>
    <row r="110" spans="1:16" ht="38.25" customHeight="1" x14ac:dyDescent="0.2">
      <c r="A110" s="1578"/>
      <c r="B110" s="1585"/>
      <c r="C110" s="1610"/>
      <c r="D110" s="2158"/>
      <c r="E110" s="1870"/>
      <c r="F110" s="1588"/>
      <c r="G110" s="2120"/>
      <c r="H110" s="1872"/>
      <c r="I110" s="2083"/>
      <c r="J110" s="42" t="s">
        <v>83</v>
      </c>
      <c r="K110" s="1143">
        <v>70.2</v>
      </c>
      <c r="L110" s="388">
        <v>70.2</v>
      </c>
      <c r="M110" s="248"/>
      <c r="N110" s="2071"/>
      <c r="O110" s="91"/>
      <c r="P110" s="1028"/>
    </row>
    <row r="111" spans="1:16" ht="43.5" customHeight="1" x14ac:dyDescent="0.2">
      <c r="A111" s="1578"/>
      <c r="B111" s="1585"/>
      <c r="C111" s="1610"/>
      <c r="D111" s="2158"/>
      <c r="E111" s="1870"/>
      <c r="F111" s="1588"/>
      <c r="G111" s="2120"/>
      <c r="H111" s="1872"/>
      <c r="I111" s="2083"/>
      <c r="J111" s="42"/>
      <c r="K111" s="1143"/>
      <c r="L111" s="388"/>
      <c r="M111" s="248"/>
      <c r="N111" s="98" t="s">
        <v>463</v>
      </c>
      <c r="O111" s="1371" t="s">
        <v>331</v>
      </c>
      <c r="P111" s="1028"/>
    </row>
    <row r="112" spans="1:16" ht="134.25" customHeight="1" x14ac:dyDescent="0.2">
      <c r="A112" s="1578"/>
      <c r="B112" s="1585"/>
      <c r="C112" s="1610"/>
      <c r="D112" s="2159"/>
      <c r="E112" s="1837"/>
      <c r="F112" s="197"/>
      <c r="G112" s="2160"/>
      <c r="H112" s="1907"/>
      <c r="I112" s="2161"/>
      <c r="J112" s="202"/>
      <c r="K112" s="270"/>
      <c r="L112" s="448"/>
      <c r="M112" s="341"/>
      <c r="N112" s="703" t="s">
        <v>408</v>
      </c>
      <c r="O112" s="765">
        <v>100</v>
      </c>
    </row>
    <row r="113" spans="1:17" ht="15.75" customHeight="1" thickBot="1" x14ac:dyDescent="0.25">
      <c r="A113" s="47"/>
      <c r="B113" s="1596"/>
      <c r="C113" s="52"/>
      <c r="D113" s="53"/>
      <c r="E113" s="54"/>
      <c r="F113" s="55"/>
      <c r="G113" s="55"/>
      <c r="H113" s="56"/>
      <c r="I113" s="2122" t="s">
        <v>93</v>
      </c>
      <c r="J113" s="2123"/>
      <c r="K113" s="241">
        <f>SUM(K103:K112)</f>
        <v>2799.1</v>
      </c>
      <c r="L113" s="1655">
        <f>SUM(L103:L112)</f>
        <v>2799.1</v>
      </c>
      <c r="M113" s="331"/>
      <c r="N113" s="2167"/>
      <c r="O113" s="2168"/>
    </row>
    <row r="114" spans="1:17" ht="36" customHeight="1" x14ac:dyDescent="0.2">
      <c r="A114" s="1772" t="s">
        <v>7</v>
      </c>
      <c r="B114" s="1774" t="s">
        <v>7</v>
      </c>
      <c r="C114" s="1776" t="s">
        <v>40</v>
      </c>
      <c r="D114" s="2065"/>
      <c r="E114" s="1778" t="s">
        <v>111</v>
      </c>
      <c r="F114" s="1780"/>
      <c r="G114" s="2067" t="s">
        <v>208</v>
      </c>
      <c r="H114" s="1782" t="s">
        <v>57</v>
      </c>
      <c r="I114" s="2069" t="s">
        <v>95</v>
      </c>
      <c r="J114" s="467" t="s">
        <v>28</v>
      </c>
      <c r="K114" s="242">
        <v>227.8</v>
      </c>
      <c r="L114" s="404">
        <v>227.8</v>
      </c>
      <c r="M114" s="419"/>
      <c r="N114" s="1387" t="s">
        <v>290</v>
      </c>
      <c r="O114" s="1259">
        <v>80</v>
      </c>
    </row>
    <row r="115" spans="1:17" ht="19.5" customHeight="1" thickBot="1" x14ac:dyDescent="0.25">
      <c r="A115" s="1773"/>
      <c r="B115" s="1775"/>
      <c r="C115" s="1777"/>
      <c r="D115" s="2066"/>
      <c r="E115" s="1779"/>
      <c r="F115" s="1781"/>
      <c r="G115" s="2068"/>
      <c r="H115" s="1783"/>
      <c r="I115" s="2070"/>
      <c r="J115" s="77" t="s">
        <v>8</v>
      </c>
      <c r="K115" s="538">
        <f>SUM(K114:K114)</f>
        <v>227.8</v>
      </c>
      <c r="L115" s="1276">
        <f>SUM(L114:L114)</f>
        <v>227.8</v>
      </c>
      <c r="M115" s="1275"/>
      <c r="N115" s="1388"/>
      <c r="O115" s="94"/>
    </row>
    <row r="116" spans="1:17" ht="20.25" customHeight="1" x14ac:dyDescent="0.2">
      <c r="A116" s="1591" t="s">
        <v>7</v>
      </c>
      <c r="B116" s="1592" t="s">
        <v>7</v>
      </c>
      <c r="C116" s="1622" t="s">
        <v>32</v>
      </c>
      <c r="D116" s="1593"/>
      <c r="E116" s="1915" t="s">
        <v>396</v>
      </c>
      <c r="F116" s="797" t="s">
        <v>54</v>
      </c>
      <c r="G116" s="192"/>
      <c r="H116" s="1594" t="s">
        <v>53</v>
      </c>
      <c r="I116" s="2173" t="s">
        <v>96</v>
      </c>
      <c r="J116" s="1379"/>
      <c r="K116" s="334"/>
      <c r="L116" s="447"/>
      <c r="M116" s="620"/>
      <c r="N116" s="2175"/>
      <c r="O116" s="643"/>
    </row>
    <row r="117" spans="1:17" ht="21.75" customHeight="1" x14ac:dyDescent="0.2">
      <c r="A117" s="1578"/>
      <c r="B117" s="1585"/>
      <c r="C117" s="1610"/>
      <c r="D117" s="1580"/>
      <c r="E117" s="1801"/>
      <c r="F117" s="1642"/>
      <c r="G117" s="188"/>
      <c r="H117" s="1586"/>
      <c r="I117" s="2174"/>
      <c r="J117" s="1380"/>
      <c r="K117" s="1143"/>
      <c r="L117" s="388"/>
      <c r="M117" s="420"/>
      <c r="N117" s="2176"/>
      <c r="O117" s="644"/>
    </row>
    <row r="118" spans="1:17" ht="22.5" customHeight="1" x14ac:dyDescent="0.2">
      <c r="A118" s="1578"/>
      <c r="B118" s="1585"/>
      <c r="C118" s="1610"/>
      <c r="D118" s="754" t="s">
        <v>7</v>
      </c>
      <c r="E118" s="1836" t="s">
        <v>152</v>
      </c>
      <c r="F118" s="1920" t="s">
        <v>139</v>
      </c>
      <c r="G118" s="2103" t="s">
        <v>233</v>
      </c>
      <c r="H118" s="1872"/>
      <c r="I118" s="2161"/>
      <c r="J118" s="201" t="s">
        <v>28</v>
      </c>
      <c r="K118" s="262">
        <v>71.3</v>
      </c>
      <c r="L118" s="387">
        <v>71.3</v>
      </c>
      <c r="M118" s="422"/>
      <c r="N118" s="455" t="s">
        <v>137</v>
      </c>
      <c r="O118" s="69">
        <v>1</v>
      </c>
    </row>
    <row r="119" spans="1:17" ht="24" customHeight="1" x14ac:dyDescent="0.2">
      <c r="A119" s="1578"/>
      <c r="B119" s="1585"/>
      <c r="C119" s="1610"/>
      <c r="D119" s="755"/>
      <c r="E119" s="1919"/>
      <c r="F119" s="1921"/>
      <c r="G119" s="2101"/>
      <c r="H119" s="1872"/>
      <c r="I119" s="2118"/>
      <c r="J119" s="42"/>
      <c r="K119" s="1143"/>
      <c r="L119" s="388"/>
      <c r="M119" s="420"/>
      <c r="N119" s="82" t="s">
        <v>136</v>
      </c>
      <c r="O119" s="91">
        <v>1</v>
      </c>
    </row>
    <row r="120" spans="1:17" ht="45.75" customHeight="1" x14ac:dyDescent="0.2">
      <c r="A120" s="1578"/>
      <c r="B120" s="1585"/>
      <c r="C120" s="1610"/>
      <c r="D120" s="755"/>
      <c r="E120" s="1919"/>
      <c r="F120" s="1921"/>
      <c r="G120" s="2101"/>
      <c r="H120" s="1872"/>
      <c r="I120" s="2177"/>
      <c r="J120" s="202"/>
      <c r="K120" s="186"/>
      <c r="L120" s="389"/>
      <c r="M120" s="421"/>
      <c r="N120" s="324" t="s">
        <v>291</v>
      </c>
      <c r="O120" s="645">
        <v>5</v>
      </c>
    </row>
    <row r="121" spans="1:17" ht="27" customHeight="1" x14ac:dyDescent="0.2">
      <c r="A121" s="1578"/>
      <c r="B121" s="1585"/>
      <c r="C121" s="1610"/>
      <c r="D121" s="2169" t="s">
        <v>9</v>
      </c>
      <c r="E121" s="1815" t="s">
        <v>427</v>
      </c>
      <c r="F121" s="1912" t="s">
        <v>80</v>
      </c>
      <c r="G121" s="2103" t="s">
        <v>234</v>
      </c>
      <c r="H121" s="1872"/>
      <c r="I121" s="2083"/>
      <c r="J121" s="42" t="s">
        <v>28</v>
      </c>
      <c r="K121" s="1143">
        <v>14</v>
      </c>
      <c r="L121" s="388">
        <v>14</v>
      </c>
      <c r="M121" s="420"/>
      <c r="N121" s="82" t="s">
        <v>136</v>
      </c>
      <c r="O121" s="91">
        <v>1</v>
      </c>
      <c r="Q121" s="1028"/>
    </row>
    <row r="122" spans="1:17" ht="31.5" customHeight="1" x14ac:dyDescent="0.2">
      <c r="A122" s="1578"/>
      <c r="B122" s="1585"/>
      <c r="C122" s="1610"/>
      <c r="D122" s="1941"/>
      <c r="E122" s="1910"/>
      <c r="F122" s="1913"/>
      <c r="G122" s="2171"/>
      <c r="H122" s="1872"/>
      <c r="I122" s="2083"/>
      <c r="J122" s="42" t="s">
        <v>472</v>
      </c>
      <c r="K122" s="1143">
        <v>124</v>
      </c>
      <c r="L122" s="388">
        <v>124</v>
      </c>
      <c r="M122" s="420"/>
      <c r="N122" s="82" t="s">
        <v>292</v>
      </c>
      <c r="O122" s="91"/>
    </row>
    <row r="123" spans="1:17" ht="36" customHeight="1" x14ac:dyDescent="0.2">
      <c r="A123" s="1578"/>
      <c r="B123" s="1585"/>
      <c r="C123" s="1610"/>
      <c r="D123" s="2170"/>
      <c r="E123" s="1911"/>
      <c r="F123" s="1914"/>
      <c r="G123" s="2172"/>
      <c r="H123" s="1872"/>
      <c r="I123" s="2083"/>
      <c r="J123" s="202"/>
      <c r="K123" s="186"/>
      <c r="L123" s="389"/>
      <c r="M123" s="421"/>
      <c r="N123" s="457"/>
      <c r="O123" s="645"/>
    </row>
    <row r="124" spans="1:17" ht="30.75" customHeight="1" x14ac:dyDescent="0.2">
      <c r="A124" s="1578"/>
      <c r="B124" s="1585"/>
      <c r="C124" s="1610"/>
      <c r="D124" s="1941" t="s">
        <v>30</v>
      </c>
      <c r="E124" s="1848" t="s">
        <v>417</v>
      </c>
      <c r="F124" s="1908" t="s">
        <v>139</v>
      </c>
      <c r="G124" s="2101" t="s">
        <v>236</v>
      </c>
      <c r="H124" s="1872"/>
      <c r="I124" s="2178"/>
      <c r="J124" s="42" t="s">
        <v>28</v>
      </c>
      <c r="K124" s="1143">
        <v>40.6</v>
      </c>
      <c r="L124" s="388">
        <v>40.6</v>
      </c>
      <c r="M124" s="420"/>
      <c r="N124" s="82" t="s">
        <v>137</v>
      </c>
      <c r="O124" s="1190">
        <v>1</v>
      </c>
    </row>
    <row r="125" spans="1:17" ht="30" customHeight="1" x14ac:dyDescent="0.2">
      <c r="A125" s="1578"/>
      <c r="B125" s="1585"/>
      <c r="C125" s="1610"/>
      <c r="D125" s="1941"/>
      <c r="E125" s="1848"/>
      <c r="F125" s="1908"/>
      <c r="G125" s="2171"/>
      <c r="H125" s="1872"/>
      <c r="I125" s="2178"/>
      <c r="J125" s="42"/>
      <c r="K125" s="1143"/>
      <c r="L125" s="388"/>
      <c r="M125" s="420"/>
      <c r="N125" s="82" t="s">
        <v>136</v>
      </c>
      <c r="O125" s="91"/>
    </row>
    <row r="126" spans="1:17" ht="27.75" customHeight="1" x14ac:dyDescent="0.2">
      <c r="A126" s="1578"/>
      <c r="B126" s="1585"/>
      <c r="C126" s="1610"/>
      <c r="D126" s="1941"/>
      <c r="E126" s="1848"/>
      <c r="F126" s="1908"/>
      <c r="G126" s="2171"/>
      <c r="H126" s="1872"/>
      <c r="I126" s="2178"/>
      <c r="J126" s="42"/>
      <c r="K126" s="1143"/>
      <c r="L126" s="388"/>
      <c r="M126" s="420"/>
      <c r="N126" s="82" t="s">
        <v>293</v>
      </c>
      <c r="O126" s="1190"/>
    </row>
    <row r="127" spans="1:17" ht="16.5" customHeight="1" x14ac:dyDescent="0.2">
      <c r="A127" s="1578"/>
      <c r="B127" s="1585"/>
      <c r="C127" s="1610"/>
      <c r="D127" s="2170"/>
      <c r="E127" s="1845"/>
      <c r="F127" s="1909"/>
      <c r="G127" s="2172"/>
      <c r="H127" s="1872"/>
      <c r="I127" s="2178"/>
      <c r="J127" s="1381"/>
      <c r="K127" s="266"/>
      <c r="L127" s="427"/>
      <c r="M127" s="1159"/>
      <c r="N127" s="82"/>
      <c r="O127" s="1190"/>
    </row>
    <row r="128" spans="1:17" ht="19.5" customHeight="1" x14ac:dyDescent="0.2">
      <c r="A128" s="1578"/>
      <c r="B128" s="1585"/>
      <c r="C128" s="1610"/>
      <c r="D128" s="2169" t="s">
        <v>39</v>
      </c>
      <c r="E128" s="1836" t="s">
        <v>138</v>
      </c>
      <c r="F128" s="1924" t="s">
        <v>139</v>
      </c>
      <c r="G128" s="2101" t="s">
        <v>235</v>
      </c>
      <c r="H128" s="1872"/>
      <c r="I128" s="2178"/>
      <c r="J128" s="201" t="s">
        <v>72</v>
      </c>
      <c r="K128" s="262">
        <v>44.8</v>
      </c>
      <c r="L128" s="387">
        <v>44.8</v>
      </c>
      <c r="M128" s="422"/>
      <c r="N128" s="455" t="s">
        <v>136</v>
      </c>
      <c r="O128" s="646">
        <v>1</v>
      </c>
    </row>
    <row r="129" spans="1:16" ht="23.25" customHeight="1" x14ac:dyDescent="0.2">
      <c r="A129" s="1578"/>
      <c r="B129" s="1585"/>
      <c r="C129" s="1610"/>
      <c r="D129" s="1941"/>
      <c r="E129" s="1870"/>
      <c r="F129" s="1908"/>
      <c r="G129" s="2131"/>
      <c r="H129" s="1872"/>
      <c r="I129" s="2178"/>
      <c r="J129" s="42"/>
      <c r="K129" s="1143"/>
      <c r="L129" s="388"/>
      <c r="M129" s="420"/>
      <c r="N129" s="2239" t="s">
        <v>296</v>
      </c>
      <c r="O129" s="91"/>
      <c r="P129" s="1028"/>
    </row>
    <row r="130" spans="1:16" ht="16.5" customHeight="1" x14ac:dyDescent="0.2">
      <c r="A130" s="1578"/>
      <c r="B130" s="1585"/>
      <c r="C130" s="1610"/>
      <c r="D130" s="2170"/>
      <c r="E130" s="1837"/>
      <c r="F130" s="1909"/>
      <c r="G130" s="2131"/>
      <c r="H130" s="1872"/>
      <c r="I130" s="2178"/>
      <c r="J130" s="202"/>
      <c r="K130" s="186"/>
      <c r="L130" s="389"/>
      <c r="M130" s="421"/>
      <c r="N130" s="2240"/>
      <c r="O130" s="645"/>
    </row>
    <row r="131" spans="1:16" ht="20.25" customHeight="1" x14ac:dyDescent="0.2">
      <c r="A131" s="1578"/>
      <c r="B131" s="1585"/>
      <c r="C131" s="1610"/>
      <c r="D131" s="1580" t="s">
        <v>40</v>
      </c>
      <c r="E131" s="1922" t="s">
        <v>486</v>
      </c>
      <c r="F131" s="1924" t="s">
        <v>139</v>
      </c>
      <c r="G131" s="1608"/>
      <c r="H131" s="1872"/>
      <c r="I131" s="2083"/>
      <c r="J131" s="1382" t="s">
        <v>28</v>
      </c>
      <c r="K131" s="1143">
        <v>53.1</v>
      </c>
      <c r="L131" s="388">
        <v>53.1</v>
      </c>
      <c r="M131" s="420"/>
      <c r="N131" s="82" t="s">
        <v>136</v>
      </c>
      <c r="O131" s="1372">
        <v>1</v>
      </c>
    </row>
    <row r="132" spans="1:16" ht="27.75" customHeight="1" x14ac:dyDescent="0.2">
      <c r="A132" s="1578"/>
      <c r="B132" s="1585"/>
      <c r="C132" s="1610"/>
      <c r="D132" s="1580"/>
      <c r="E132" s="1922"/>
      <c r="F132" s="1908"/>
      <c r="G132" s="1628"/>
      <c r="H132" s="1872"/>
      <c r="I132" s="2083"/>
      <c r="J132" s="1383"/>
      <c r="K132" s="1143"/>
      <c r="L132" s="388"/>
      <c r="M132" s="420"/>
      <c r="N132" s="591" t="s">
        <v>294</v>
      </c>
      <c r="O132" s="1372"/>
    </row>
    <row r="133" spans="1:16" ht="30" customHeight="1" x14ac:dyDescent="0.2">
      <c r="A133" s="1578"/>
      <c r="B133" s="1585"/>
      <c r="C133" s="1610"/>
      <c r="D133" s="1613"/>
      <c r="E133" s="1923"/>
      <c r="F133" s="1909"/>
      <c r="G133" s="1628"/>
      <c r="H133" s="1872"/>
      <c r="I133" s="2083"/>
      <c r="J133" s="1384"/>
      <c r="K133" s="186"/>
      <c r="L133" s="389"/>
      <c r="M133" s="421"/>
      <c r="N133" s="996"/>
      <c r="O133" s="1373"/>
    </row>
    <row r="134" spans="1:16" ht="25.5" customHeight="1" x14ac:dyDescent="0.2">
      <c r="A134" s="1578"/>
      <c r="B134" s="1585"/>
      <c r="C134" s="1610"/>
      <c r="D134" s="1580" t="s">
        <v>32</v>
      </c>
      <c r="E134" s="2049" t="s">
        <v>415</v>
      </c>
      <c r="F134" s="1908" t="s">
        <v>108</v>
      </c>
      <c r="G134" s="1628"/>
      <c r="H134" s="1872"/>
      <c r="I134" s="2083"/>
      <c r="J134" s="401" t="s">
        <v>28</v>
      </c>
      <c r="K134" s="266">
        <v>31.1</v>
      </c>
      <c r="L134" s="427">
        <v>31.1</v>
      </c>
      <c r="M134" s="1159"/>
      <c r="N134" s="82" t="s">
        <v>137</v>
      </c>
      <c r="O134" s="1190"/>
    </row>
    <row r="135" spans="1:16" ht="31.5" customHeight="1" x14ac:dyDescent="0.2">
      <c r="A135" s="1578"/>
      <c r="B135" s="1585"/>
      <c r="C135" s="1610"/>
      <c r="D135" s="1580"/>
      <c r="E135" s="1925"/>
      <c r="F135" s="1908"/>
      <c r="G135" s="1608"/>
      <c r="H135" s="1872"/>
      <c r="I135" s="2178"/>
      <c r="J135" s="401"/>
      <c r="K135" s="1143"/>
      <c r="L135" s="388"/>
      <c r="M135" s="420"/>
      <c r="N135" s="82" t="s">
        <v>136</v>
      </c>
      <c r="O135" s="91"/>
    </row>
    <row r="136" spans="1:16" ht="36" customHeight="1" x14ac:dyDescent="0.2">
      <c r="A136" s="1578"/>
      <c r="B136" s="1585"/>
      <c r="C136" s="1610"/>
      <c r="D136" s="1613"/>
      <c r="E136" s="1925"/>
      <c r="F136" s="1926"/>
      <c r="G136" s="1628"/>
      <c r="H136" s="1872"/>
      <c r="I136" s="2178"/>
      <c r="J136" s="1385"/>
      <c r="K136" s="186"/>
      <c r="L136" s="389"/>
      <c r="M136" s="421"/>
      <c r="N136" s="457" t="s">
        <v>295</v>
      </c>
      <c r="O136" s="834"/>
    </row>
    <row r="137" spans="1:16" ht="21.75" customHeight="1" x14ac:dyDescent="0.2">
      <c r="A137" s="1578"/>
      <c r="B137" s="1585"/>
      <c r="C137" s="1610"/>
      <c r="D137" s="1580" t="s">
        <v>41</v>
      </c>
      <c r="E137" s="1836" t="s">
        <v>416</v>
      </c>
      <c r="F137" s="1924" t="s">
        <v>139</v>
      </c>
      <c r="G137" s="1628"/>
      <c r="H137" s="1872"/>
      <c r="I137" s="2178"/>
      <c r="J137" s="401" t="s">
        <v>28</v>
      </c>
      <c r="K137" s="1143">
        <v>52.2</v>
      </c>
      <c r="L137" s="388">
        <v>52.2</v>
      </c>
      <c r="M137" s="420"/>
      <c r="N137" s="82" t="s">
        <v>137</v>
      </c>
      <c r="O137" s="1190">
        <v>1</v>
      </c>
    </row>
    <row r="138" spans="1:16" ht="21" customHeight="1" x14ac:dyDescent="0.2">
      <c r="A138" s="1578"/>
      <c r="B138" s="1585"/>
      <c r="C138" s="1610"/>
      <c r="D138" s="1580"/>
      <c r="E138" s="1870"/>
      <c r="F138" s="1908"/>
      <c r="G138" s="1628"/>
      <c r="H138" s="1872"/>
      <c r="I138" s="2178"/>
      <c r="J138" s="401"/>
      <c r="K138" s="266"/>
      <c r="L138" s="427"/>
      <c r="M138" s="1159"/>
      <c r="N138" s="82" t="s">
        <v>136</v>
      </c>
      <c r="O138" s="91"/>
    </row>
    <row r="139" spans="1:16" ht="37.5" customHeight="1" x14ac:dyDescent="0.2">
      <c r="A139" s="1578"/>
      <c r="B139" s="1585"/>
      <c r="C139" s="1610"/>
      <c r="D139" s="1613"/>
      <c r="E139" s="1870"/>
      <c r="F139" s="1908"/>
      <c r="G139" s="1608"/>
      <c r="H139" s="1872"/>
      <c r="I139" s="2178"/>
      <c r="J139" s="1051"/>
      <c r="K139" s="186"/>
      <c r="L139" s="389"/>
      <c r="M139" s="421"/>
      <c r="N139" s="457" t="s">
        <v>300</v>
      </c>
      <c r="O139" s="834"/>
    </row>
    <row r="140" spans="1:16" ht="21" customHeight="1" x14ac:dyDescent="0.2">
      <c r="A140" s="1578"/>
      <c r="B140" s="1585"/>
      <c r="C140" s="1610"/>
      <c r="D140" s="1574" t="s">
        <v>34</v>
      </c>
      <c r="E140" s="1928" t="s">
        <v>259</v>
      </c>
      <c r="F140" s="1924" t="s">
        <v>139</v>
      </c>
      <c r="G140" s="1619"/>
      <c r="H140" s="1872"/>
      <c r="I140" s="2178"/>
      <c r="J140" s="401" t="s">
        <v>28</v>
      </c>
      <c r="K140" s="1143"/>
      <c r="L140" s="388"/>
      <c r="M140" s="420"/>
      <c r="N140" s="82" t="s">
        <v>137</v>
      </c>
      <c r="O140" s="1374"/>
    </row>
    <row r="141" spans="1:16" ht="17.25" customHeight="1" x14ac:dyDescent="0.2">
      <c r="A141" s="1578"/>
      <c r="B141" s="1585"/>
      <c r="C141" s="1610"/>
      <c r="D141" s="1574"/>
      <c r="E141" s="1929"/>
      <c r="F141" s="1908"/>
      <c r="G141" s="1619"/>
      <c r="H141" s="1872"/>
      <c r="I141" s="2178"/>
      <c r="J141" s="401"/>
      <c r="K141" s="1143"/>
      <c r="L141" s="388"/>
      <c r="M141" s="420"/>
      <c r="N141" s="82" t="s">
        <v>136</v>
      </c>
      <c r="O141" s="594"/>
    </row>
    <row r="142" spans="1:16" ht="28.5" customHeight="1" x14ac:dyDescent="0.2">
      <c r="A142" s="1578"/>
      <c r="B142" s="1585"/>
      <c r="C142" s="1610"/>
      <c r="D142" s="757"/>
      <c r="E142" s="1930"/>
      <c r="F142" s="1909"/>
      <c r="G142" s="1608"/>
      <c r="H142" s="1574"/>
      <c r="I142" s="1607"/>
      <c r="J142" s="1051"/>
      <c r="K142" s="186"/>
      <c r="L142" s="389"/>
      <c r="M142" s="421"/>
      <c r="N142" s="457"/>
      <c r="O142" s="645"/>
    </row>
    <row r="143" spans="1:16" ht="17.25" customHeight="1" x14ac:dyDescent="0.2">
      <c r="A143" s="1578"/>
      <c r="B143" s="1585"/>
      <c r="C143" s="1610"/>
      <c r="D143" s="1574" t="s">
        <v>79</v>
      </c>
      <c r="E143" s="1928" t="s">
        <v>306</v>
      </c>
      <c r="F143" s="1924"/>
      <c r="G143" s="1619"/>
      <c r="H143" s="159"/>
      <c r="I143" s="1607"/>
      <c r="J143" s="401" t="s">
        <v>28</v>
      </c>
      <c r="K143" s="1143">
        <v>15</v>
      </c>
      <c r="L143" s="388">
        <v>15</v>
      </c>
      <c r="M143" s="420"/>
      <c r="N143" s="2236" t="s">
        <v>309</v>
      </c>
      <c r="O143" s="1374">
        <v>1</v>
      </c>
      <c r="P143" s="1927"/>
    </row>
    <row r="144" spans="1:16" ht="17.25" customHeight="1" x14ac:dyDescent="0.2">
      <c r="A144" s="1578"/>
      <c r="B144" s="1585"/>
      <c r="C144" s="1610"/>
      <c r="D144" s="1574"/>
      <c r="E144" s="1929"/>
      <c r="F144" s="1908"/>
      <c r="G144" s="1619"/>
      <c r="H144" s="159"/>
      <c r="I144" s="1607"/>
      <c r="J144" s="401"/>
      <c r="K144" s="1143"/>
      <c r="L144" s="388"/>
      <c r="M144" s="420"/>
      <c r="N144" s="2237"/>
      <c r="O144" s="594"/>
      <c r="P144" s="1927"/>
    </row>
    <row r="145" spans="1:16" ht="12.75" customHeight="1" x14ac:dyDescent="0.2">
      <c r="A145" s="1578"/>
      <c r="B145" s="1585"/>
      <c r="C145" s="1610"/>
      <c r="D145" s="757"/>
      <c r="E145" s="1930"/>
      <c r="F145" s="1909"/>
      <c r="G145" s="1614"/>
      <c r="H145" s="1105"/>
      <c r="I145" s="1625"/>
      <c r="J145" s="1386"/>
      <c r="K145" s="186"/>
      <c r="L145" s="389"/>
      <c r="M145" s="421"/>
      <c r="N145" s="2238"/>
      <c r="O145" s="645"/>
      <c r="P145" s="1927"/>
    </row>
    <row r="146" spans="1:16" ht="15.75" customHeight="1" thickBot="1" x14ac:dyDescent="0.25">
      <c r="A146" s="47"/>
      <c r="B146" s="1596"/>
      <c r="C146" s="52"/>
      <c r="D146" s="53"/>
      <c r="E146" s="54"/>
      <c r="F146" s="55"/>
      <c r="G146" s="55"/>
      <c r="H146" s="56"/>
      <c r="I146" s="2122" t="s">
        <v>93</v>
      </c>
      <c r="J146" s="2123"/>
      <c r="K146" s="241">
        <f>SUM(K118:K145)</f>
        <v>446.1</v>
      </c>
      <c r="L146" s="1655">
        <f>SUM(L118:L145)</f>
        <v>446.1</v>
      </c>
      <c r="M146" s="1655">
        <f>SUM(M118:M145)</f>
        <v>0</v>
      </c>
      <c r="N146" s="2179"/>
      <c r="O146" s="2168"/>
    </row>
    <row r="147" spans="1:16" ht="36" customHeight="1" x14ac:dyDescent="0.2">
      <c r="A147" s="1772" t="s">
        <v>7</v>
      </c>
      <c r="B147" s="1774" t="s">
        <v>7</v>
      </c>
      <c r="C147" s="1776" t="s">
        <v>41</v>
      </c>
      <c r="D147" s="2065"/>
      <c r="E147" s="1778" t="s">
        <v>494</v>
      </c>
      <c r="F147" s="1780"/>
      <c r="G147" s="2067"/>
      <c r="H147" s="1782" t="s">
        <v>31</v>
      </c>
      <c r="I147" s="2069" t="s">
        <v>497</v>
      </c>
      <c r="J147" s="467" t="s">
        <v>28</v>
      </c>
      <c r="K147" s="242">
        <v>150</v>
      </c>
      <c r="L147" s="404">
        <v>150</v>
      </c>
      <c r="M147" s="419"/>
      <c r="N147" s="1732" t="s">
        <v>495</v>
      </c>
      <c r="O147" s="95">
        <v>100</v>
      </c>
    </row>
    <row r="148" spans="1:16" ht="19.5" customHeight="1" thickBot="1" x14ac:dyDescent="0.25">
      <c r="A148" s="1773"/>
      <c r="B148" s="1775"/>
      <c r="C148" s="1777"/>
      <c r="D148" s="2066"/>
      <c r="E148" s="1779"/>
      <c r="F148" s="1781"/>
      <c r="G148" s="2068"/>
      <c r="H148" s="1783"/>
      <c r="I148" s="2070"/>
      <c r="J148" s="77" t="s">
        <v>8</v>
      </c>
      <c r="K148" s="538">
        <f>SUM(K147:K147)</f>
        <v>150</v>
      </c>
      <c r="L148" s="1276">
        <f>SUM(L147:L147)</f>
        <v>150</v>
      </c>
      <c r="M148" s="1275"/>
      <c r="N148" s="1388"/>
      <c r="O148" s="94"/>
    </row>
    <row r="149" spans="1:16" ht="14.25" customHeight="1" thickBot="1" x14ac:dyDescent="0.25">
      <c r="A149" s="48" t="s">
        <v>7</v>
      </c>
      <c r="B149" s="164" t="s">
        <v>7</v>
      </c>
      <c r="C149" s="1973" t="s">
        <v>10</v>
      </c>
      <c r="D149" s="1974"/>
      <c r="E149" s="1974"/>
      <c r="F149" s="1974"/>
      <c r="G149" s="1974"/>
      <c r="H149" s="1974"/>
      <c r="I149" s="1974"/>
      <c r="J149" s="1974"/>
      <c r="K149" s="539">
        <f>K146+K115+K113+K100+K64+K52+K148</f>
        <v>10843.5</v>
      </c>
      <c r="L149" s="539">
        <f t="shared" ref="L149:M149" si="0">L146+L115+L113+L100+L64+L52+L148</f>
        <v>10843.5</v>
      </c>
      <c r="M149" s="539">
        <f t="shared" si="0"/>
        <v>0</v>
      </c>
      <c r="N149" s="1174"/>
      <c r="O149" s="801"/>
    </row>
    <row r="150" spans="1:16" ht="17.25" customHeight="1" thickBot="1" x14ac:dyDescent="0.25">
      <c r="A150" s="48" t="s">
        <v>7</v>
      </c>
      <c r="B150" s="164" t="s">
        <v>9</v>
      </c>
      <c r="C150" s="1934" t="s">
        <v>47</v>
      </c>
      <c r="D150" s="1935"/>
      <c r="E150" s="1935"/>
      <c r="F150" s="1935"/>
      <c r="G150" s="1935"/>
      <c r="H150" s="1935"/>
      <c r="I150" s="1935"/>
      <c r="J150" s="1935"/>
      <c r="K150" s="1935"/>
      <c r="L150" s="1935"/>
      <c r="M150" s="1935"/>
      <c r="N150" s="1935"/>
      <c r="O150" s="1936"/>
    </row>
    <row r="151" spans="1:16" ht="27.75" customHeight="1" x14ac:dyDescent="0.2">
      <c r="A151" s="183" t="s">
        <v>7</v>
      </c>
      <c r="B151" s="275" t="s">
        <v>9</v>
      </c>
      <c r="C151" s="276" t="s">
        <v>7</v>
      </c>
      <c r="D151" s="751"/>
      <c r="E151" s="752" t="s">
        <v>106</v>
      </c>
      <c r="F151" s="288"/>
      <c r="G151" s="288"/>
      <c r="H151" s="122">
        <v>6</v>
      </c>
      <c r="I151" s="2180" t="s">
        <v>104</v>
      </c>
      <c r="J151" s="1664"/>
      <c r="K151" s="1670"/>
      <c r="L151" s="545"/>
      <c r="M151" s="1671"/>
      <c r="N151" s="1668"/>
      <c r="O151" s="213"/>
    </row>
    <row r="152" spans="1:16" ht="18.75" customHeight="1" x14ac:dyDescent="0.2">
      <c r="A152" s="184"/>
      <c r="B152" s="1184"/>
      <c r="C152" s="277"/>
      <c r="D152" s="314" t="s">
        <v>7</v>
      </c>
      <c r="E152" s="1937" t="s">
        <v>59</v>
      </c>
      <c r="F152" s="1642"/>
      <c r="G152" s="2182" t="s">
        <v>209</v>
      </c>
      <c r="H152" s="123"/>
      <c r="I152" s="2181"/>
      <c r="J152" s="1665" t="s">
        <v>28</v>
      </c>
      <c r="K152" s="1295">
        <v>49.6</v>
      </c>
      <c r="L152" s="547">
        <v>49.6</v>
      </c>
      <c r="M152" s="1303"/>
      <c r="N152" s="1299" t="s">
        <v>297</v>
      </c>
      <c r="O152" s="215">
        <v>350</v>
      </c>
    </row>
    <row r="153" spans="1:16" ht="28.5" customHeight="1" x14ac:dyDescent="0.2">
      <c r="A153" s="184"/>
      <c r="B153" s="1184"/>
      <c r="C153" s="277"/>
      <c r="D153" s="128"/>
      <c r="E153" s="1937"/>
      <c r="F153" s="1642"/>
      <c r="G153" s="2183"/>
      <c r="H153" s="123"/>
      <c r="I153" s="2181"/>
      <c r="J153" s="1666" t="s">
        <v>72</v>
      </c>
      <c r="K153" s="423">
        <v>2.6</v>
      </c>
      <c r="L153" s="428">
        <v>2.6</v>
      </c>
      <c r="M153" s="424"/>
      <c r="N153" s="1298" t="s">
        <v>298</v>
      </c>
      <c r="O153" s="198">
        <v>300</v>
      </c>
    </row>
    <row r="154" spans="1:16" ht="35.25" customHeight="1" x14ac:dyDescent="0.2">
      <c r="A154" s="184"/>
      <c r="B154" s="1184"/>
      <c r="C154" s="313"/>
      <c r="D154" s="315"/>
      <c r="E154" s="1938"/>
      <c r="F154" s="1581"/>
      <c r="G154" s="2184"/>
      <c r="H154" s="123"/>
      <c r="I154" s="2181"/>
      <c r="J154" s="1667"/>
      <c r="K154" s="557"/>
      <c r="L154" s="550"/>
      <c r="M154" s="1305"/>
      <c r="N154" s="1300" t="s">
        <v>117</v>
      </c>
      <c r="O154" s="199">
        <v>36</v>
      </c>
    </row>
    <row r="155" spans="1:16" ht="14.25" customHeight="1" x14ac:dyDescent="0.2">
      <c r="A155" s="184"/>
      <c r="B155" s="1184"/>
      <c r="C155" s="277"/>
      <c r="D155" s="1574" t="s">
        <v>9</v>
      </c>
      <c r="E155" s="1979" t="s">
        <v>185</v>
      </c>
      <c r="F155" s="1642"/>
      <c r="G155" s="2185">
        <v>701050200</v>
      </c>
      <c r="H155" s="123"/>
      <c r="I155" s="1618"/>
      <c r="J155" s="1665" t="s">
        <v>28</v>
      </c>
      <c r="K155" s="1295">
        <v>380.4</v>
      </c>
      <c r="L155" s="547">
        <v>380.4</v>
      </c>
      <c r="M155" s="1303"/>
      <c r="N155" s="2056" t="s">
        <v>179</v>
      </c>
      <c r="O155" s="278">
        <v>18</v>
      </c>
    </row>
    <row r="156" spans="1:16" ht="13.5" customHeight="1" x14ac:dyDescent="0.2">
      <c r="A156" s="184"/>
      <c r="B156" s="1184"/>
      <c r="C156" s="277"/>
      <c r="D156" s="128"/>
      <c r="E156" s="1980"/>
      <c r="F156" s="1642"/>
      <c r="G156" s="2182"/>
      <c r="H156" s="123"/>
      <c r="I156" s="1618"/>
      <c r="J156" s="1666" t="s">
        <v>72</v>
      </c>
      <c r="K156" s="423">
        <v>10</v>
      </c>
      <c r="L156" s="428">
        <v>10</v>
      </c>
      <c r="M156" s="424"/>
      <c r="N156" s="2057"/>
      <c r="O156" s="218"/>
    </row>
    <row r="157" spans="1:16" ht="27.75" customHeight="1" x14ac:dyDescent="0.2">
      <c r="A157" s="184"/>
      <c r="B157" s="1184"/>
      <c r="C157" s="277"/>
      <c r="D157" s="128"/>
      <c r="E157" s="1603"/>
      <c r="F157" s="1642"/>
      <c r="G157" s="2182"/>
      <c r="H157" s="123"/>
      <c r="I157" s="1618"/>
      <c r="J157" s="1666"/>
      <c r="K157" s="423"/>
      <c r="L157" s="428"/>
      <c r="M157" s="424"/>
      <c r="N157" s="1298" t="s">
        <v>343</v>
      </c>
      <c r="O157" s="198">
        <v>2</v>
      </c>
    </row>
    <row r="158" spans="1:16" ht="27.75" customHeight="1" x14ac:dyDescent="0.2">
      <c r="A158" s="184"/>
      <c r="B158" s="1184"/>
      <c r="C158" s="277"/>
      <c r="D158" s="128"/>
      <c r="E158" s="1603"/>
      <c r="F158" s="1642"/>
      <c r="G158" s="2182"/>
      <c r="H158" s="123"/>
      <c r="I158" s="1618"/>
      <c r="J158" s="1666"/>
      <c r="K158" s="423"/>
      <c r="L158" s="428"/>
      <c r="M158" s="424"/>
      <c r="N158" s="1301" t="s">
        <v>344</v>
      </c>
      <c r="O158" s="1555">
        <v>80</v>
      </c>
      <c r="P158" s="1028"/>
    </row>
    <row r="159" spans="1:16" ht="26.25" customHeight="1" x14ac:dyDescent="0.2">
      <c r="A159" s="184"/>
      <c r="B159" s="1184"/>
      <c r="C159" s="277"/>
      <c r="D159" s="128"/>
      <c r="E159" s="1603"/>
      <c r="F159" s="1642"/>
      <c r="G159" s="2182"/>
      <c r="H159" s="123"/>
      <c r="I159" s="1618"/>
      <c r="J159" s="1666"/>
      <c r="K159" s="423"/>
      <c r="L159" s="428"/>
      <c r="M159" s="424"/>
      <c r="N159" s="1301" t="s">
        <v>162</v>
      </c>
      <c r="O159" s="1555">
        <v>13</v>
      </c>
    </row>
    <row r="160" spans="1:16" ht="36" customHeight="1" x14ac:dyDescent="0.2">
      <c r="A160" s="184"/>
      <c r="B160" s="1184"/>
      <c r="C160" s="277"/>
      <c r="D160" s="128"/>
      <c r="E160" s="1603"/>
      <c r="F160" s="1642"/>
      <c r="G160" s="2182"/>
      <c r="H160" s="123"/>
      <c r="I160" s="1618"/>
      <c r="J160" s="1666"/>
      <c r="K160" s="423"/>
      <c r="L160" s="428"/>
      <c r="M160" s="424"/>
      <c r="N160" s="1302" t="s">
        <v>442</v>
      </c>
      <c r="O160" s="218">
        <v>500</v>
      </c>
    </row>
    <row r="161" spans="1:16" ht="26.25" customHeight="1" x14ac:dyDescent="0.2">
      <c r="A161" s="184"/>
      <c r="B161" s="1184"/>
      <c r="C161" s="277"/>
      <c r="D161" s="128"/>
      <c r="E161" s="1603"/>
      <c r="F161" s="1642"/>
      <c r="G161" s="188"/>
      <c r="H161" s="123"/>
      <c r="I161" s="1618"/>
      <c r="J161" s="1666"/>
      <c r="K161" s="423"/>
      <c r="L161" s="428"/>
      <c r="M161" s="424"/>
      <c r="N161" s="1302" t="s">
        <v>388</v>
      </c>
      <c r="O161" s="218">
        <v>100</v>
      </c>
    </row>
    <row r="162" spans="1:16" ht="26.25" customHeight="1" x14ac:dyDescent="0.2">
      <c r="A162" s="184"/>
      <c r="B162" s="1184"/>
      <c r="C162" s="277"/>
      <c r="D162" s="128"/>
      <c r="E162" s="1603"/>
      <c r="F162" s="1642"/>
      <c r="G162" s="188"/>
      <c r="H162" s="123"/>
      <c r="I162" s="1618"/>
      <c r="J162" s="1666"/>
      <c r="K162" s="423"/>
      <c r="L162" s="428"/>
      <c r="M162" s="424"/>
      <c r="N162" s="1302" t="s">
        <v>389</v>
      </c>
      <c r="O162" s="218">
        <v>100</v>
      </c>
    </row>
    <row r="163" spans="1:16" ht="20.25" customHeight="1" x14ac:dyDescent="0.2">
      <c r="A163" s="184"/>
      <c r="B163" s="1184"/>
      <c r="C163" s="277"/>
      <c r="D163" s="128"/>
      <c r="E163" s="1603"/>
      <c r="F163" s="1642"/>
      <c r="G163" s="188"/>
      <c r="H163" s="123"/>
      <c r="I163" s="1618"/>
      <c r="J163" s="1666"/>
      <c r="K163" s="423"/>
      <c r="L163" s="428"/>
      <c r="M163" s="424"/>
      <c r="N163" s="1302" t="s">
        <v>391</v>
      </c>
      <c r="O163" s="218">
        <v>250</v>
      </c>
    </row>
    <row r="164" spans="1:16" ht="26.25" customHeight="1" x14ac:dyDescent="0.2">
      <c r="A164" s="184"/>
      <c r="B164" s="1184"/>
      <c r="C164" s="277"/>
      <c r="D164" s="128"/>
      <c r="E164" s="1603"/>
      <c r="F164" s="1642"/>
      <c r="G164" s="188"/>
      <c r="H164" s="123"/>
      <c r="I164" s="1618"/>
      <c r="J164" s="1666"/>
      <c r="K164" s="423"/>
      <c r="L164" s="428"/>
      <c r="M164" s="424"/>
      <c r="N164" s="1302" t="s">
        <v>332</v>
      </c>
      <c r="O164" s="218">
        <v>61</v>
      </c>
    </row>
    <row r="165" spans="1:16" ht="26.25" customHeight="1" x14ac:dyDescent="0.2">
      <c r="A165" s="184"/>
      <c r="B165" s="1184"/>
      <c r="C165" s="277"/>
      <c r="D165" s="128"/>
      <c r="E165" s="1603"/>
      <c r="F165" s="1642"/>
      <c r="G165" s="188"/>
      <c r="H165" s="123"/>
      <c r="I165" s="1618"/>
      <c r="J165" s="1666"/>
      <c r="K165" s="423"/>
      <c r="L165" s="428"/>
      <c r="M165" s="424"/>
      <c r="N165" s="1302" t="s">
        <v>418</v>
      </c>
      <c r="O165" s="218">
        <v>1</v>
      </c>
    </row>
    <row r="166" spans="1:16" ht="36" customHeight="1" x14ac:dyDescent="0.2">
      <c r="A166" s="184"/>
      <c r="B166" s="1184"/>
      <c r="C166" s="277"/>
      <c r="D166" s="128"/>
      <c r="E166" s="1603"/>
      <c r="F166" s="1642"/>
      <c r="G166" s="188"/>
      <c r="H166" s="123"/>
      <c r="I166" s="1618"/>
      <c r="J166" s="1666"/>
      <c r="K166" s="423"/>
      <c r="L166" s="428"/>
      <c r="M166" s="424"/>
      <c r="N166" s="1302" t="s">
        <v>392</v>
      </c>
      <c r="O166" s="218">
        <v>100</v>
      </c>
    </row>
    <row r="167" spans="1:16" ht="27" customHeight="1" x14ac:dyDescent="0.2">
      <c r="A167" s="184"/>
      <c r="B167" s="1184"/>
      <c r="C167" s="277"/>
      <c r="D167" s="128"/>
      <c r="E167" s="1603"/>
      <c r="F167" s="1642"/>
      <c r="G167" s="188"/>
      <c r="H167" s="123"/>
      <c r="I167" s="1618"/>
      <c r="J167" s="1666"/>
      <c r="K167" s="423"/>
      <c r="L167" s="428"/>
      <c r="M167" s="424"/>
      <c r="N167" s="1302" t="s">
        <v>181</v>
      </c>
      <c r="O167" s="218">
        <v>50</v>
      </c>
    </row>
    <row r="168" spans="1:16" ht="27" customHeight="1" x14ac:dyDescent="0.2">
      <c r="A168" s="184"/>
      <c r="B168" s="1184"/>
      <c r="C168" s="277"/>
      <c r="D168" s="753"/>
      <c r="E168" s="210"/>
      <c r="F168" s="206"/>
      <c r="G168" s="190"/>
      <c r="H168" s="179"/>
      <c r="I168" s="1618"/>
      <c r="J168" s="1666"/>
      <c r="K168" s="423"/>
      <c r="L168" s="428"/>
      <c r="M168" s="424"/>
      <c r="N168" s="1669" t="s">
        <v>156</v>
      </c>
      <c r="O168" s="1556">
        <v>2</v>
      </c>
      <c r="P168" s="11"/>
    </row>
    <row r="169" spans="1:16" ht="18.75" customHeight="1" x14ac:dyDescent="0.2">
      <c r="A169" s="184"/>
      <c r="B169" s="1184"/>
      <c r="C169" s="277"/>
      <c r="D169" s="315"/>
      <c r="E169" s="1389"/>
      <c r="F169" s="207"/>
      <c r="G169" s="191"/>
      <c r="H169" s="146"/>
      <c r="I169" s="154"/>
      <c r="J169" s="1667"/>
      <c r="K169" s="557"/>
      <c r="L169" s="550"/>
      <c r="M169" s="1305"/>
      <c r="N169" s="1300" t="s">
        <v>49</v>
      </c>
      <c r="O169" s="199">
        <v>30</v>
      </c>
      <c r="P169" s="11"/>
    </row>
    <row r="170" spans="1:16" ht="15.75" customHeight="1" thickBot="1" x14ac:dyDescent="0.25">
      <c r="A170" s="140"/>
      <c r="B170" s="109"/>
      <c r="C170" s="107"/>
      <c r="D170" s="107"/>
      <c r="E170" s="138"/>
      <c r="F170" s="108"/>
      <c r="G170" s="108"/>
      <c r="H170" s="139"/>
      <c r="I170" s="2189" t="s">
        <v>93</v>
      </c>
      <c r="J170" s="2189"/>
      <c r="K170" s="263">
        <f>SUM(K152:K169)</f>
        <v>442.6</v>
      </c>
      <c r="L170" s="1072">
        <f>SUM(L152:L169)</f>
        <v>442.6</v>
      </c>
      <c r="M170" s="1072">
        <f>SUM(M152:M169)</f>
        <v>0</v>
      </c>
      <c r="N170" s="138"/>
      <c r="O170" s="1557"/>
    </row>
    <row r="171" spans="1:16" ht="14.25" customHeight="1" thickBot="1" x14ac:dyDescent="0.25">
      <c r="A171" s="49" t="s">
        <v>7</v>
      </c>
      <c r="B171" s="9" t="s">
        <v>9</v>
      </c>
      <c r="C171" s="1974" t="s">
        <v>10</v>
      </c>
      <c r="D171" s="1974"/>
      <c r="E171" s="1974"/>
      <c r="F171" s="1974"/>
      <c r="G171" s="1974"/>
      <c r="H171" s="1974"/>
      <c r="I171" s="1974"/>
      <c r="J171" s="1974"/>
      <c r="K171" s="539">
        <f t="shared" ref="K171:L171" si="1">K170</f>
        <v>442.6</v>
      </c>
      <c r="L171" s="1073">
        <f t="shared" si="1"/>
        <v>442.6</v>
      </c>
      <c r="M171" s="1073">
        <f t="shared" ref="M171" si="2">M170</f>
        <v>0</v>
      </c>
      <c r="N171" s="1174"/>
      <c r="O171" s="801"/>
    </row>
    <row r="172" spans="1:16" ht="15.75" customHeight="1" thickBot="1" x14ac:dyDescent="0.25">
      <c r="A172" s="48" t="s">
        <v>7</v>
      </c>
      <c r="B172" s="9" t="s">
        <v>30</v>
      </c>
      <c r="C172" s="1976" t="s">
        <v>357</v>
      </c>
      <c r="D172" s="1977"/>
      <c r="E172" s="1977"/>
      <c r="F172" s="1977"/>
      <c r="G172" s="1977"/>
      <c r="H172" s="1977"/>
      <c r="I172" s="1977"/>
      <c r="J172" s="1977"/>
      <c r="K172" s="2235"/>
      <c r="L172" s="1663"/>
      <c r="M172" s="1663"/>
      <c r="N172" s="559"/>
      <c r="O172" s="813"/>
    </row>
    <row r="173" spans="1:16" ht="27.75" customHeight="1" x14ac:dyDescent="0.2">
      <c r="A173" s="50" t="s">
        <v>7</v>
      </c>
      <c r="B173" s="1180" t="s">
        <v>30</v>
      </c>
      <c r="C173" s="111" t="s">
        <v>7</v>
      </c>
      <c r="D173" s="221"/>
      <c r="E173" s="290" t="s">
        <v>144</v>
      </c>
      <c r="F173" s="300"/>
      <c r="G173" s="289"/>
      <c r="H173" s="1246">
        <v>6</v>
      </c>
      <c r="I173" s="2191" t="s">
        <v>142</v>
      </c>
      <c r="J173" s="222"/>
      <c r="K173" s="560"/>
      <c r="L173" s="565"/>
      <c r="M173" s="1677"/>
      <c r="N173" s="224"/>
      <c r="O173" s="1558"/>
    </row>
    <row r="174" spans="1:16" ht="39.75" customHeight="1" x14ac:dyDescent="0.2">
      <c r="A174" s="1249"/>
      <c r="B174" s="1175"/>
      <c r="C174" s="1630"/>
      <c r="D174" s="112" t="s">
        <v>7</v>
      </c>
      <c r="E174" s="291" t="s">
        <v>145</v>
      </c>
      <c r="F174" s="725"/>
      <c r="G174" s="193"/>
      <c r="H174" s="1247"/>
      <c r="I174" s="2192"/>
      <c r="J174" s="173"/>
      <c r="K174" s="561"/>
      <c r="L174" s="459"/>
      <c r="M174" s="1277"/>
      <c r="N174" s="720"/>
      <c r="O174" s="722"/>
    </row>
    <row r="175" spans="1:16" ht="14.25" customHeight="1" x14ac:dyDescent="0.2">
      <c r="A175" s="1249"/>
      <c r="B175" s="1175"/>
      <c r="C175" s="1630"/>
      <c r="D175" s="112"/>
      <c r="E175" s="1600" t="s">
        <v>371</v>
      </c>
      <c r="F175" s="725"/>
      <c r="G175" s="2194" t="s">
        <v>219</v>
      </c>
      <c r="H175" s="1247"/>
      <c r="I175" s="2193"/>
      <c r="J175" s="936" t="s">
        <v>28</v>
      </c>
      <c r="K175" s="1143">
        <v>586.4</v>
      </c>
      <c r="L175" s="388">
        <v>586.4</v>
      </c>
      <c r="M175" s="248"/>
      <c r="N175" s="1575" t="s">
        <v>159</v>
      </c>
      <c r="O175" s="1098">
        <v>507</v>
      </c>
    </row>
    <row r="176" spans="1:16" ht="27" customHeight="1" x14ac:dyDescent="0.2">
      <c r="A176" s="1249"/>
      <c r="B176" s="1175"/>
      <c r="C176" s="1630"/>
      <c r="D176" s="112"/>
      <c r="E176" s="1600" t="s">
        <v>160</v>
      </c>
      <c r="F176" s="725"/>
      <c r="G176" s="2194"/>
      <c r="H176" s="1247"/>
      <c r="I176" s="2193"/>
      <c r="J176" s="936" t="s">
        <v>72</v>
      </c>
      <c r="K176" s="1143">
        <v>613.6</v>
      </c>
      <c r="L176" s="388">
        <v>613.6</v>
      </c>
      <c r="M176" s="248"/>
      <c r="N176" s="1575" t="s">
        <v>161</v>
      </c>
      <c r="O176" s="1098">
        <v>411</v>
      </c>
    </row>
    <row r="177" spans="1:16" ht="24" customHeight="1" x14ac:dyDescent="0.2">
      <c r="A177" s="1249"/>
      <c r="B177" s="1175"/>
      <c r="C177" s="1630"/>
      <c r="D177" s="112"/>
      <c r="E177" s="1600" t="s">
        <v>432</v>
      </c>
      <c r="F177" s="725"/>
      <c r="G177" s="2194"/>
      <c r="H177" s="1247"/>
      <c r="I177" s="2193"/>
      <c r="J177" s="936"/>
      <c r="K177" s="1143"/>
      <c r="L177" s="388"/>
      <c r="M177" s="248"/>
      <c r="N177" s="1605" t="s">
        <v>409</v>
      </c>
      <c r="O177" s="1559">
        <v>11.4</v>
      </c>
    </row>
    <row r="178" spans="1:16" ht="71.25" customHeight="1" x14ac:dyDescent="0.2">
      <c r="A178" s="1249"/>
      <c r="B178" s="1175"/>
      <c r="C178" s="1630"/>
      <c r="D178" s="112"/>
      <c r="E178" s="1600"/>
      <c r="F178" s="725"/>
      <c r="G178" s="1632"/>
      <c r="H178" s="1247"/>
      <c r="I178" s="1631"/>
      <c r="J178" s="936" t="s">
        <v>56</v>
      </c>
      <c r="K178" s="1143">
        <v>41.5</v>
      </c>
      <c r="L178" s="388">
        <v>41.5</v>
      </c>
      <c r="M178" s="248"/>
      <c r="N178" s="1605" t="s">
        <v>468</v>
      </c>
      <c r="O178" s="1414">
        <v>100</v>
      </c>
    </row>
    <row r="179" spans="1:16" ht="24.75" customHeight="1" x14ac:dyDescent="0.2">
      <c r="A179" s="1857"/>
      <c r="B179" s="1858"/>
      <c r="C179" s="2186"/>
      <c r="D179" s="2157" t="s">
        <v>9</v>
      </c>
      <c r="E179" s="1942" t="s">
        <v>135</v>
      </c>
      <c r="F179" s="2187"/>
      <c r="G179" s="2195" t="s">
        <v>210</v>
      </c>
      <c r="H179" s="1247"/>
      <c r="I179" s="2197" t="s">
        <v>341</v>
      </c>
      <c r="J179" s="1641" t="s">
        <v>28</v>
      </c>
      <c r="K179" s="262">
        <v>10</v>
      </c>
      <c r="L179" s="387">
        <v>10</v>
      </c>
      <c r="M179" s="328"/>
      <c r="N179" s="1599" t="s">
        <v>336</v>
      </c>
      <c r="O179" s="663">
        <v>19</v>
      </c>
    </row>
    <row r="180" spans="1:16" ht="27" customHeight="1" x14ac:dyDescent="0.2">
      <c r="A180" s="1857"/>
      <c r="B180" s="1858"/>
      <c r="C180" s="2186"/>
      <c r="D180" s="2159"/>
      <c r="E180" s="1943"/>
      <c r="F180" s="2188"/>
      <c r="G180" s="2196"/>
      <c r="H180" s="1247"/>
      <c r="I180" s="2083"/>
      <c r="J180" s="106"/>
      <c r="K180" s="186"/>
      <c r="L180" s="389"/>
      <c r="M180" s="246"/>
      <c r="N180" s="1590"/>
      <c r="O180" s="750"/>
    </row>
    <row r="181" spans="1:16" ht="24.75" customHeight="1" x14ac:dyDescent="0.2">
      <c r="A181" s="1857"/>
      <c r="B181" s="1858"/>
      <c r="C181" s="2186"/>
      <c r="D181" s="2157" t="s">
        <v>30</v>
      </c>
      <c r="E181" s="1942" t="s">
        <v>373</v>
      </c>
      <c r="F181" s="2187"/>
      <c r="G181" s="2195" t="s">
        <v>210</v>
      </c>
      <c r="H181" s="1247"/>
      <c r="I181" s="2083"/>
      <c r="J181" s="1641" t="s">
        <v>28</v>
      </c>
      <c r="K181" s="262">
        <v>0.6</v>
      </c>
      <c r="L181" s="387">
        <v>0.6</v>
      </c>
      <c r="M181" s="328"/>
      <c r="N181" s="1599" t="s">
        <v>464</v>
      </c>
      <c r="O181" s="663">
        <v>1</v>
      </c>
    </row>
    <row r="182" spans="1:16" ht="27" customHeight="1" x14ac:dyDescent="0.2">
      <c r="A182" s="1857"/>
      <c r="B182" s="1858"/>
      <c r="C182" s="2186"/>
      <c r="D182" s="2159"/>
      <c r="E182" s="1943"/>
      <c r="F182" s="2188"/>
      <c r="G182" s="2196"/>
      <c r="H182" s="1247"/>
      <c r="I182" s="2083"/>
      <c r="J182" s="106"/>
      <c r="K182" s="186"/>
      <c r="L182" s="389"/>
      <c r="M182" s="246"/>
      <c r="N182" s="1590"/>
      <c r="O182" s="750"/>
    </row>
    <row r="183" spans="1:16" ht="32.25" customHeight="1" x14ac:dyDescent="0.2">
      <c r="A183" s="1857"/>
      <c r="B183" s="1858"/>
      <c r="C183" s="2186"/>
      <c r="D183" s="2157" t="s">
        <v>39</v>
      </c>
      <c r="E183" s="1942" t="s">
        <v>340</v>
      </c>
      <c r="F183" s="2187"/>
      <c r="G183" s="2195" t="s">
        <v>210</v>
      </c>
      <c r="H183" s="1247"/>
      <c r="I183" s="2083"/>
      <c r="J183" s="1641" t="s">
        <v>28</v>
      </c>
      <c r="K183" s="262">
        <v>2.2000000000000002</v>
      </c>
      <c r="L183" s="387">
        <v>2.2000000000000002</v>
      </c>
      <c r="M183" s="328"/>
      <c r="N183" s="1599" t="s">
        <v>375</v>
      </c>
      <c r="O183" s="663">
        <v>395</v>
      </c>
    </row>
    <row r="184" spans="1:16" ht="19.5" customHeight="1" x14ac:dyDescent="0.2">
      <c r="A184" s="1857"/>
      <c r="B184" s="1858"/>
      <c r="C184" s="2186"/>
      <c r="D184" s="2159"/>
      <c r="E184" s="1943"/>
      <c r="F184" s="2188"/>
      <c r="G184" s="2196"/>
      <c r="H184" s="1247"/>
      <c r="I184" s="2083"/>
      <c r="J184" s="106"/>
      <c r="K184" s="186"/>
      <c r="L184" s="389"/>
      <c r="M184" s="246"/>
      <c r="N184" s="1590"/>
      <c r="O184" s="750"/>
    </row>
    <row r="185" spans="1:16" ht="24.75" customHeight="1" x14ac:dyDescent="0.2">
      <c r="A185" s="1857"/>
      <c r="B185" s="1858"/>
      <c r="C185" s="2186"/>
      <c r="D185" s="2157" t="s">
        <v>40</v>
      </c>
      <c r="E185" s="1942" t="s">
        <v>337</v>
      </c>
      <c r="F185" s="2187"/>
      <c r="G185" s="2195" t="s">
        <v>210</v>
      </c>
      <c r="H185" s="1247"/>
      <c r="I185" s="2083"/>
      <c r="J185" s="1641" t="s">
        <v>28</v>
      </c>
      <c r="K185" s="262">
        <v>70</v>
      </c>
      <c r="L185" s="387">
        <v>70</v>
      </c>
      <c r="M185" s="328"/>
      <c r="N185" s="1599" t="s">
        <v>338</v>
      </c>
      <c r="O185" s="663">
        <v>1</v>
      </c>
    </row>
    <row r="186" spans="1:16" ht="27" customHeight="1" x14ac:dyDescent="0.2">
      <c r="A186" s="1857"/>
      <c r="B186" s="1858"/>
      <c r="C186" s="2186"/>
      <c r="D186" s="2159"/>
      <c r="E186" s="1943"/>
      <c r="F186" s="2188"/>
      <c r="G186" s="2196"/>
      <c r="H186" s="796"/>
      <c r="I186" s="2161"/>
      <c r="J186" s="106"/>
      <c r="K186" s="186"/>
      <c r="L186" s="389"/>
      <c r="M186" s="246"/>
      <c r="N186" s="1590"/>
      <c r="O186" s="750"/>
      <c r="P186" s="1553"/>
    </row>
    <row r="187" spans="1:16" ht="15.75" customHeight="1" thickBot="1" x14ac:dyDescent="0.25">
      <c r="A187" s="140"/>
      <c r="B187" s="109"/>
      <c r="C187" s="107"/>
      <c r="D187" s="107"/>
      <c r="E187" s="138"/>
      <c r="F187" s="108"/>
      <c r="G187" s="108"/>
      <c r="H187" s="139"/>
      <c r="I187" s="2189" t="s">
        <v>93</v>
      </c>
      <c r="J187" s="2190"/>
      <c r="K187" s="263">
        <f>SUM(K174:K186)</f>
        <v>1324.3</v>
      </c>
      <c r="L187" s="1072">
        <f>SUM(L174:L186)</f>
        <v>1324.3</v>
      </c>
      <c r="M187" s="259">
        <f>SUM(M174:M186)</f>
        <v>0</v>
      </c>
      <c r="N187" s="220"/>
      <c r="O187" s="1560"/>
    </row>
    <row r="188" spans="1:16" ht="59.25" customHeight="1" x14ac:dyDescent="0.2">
      <c r="A188" s="50" t="s">
        <v>7</v>
      </c>
      <c r="B188" s="1180" t="s">
        <v>30</v>
      </c>
      <c r="C188" s="1181" t="s">
        <v>9</v>
      </c>
      <c r="D188" s="1181"/>
      <c r="E188" s="1602" t="s">
        <v>361</v>
      </c>
      <c r="F188" s="292"/>
      <c r="G188" s="2222" t="s">
        <v>218</v>
      </c>
      <c r="H188" s="1594" t="s">
        <v>57</v>
      </c>
      <c r="I188" s="792" t="s">
        <v>95</v>
      </c>
      <c r="J188" s="141" t="s">
        <v>28</v>
      </c>
      <c r="K188" s="242">
        <v>3.6</v>
      </c>
      <c r="L188" s="404">
        <v>3.6</v>
      </c>
      <c r="M188" s="419"/>
      <c r="N188" s="1970" t="s">
        <v>410</v>
      </c>
      <c r="O188" s="1096">
        <v>1</v>
      </c>
      <c r="P188" s="11"/>
    </row>
    <row r="189" spans="1:16" ht="18.75" customHeight="1" thickBot="1" x14ac:dyDescent="0.25">
      <c r="A189" s="1595"/>
      <c r="B189" s="1177"/>
      <c r="C189" s="142"/>
      <c r="D189" s="817"/>
      <c r="E189" s="294"/>
      <c r="F189" s="293"/>
      <c r="G189" s="2223"/>
      <c r="H189" s="66"/>
      <c r="I189" s="143"/>
      <c r="J189" s="41" t="s">
        <v>8</v>
      </c>
      <c r="K189" s="335">
        <f t="shared" ref="K189:L189" si="3">K188</f>
        <v>3.6</v>
      </c>
      <c r="L189" s="566">
        <f t="shared" si="3"/>
        <v>3.6</v>
      </c>
      <c r="M189" s="564"/>
      <c r="N189" s="1971"/>
      <c r="O189" s="598"/>
      <c r="P189" s="11"/>
    </row>
    <row r="190" spans="1:16" ht="46.5" customHeight="1" x14ac:dyDescent="0.2">
      <c r="A190" s="50" t="s">
        <v>7</v>
      </c>
      <c r="B190" s="1180" t="s">
        <v>30</v>
      </c>
      <c r="C190" s="1181" t="s">
        <v>30</v>
      </c>
      <c r="D190" s="1181"/>
      <c r="E190" s="1968" t="s">
        <v>376</v>
      </c>
      <c r="F190" s="292"/>
      <c r="G190" s="2222" t="s">
        <v>218</v>
      </c>
      <c r="H190" s="1594" t="s">
        <v>57</v>
      </c>
      <c r="I190" s="792" t="s">
        <v>95</v>
      </c>
      <c r="J190" s="141" t="s">
        <v>28</v>
      </c>
      <c r="K190" s="242">
        <v>3.6</v>
      </c>
      <c r="L190" s="404">
        <v>3.6</v>
      </c>
      <c r="M190" s="419"/>
      <c r="N190" s="1970" t="s">
        <v>410</v>
      </c>
      <c r="O190" s="1096">
        <v>1</v>
      </c>
      <c r="P190" s="11"/>
    </row>
    <row r="191" spans="1:16" ht="33" customHeight="1" thickBot="1" x14ac:dyDescent="0.25">
      <c r="A191" s="1595"/>
      <c r="B191" s="1177"/>
      <c r="C191" s="142"/>
      <c r="D191" s="817"/>
      <c r="E191" s="2014"/>
      <c r="F191" s="293"/>
      <c r="G191" s="2223"/>
      <c r="H191" s="66"/>
      <c r="I191" s="143"/>
      <c r="J191" s="41" t="s">
        <v>8</v>
      </c>
      <c r="K191" s="335">
        <f t="shared" ref="K191:L191" si="4">K190</f>
        <v>3.6</v>
      </c>
      <c r="L191" s="566">
        <f t="shared" si="4"/>
        <v>3.6</v>
      </c>
      <c r="M191" s="564"/>
      <c r="N191" s="1971"/>
      <c r="O191" s="598"/>
      <c r="P191" s="1554"/>
    </row>
    <row r="192" spans="1:16" ht="53.25" customHeight="1" x14ac:dyDescent="0.2">
      <c r="A192" s="50" t="s">
        <v>7</v>
      </c>
      <c r="B192" s="1180" t="s">
        <v>30</v>
      </c>
      <c r="C192" s="1181" t="s">
        <v>39</v>
      </c>
      <c r="D192" s="1181"/>
      <c r="E192" s="1968" t="s">
        <v>377</v>
      </c>
      <c r="F192" s="292"/>
      <c r="G192" s="2222" t="s">
        <v>218</v>
      </c>
      <c r="H192" s="1594" t="s">
        <v>57</v>
      </c>
      <c r="I192" s="792" t="s">
        <v>95</v>
      </c>
      <c r="J192" s="141" t="s">
        <v>28</v>
      </c>
      <c r="K192" s="242">
        <v>3</v>
      </c>
      <c r="L192" s="404">
        <v>3</v>
      </c>
      <c r="M192" s="419"/>
      <c r="N192" s="1970" t="s">
        <v>410</v>
      </c>
      <c r="O192" s="1096">
        <v>1</v>
      </c>
      <c r="P192" s="11"/>
    </row>
    <row r="193" spans="1:22" ht="26.25" customHeight="1" thickBot="1" x14ac:dyDescent="0.25">
      <c r="A193" s="1595"/>
      <c r="B193" s="1177"/>
      <c r="C193" s="142"/>
      <c r="D193" s="817"/>
      <c r="E193" s="2014"/>
      <c r="F193" s="293"/>
      <c r="G193" s="2223"/>
      <c r="H193" s="66"/>
      <c r="I193" s="143"/>
      <c r="J193" s="41" t="s">
        <v>8</v>
      </c>
      <c r="K193" s="335">
        <f t="shared" ref="K193:L193" si="5">K192</f>
        <v>3</v>
      </c>
      <c r="L193" s="566">
        <f t="shared" si="5"/>
        <v>3</v>
      </c>
      <c r="M193" s="564"/>
      <c r="N193" s="1971"/>
      <c r="O193" s="820"/>
      <c r="P193" s="1554"/>
    </row>
    <row r="194" spans="1:22" ht="13.5" thickBot="1" x14ac:dyDescent="0.25">
      <c r="A194" s="48" t="s">
        <v>7</v>
      </c>
      <c r="B194" s="9" t="s">
        <v>30</v>
      </c>
      <c r="C194" s="1973" t="s">
        <v>10</v>
      </c>
      <c r="D194" s="1974"/>
      <c r="E194" s="1974"/>
      <c r="F194" s="1974"/>
      <c r="G194" s="1974"/>
      <c r="H194" s="1974"/>
      <c r="I194" s="1974"/>
      <c r="J194" s="1975"/>
      <c r="K194" s="539">
        <f>K187+K189+K191+K193</f>
        <v>1334.5</v>
      </c>
      <c r="L194" s="1073">
        <f>L187+L189+L191+L193</f>
        <v>1334.5</v>
      </c>
      <c r="M194" s="254"/>
      <c r="N194" s="225"/>
      <c r="O194" s="1561"/>
      <c r="P194" s="11"/>
    </row>
    <row r="195" spans="1:22" ht="15.75" customHeight="1" thickBot="1" x14ac:dyDescent="0.25">
      <c r="A195" s="48" t="s">
        <v>7</v>
      </c>
      <c r="B195" s="9" t="s">
        <v>39</v>
      </c>
      <c r="C195" s="1976" t="s">
        <v>48</v>
      </c>
      <c r="D195" s="1977"/>
      <c r="E195" s="1977"/>
      <c r="F195" s="1977"/>
      <c r="G195" s="1977"/>
      <c r="H195" s="1977"/>
      <c r="I195" s="1977"/>
      <c r="J195" s="1977"/>
      <c r="K195" s="1601"/>
      <c r="L195" s="1649"/>
      <c r="M195" s="1649"/>
      <c r="N195" s="1178"/>
      <c r="O195" s="1562"/>
      <c r="P195" s="11"/>
    </row>
    <row r="196" spans="1:22" s="114" customFormat="1" ht="25.5" customHeight="1" x14ac:dyDescent="0.2">
      <c r="A196" s="2210" t="s">
        <v>7</v>
      </c>
      <c r="B196" s="2213" t="s">
        <v>39</v>
      </c>
      <c r="C196" s="2216" t="s">
        <v>7</v>
      </c>
      <c r="D196" s="2219"/>
      <c r="E196" s="2224" t="s">
        <v>187</v>
      </c>
      <c r="F196" s="2202" t="s">
        <v>54</v>
      </c>
      <c r="G196" s="2205" t="s">
        <v>237</v>
      </c>
      <c r="H196" s="728" t="s">
        <v>31</v>
      </c>
      <c r="I196" s="2208" t="s">
        <v>98</v>
      </c>
      <c r="J196" s="729" t="s">
        <v>28</v>
      </c>
      <c r="K196" s="730">
        <v>200</v>
      </c>
      <c r="L196" s="1117">
        <v>200</v>
      </c>
      <c r="M196" s="1673"/>
      <c r="N196" s="1606" t="s">
        <v>188</v>
      </c>
      <c r="O196" s="1563">
        <f>280+300+141</f>
        <v>721</v>
      </c>
      <c r="P196" s="1081"/>
    </row>
    <row r="197" spans="1:22" s="114" customFormat="1" ht="15" customHeight="1" x14ac:dyDescent="0.2">
      <c r="A197" s="2211"/>
      <c r="B197" s="2214"/>
      <c r="C197" s="2217"/>
      <c r="D197" s="2220"/>
      <c r="E197" s="2225"/>
      <c r="F197" s="2203"/>
      <c r="G197" s="2206"/>
      <c r="H197" s="297"/>
      <c r="I197" s="2209"/>
      <c r="J197" s="1390"/>
      <c r="K197" s="265"/>
      <c r="L197" s="573"/>
      <c r="M197" s="1674"/>
      <c r="N197" s="2233" t="s">
        <v>394</v>
      </c>
      <c r="O197" s="1564"/>
      <c r="P197" s="727"/>
    </row>
    <row r="198" spans="1:22" s="114" customFormat="1" ht="18" customHeight="1" x14ac:dyDescent="0.2">
      <c r="A198" s="2212"/>
      <c r="B198" s="2215"/>
      <c r="C198" s="2218"/>
      <c r="D198" s="2221"/>
      <c r="E198" s="2226"/>
      <c r="F198" s="2204"/>
      <c r="G198" s="2207"/>
      <c r="H198" s="735"/>
      <c r="I198" s="736"/>
      <c r="J198" s="1393"/>
      <c r="K198" s="1672"/>
      <c r="L198" s="1675"/>
      <c r="M198" s="1676"/>
      <c r="N198" s="2233"/>
      <c r="O198" s="1565"/>
      <c r="P198" s="727"/>
    </row>
    <row r="199" spans="1:22" s="114" customFormat="1" ht="17.25" customHeight="1" thickBot="1" x14ac:dyDescent="0.25">
      <c r="A199" s="1636"/>
      <c r="B199" s="1637"/>
      <c r="C199" s="1643"/>
      <c r="D199" s="1638"/>
      <c r="E199" s="1639"/>
      <c r="F199" s="1640"/>
      <c r="G199" s="1627"/>
      <c r="H199" s="798"/>
      <c r="I199" s="799"/>
      <c r="J199" s="115" t="s">
        <v>8</v>
      </c>
      <c r="K199" s="600">
        <f>SUM(K196:K198)</f>
        <v>200</v>
      </c>
      <c r="L199" s="605">
        <f>SUM(L196:L198)</f>
        <v>200</v>
      </c>
      <c r="M199" s="604"/>
      <c r="N199" s="2234"/>
      <c r="O199" s="748"/>
    </row>
    <row r="200" spans="1:22" ht="17.25" customHeight="1" x14ac:dyDescent="0.2">
      <c r="A200" s="1578" t="s">
        <v>7</v>
      </c>
      <c r="B200" s="1579" t="s">
        <v>39</v>
      </c>
      <c r="C200" s="1574" t="s">
        <v>9</v>
      </c>
      <c r="D200" s="1580"/>
      <c r="E200" s="1937" t="s">
        <v>304</v>
      </c>
      <c r="F200" s="295" t="s">
        <v>54</v>
      </c>
      <c r="G200" s="2194" t="s">
        <v>228</v>
      </c>
      <c r="H200" s="1586" t="s">
        <v>53</v>
      </c>
      <c r="I200" s="2099" t="s">
        <v>97</v>
      </c>
      <c r="J200" s="205" t="s">
        <v>28</v>
      </c>
      <c r="K200" s="334">
        <v>45</v>
      </c>
      <c r="L200" s="447">
        <v>45</v>
      </c>
      <c r="M200" s="620"/>
      <c r="N200" s="1291" t="s">
        <v>136</v>
      </c>
      <c r="O200" s="1096"/>
    </row>
    <row r="201" spans="1:22" ht="28.5" customHeight="1" x14ac:dyDescent="0.2">
      <c r="A201" s="46"/>
      <c r="B201" s="1579"/>
      <c r="C201" s="159"/>
      <c r="D201" s="1574"/>
      <c r="E201" s="1937"/>
      <c r="F201" s="295"/>
      <c r="G201" s="2194"/>
      <c r="H201" s="1586"/>
      <c r="I201" s="2099"/>
      <c r="J201" s="202"/>
      <c r="K201" s="186"/>
      <c r="L201" s="389"/>
      <c r="M201" s="421"/>
      <c r="N201" s="336"/>
      <c r="O201" s="1098"/>
    </row>
    <row r="202" spans="1:22" s="114" customFormat="1" ht="16.5" customHeight="1" thickBot="1" x14ac:dyDescent="0.25">
      <c r="A202" s="47"/>
      <c r="B202" s="144"/>
      <c r="C202" s="761"/>
      <c r="D202" s="72"/>
      <c r="E202" s="2199"/>
      <c r="F202" s="293"/>
      <c r="G202" s="2200"/>
      <c r="H202" s="66"/>
      <c r="I202" s="2201"/>
      <c r="J202" s="115" t="s">
        <v>8</v>
      </c>
      <c r="K202" s="600">
        <f>K200</f>
        <v>45</v>
      </c>
      <c r="L202" s="605">
        <f>L200</f>
        <v>45</v>
      </c>
      <c r="M202" s="604"/>
      <c r="N202" s="1292"/>
      <c r="O202" s="598"/>
    </row>
    <row r="203" spans="1:22" ht="13.5" thickBot="1" x14ac:dyDescent="0.25">
      <c r="A203" s="1595" t="s">
        <v>7</v>
      </c>
      <c r="B203" s="1177" t="s">
        <v>39</v>
      </c>
      <c r="C203" s="2005" t="s">
        <v>10</v>
      </c>
      <c r="D203" s="2006"/>
      <c r="E203" s="2006"/>
      <c r="F203" s="2006"/>
      <c r="G203" s="2006"/>
      <c r="H203" s="2006"/>
      <c r="I203" s="2006"/>
      <c r="J203" s="2006"/>
      <c r="K203" s="272">
        <f>K202+K199</f>
        <v>245</v>
      </c>
      <c r="L203" s="1326">
        <f>L202+L199</f>
        <v>245</v>
      </c>
      <c r="M203" s="1318"/>
      <c r="N203" s="578"/>
      <c r="O203" s="1566"/>
    </row>
    <row r="204" spans="1:22" ht="14.25" customHeight="1" thickBot="1" x14ac:dyDescent="0.25">
      <c r="A204" s="49" t="s">
        <v>7</v>
      </c>
      <c r="B204" s="1994" t="s">
        <v>11</v>
      </c>
      <c r="C204" s="1995"/>
      <c r="D204" s="1995"/>
      <c r="E204" s="1995"/>
      <c r="F204" s="1995"/>
      <c r="G204" s="1995"/>
      <c r="H204" s="1995"/>
      <c r="I204" s="1995"/>
      <c r="J204" s="1995"/>
      <c r="K204" s="273">
        <f>SUM(K149,K171,K203,K194)</f>
        <v>12865.6</v>
      </c>
      <c r="L204" s="1327">
        <f>SUM(L149,L171,L203,L194)</f>
        <v>12865.6</v>
      </c>
      <c r="M204" s="1323"/>
      <c r="N204" s="1248"/>
      <c r="O204" s="1567"/>
    </row>
    <row r="205" spans="1:22" ht="14.25" customHeight="1" thickBot="1" x14ac:dyDescent="0.25">
      <c r="A205" s="37" t="s">
        <v>41</v>
      </c>
      <c r="B205" s="1997" t="s">
        <v>70</v>
      </c>
      <c r="C205" s="1998"/>
      <c r="D205" s="1998"/>
      <c r="E205" s="1998"/>
      <c r="F205" s="1998"/>
      <c r="G205" s="1998"/>
      <c r="H205" s="1998"/>
      <c r="I205" s="1998"/>
      <c r="J205" s="1998"/>
      <c r="K205" s="274">
        <f t="shared" ref="K205:L205" si="6">SUM(K204)</f>
        <v>12865.6</v>
      </c>
      <c r="L205" s="1328">
        <f t="shared" si="6"/>
        <v>12865.6</v>
      </c>
      <c r="M205" s="1324"/>
      <c r="N205" s="2001"/>
      <c r="O205" s="2002"/>
    </row>
    <row r="206" spans="1:22" s="13" customFormat="1" ht="17.25" customHeight="1" x14ac:dyDescent="0.2">
      <c r="A206" s="2198" t="s">
        <v>483</v>
      </c>
      <c r="B206" s="2198"/>
      <c r="C206" s="2198"/>
      <c r="D206" s="2198"/>
      <c r="E206" s="2198"/>
      <c r="F206" s="2198"/>
      <c r="G206" s="2198"/>
      <c r="H206" s="2198"/>
      <c r="I206" s="2198"/>
      <c r="J206" s="2198"/>
      <c r="K206" s="2198"/>
      <c r="L206" s="2198"/>
      <c r="M206" s="2198"/>
      <c r="N206" s="2198"/>
      <c r="O206" s="2198"/>
      <c r="P206" s="2198"/>
      <c r="Q206" s="2198"/>
      <c r="R206" s="2198"/>
      <c r="S206" s="2198"/>
      <c r="T206" s="2198"/>
      <c r="U206" s="2198"/>
      <c r="V206" s="2198"/>
    </row>
    <row r="207" spans="1:22" s="13" customFormat="1" ht="17.25" customHeight="1" x14ac:dyDescent="0.2">
      <c r="A207" s="1633"/>
      <c r="B207" s="1633"/>
      <c r="C207" s="1633"/>
      <c r="D207" s="1633"/>
      <c r="E207" s="1633"/>
      <c r="F207" s="1633"/>
      <c r="G207" s="1633"/>
      <c r="H207" s="1633"/>
      <c r="I207" s="1633"/>
      <c r="J207" s="1633"/>
      <c r="K207" s="1633"/>
      <c r="L207" s="1651"/>
      <c r="M207" s="1651"/>
      <c r="N207" s="1633"/>
      <c r="O207" s="1633"/>
      <c r="P207" s="1633"/>
      <c r="Q207" s="1633"/>
      <c r="R207" s="1633"/>
      <c r="S207" s="1633"/>
      <c r="T207" s="1633"/>
      <c r="U207" s="1633"/>
      <c r="V207" s="1633"/>
    </row>
    <row r="208" spans="1:22" s="14" customFormat="1" ht="14.25" customHeight="1" thickBot="1" x14ac:dyDescent="0.25">
      <c r="A208" s="2004" t="s">
        <v>16</v>
      </c>
      <c r="B208" s="2004"/>
      <c r="C208" s="2004"/>
      <c r="D208" s="2004"/>
      <c r="E208" s="2004"/>
      <c r="F208" s="2004"/>
      <c r="G208" s="2004"/>
      <c r="H208" s="2004"/>
      <c r="I208" s="2004"/>
      <c r="J208" s="2004"/>
      <c r="K208" s="1604"/>
      <c r="L208" s="1648"/>
      <c r="M208" s="1648"/>
      <c r="N208" s="28"/>
      <c r="O208" s="28"/>
      <c r="P208" s="13"/>
    </row>
    <row r="209" spans="1:15" ht="60" customHeight="1" thickBot="1" x14ac:dyDescent="0.25">
      <c r="A209" s="1985" t="s">
        <v>12</v>
      </c>
      <c r="B209" s="1986"/>
      <c r="C209" s="1986"/>
      <c r="D209" s="1986"/>
      <c r="E209" s="1986"/>
      <c r="F209" s="1986"/>
      <c r="G209" s="1986"/>
      <c r="H209" s="1986"/>
      <c r="I209" s="1986"/>
      <c r="J209" s="1987"/>
      <c r="K209" s="1018" t="s">
        <v>363</v>
      </c>
      <c r="L209" s="1018" t="s">
        <v>453</v>
      </c>
      <c r="M209" s="1018" t="s">
        <v>454</v>
      </c>
      <c r="N209" s="2"/>
      <c r="O209" s="2"/>
    </row>
    <row r="210" spans="1:15" ht="14.25" customHeight="1" x14ac:dyDescent="0.2">
      <c r="A210" s="1988" t="s">
        <v>17</v>
      </c>
      <c r="B210" s="1989"/>
      <c r="C210" s="1989"/>
      <c r="D210" s="1989"/>
      <c r="E210" s="1989"/>
      <c r="F210" s="1989"/>
      <c r="G210" s="1989"/>
      <c r="H210" s="1989"/>
      <c r="I210" s="1989"/>
      <c r="J210" s="1990"/>
      <c r="K210" s="229">
        <f>K211+K220+K221+K222+K218+K219</f>
        <v>12734</v>
      </c>
      <c r="L210" s="229">
        <f>L211+L220+L221+L222+L218+L219</f>
        <v>12734</v>
      </c>
      <c r="M210" s="229">
        <f>M211+M220+M221+M222+M218+M219</f>
        <v>0</v>
      </c>
    </row>
    <row r="211" spans="1:15" ht="14.25" customHeight="1" x14ac:dyDescent="0.2">
      <c r="A211" s="1991" t="s">
        <v>122</v>
      </c>
      <c r="B211" s="1992"/>
      <c r="C211" s="1992"/>
      <c r="D211" s="1992"/>
      <c r="E211" s="1992"/>
      <c r="F211" s="1992"/>
      <c r="G211" s="1992"/>
      <c r="H211" s="1992"/>
      <c r="I211" s="1992"/>
      <c r="J211" s="1993"/>
      <c r="K211" s="230">
        <f>K212+K213+K214+K215+K216+K217</f>
        <v>10600.8</v>
      </c>
      <c r="L211" s="230">
        <f>L212+L213+L214+L215+L216+L217</f>
        <v>10600.8</v>
      </c>
      <c r="M211" s="230">
        <f>M212+M213+M214+M215+M216+M217</f>
        <v>0</v>
      </c>
      <c r="N211" s="23"/>
    </row>
    <row r="212" spans="1:15" ht="14.25" customHeight="1" x14ac:dyDescent="0.2">
      <c r="A212" s="1982" t="s">
        <v>22</v>
      </c>
      <c r="B212" s="1983"/>
      <c r="C212" s="1983"/>
      <c r="D212" s="1983"/>
      <c r="E212" s="1983"/>
      <c r="F212" s="1983"/>
      <c r="G212" s="1983"/>
      <c r="H212" s="1983"/>
      <c r="I212" s="1983"/>
      <c r="J212" s="1984"/>
      <c r="K212" s="231">
        <f>SUMIF(J10:J205,"SB",K10:K205)</f>
        <v>10482.799999999999</v>
      </c>
      <c r="L212" s="231">
        <f>SUMIF(J10:J205,"SB",L10:L205)</f>
        <v>10482.799999999999</v>
      </c>
      <c r="M212" s="231">
        <f>SUMIF(J10:J205,"SB",M10:M205)</f>
        <v>0</v>
      </c>
      <c r="N212" s="23"/>
    </row>
    <row r="213" spans="1:15" ht="14.25" customHeight="1" x14ac:dyDescent="0.2">
      <c r="A213" s="1956" t="s">
        <v>23</v>
      </c>
      <c r="B213" s="1957"/>
      <c r="C213" s="1957"/>
      <c r="D213" s="1957"/>
      <c r="E213" s="1957"/>
      <c r="F213" s="1957"/>
      <c r="G213" s="1957"/>
      <c r="H213" s="1957"/>
      <c r="I213" s="1957"/>
      <c r="J213" s="1958"/>
      <c r="K213" s="232">
        <f>SUMIF(J11:J205,"SB(SP)",K11:K205)</f>
        <v>33.5</v>
      </c>
      <c r="L213" s="232">
        <f>SUMIF(J11:J205,"SB(SP)",L11:L205)</f>
        <v>33.5</v>
      </c>
      <c r="M213" s="232">
        <f>SUMIF(J11:J205,"SB(SP)",M11:M205)</f>
        <v>0</v>
      </c>
      <c r="N213" s="35"/>
    </row>
    <row r="214" spans="1:15" ht="12.75" customHeight="1" x14ac:dyDescent="0.2">
      <c r="A214" s="1956" t="s">
        <v>82</v>
      </c>
      <c r="B214" s="1957"/>
      <c r="C214" s="1957"/>
      <c r="D214" s="1957"/>
      <c r="E214" s="1957"/>
      <c r="F214" s="1957"/>
      <c r="G214" s="1957"/>
      <c r="H214" s="1957"/>
      <c r="I214" s="1957"/>
      <c r="J214" s="1958"/>
      <c r="K214" s="232">
        <f>SUMIF(J11:J203,"SB(VR)",K11:K203)</f>
        <v>84.5</v>
      </c>
      <c r="L214" s="232">
        <f>SUMIF(J11:J203,"SB(VR)",L11:L203)</f>
        <v>84.5</v>
      </c>
      <c r="M214" s="232">
        <f>SUMIF(J12:J204,"SB(VR)",M11:M203)</f>
        <v>0</v>
      </c>
      <c r="N214" s="25"/>
      <c r="O214" s="1"/>
    </row>
    <row r="215" spans="1:15" x14ac:dyDescent="0.2">
      <c r="A215" s="1956" t="s">
        <v>24</v>
      </c>
      <c r="B215" s="1957"/>
      <c r="C215" s="1957"/>
      <c r="D215" s="1957"/>
      <c r="E215" s="1957"/>
      <c r="F215" s="1957"/>
      <c r="G215" s="1957"/>
      <c r="H215" s="1957"/>
      <c r="I215" s="1957"/>
      <c r="J215" s="1958"/>
      <c r="K215" s="232">
        <f>SUMIF(J11:J205,"SB(P)",K11:K205)</f>
        <v>0</v>
      </c>
      <c r="L215" s="232">
        <f>SUMIF(J11:J205,"SB(P)",L11:L205)</f>
        <v>0</v>
      </c>
      <c r="M215" s="232">
        <f>SUMIF(L11:L205,"SB(P)",M11:M205)</f>
        <v>0</v>
      </c>
      <c r="N215" s="25"/>
      <c r="O215" s="1"/>
    </row>
    <row r="216" spans="1:15" x14ac:dyDescent="0.2">
      <c r="A216" s="1956" t="s">
        <v>126</v>
      </c>
      <c r="B216" s="1957"/>
      <c r="C216" s="1957"/>
      <c r="D216" s="1957"/>
      <c r="E216" s="1957"/>
      <c r="F216" s="1957"/>
      <c r="G216" s="1957"/>
      <c r="H216" s="1957"/>
      <c r="I216" s="1957"/>
      <c r="J216" s="1958"/>
      <c r="K216" s="232">
        <f>SUMIF(J13:J205,"SB(VB)",K13:K205)</f>
        <v>0</v>
      </c>
      <c r="L216" s="232">
        <f>SUMIF(J13:J205,"SB(VB)",L13:L205)</f>
        <v>0</v>
      </c>
      <c r="M216" s="232">
        <f>SUMIF(J13:J205,"SB(VB)",M13:M205)</f>
        <v>0</v>
      </c>
    </row>
    <row r="217" spans="1:15" ht="15" customHeight="1" x14ac:dyDescent="0.2">
      <c r="A217" s="1965" t="s">
        <v>473</v>
      </c>
      <c r="B217" s="1966"/>
      <c r="C217" s="1966"/>
      <c r="D217" s="1966"/>
      <c r="E217" s="1966"/>
      <c r="F217" s="1966"/>
      <c r="G217" s="1966"/>
      <c r="H217" s="1966"/>
      <c r="I217" s="1966"/>
      <c r="J217" s="1967"/>
      <c r="K217" s="232">
        <f>SUMIF(J15:J203,"SB(ES)",K15:K203)</f>
        <v>0</v>
      </c>
      <c r="L217" s="232">
        <f>SUMIF(J15:J203,"SB(ES)",L15:L203)</f>
        <v>0</v>
      </c>
      <c r="M217" s="232">
        <f>SUMIF(J16:J204,"SB(ES)",M15:M203)</f>
        <v>0</v>
      </c>
    </row>
    <row r="218" spans="1:15" ht="14.25" customHeight="1" x14ac:dyDescent="0.2">
      <c r="A218" s="1959" t="s">
        <v>73</v>
      </c>
      <c r="B218" s="1960"/>
      <c r="C218" s="1960"/>
      <c r="D218" s="1960"/>
      <c r="E218" s="1960"/>
      <c r="F218" s="1960"/>
      <c r="G218" s="1960"/>
      <c r="H218" s="1960"/>
      <c r="I218" s="1960"/>
      <c r="J218" s="1961"/>
      <c r="K218" s="233">
        <f>SUMIF(J10:J205,"SB(L)",K10:K205)</f>
        <v>1002.7</v>
      </c>
      <c r="L218" s="233">
        <f>SUMIF(J10:J205,"SB(L)",L10:L205)</f>
        <v>1002.7</v>
      </c>
      <c r="M218" s="233">
        <f>SUMIF(J10:J205,"SB(L)",M10:M205)</f>
        <v>0</v>
      </c>
    </row>
    <row r="219" spans="1:15" x14ac:dyDescent="0.2">
      <c r="A219" s="1959" t="s">
        <v>147</v>
      </c>
      <c r="B219" s="1960"/>
      <c r="C219" s="1960"/>
      <c r="D219" s="1960"/>
      <c r="E219" s="1960"/>
      <c r="F219" s="1960"/>
      <c r="G219" s="1960"/>
      <c r="H219" s="1960"/>
      <c r="I219" s="1960"/>
      <c r="J219" s="1961"/>
      <c r="K219" s="233">
        <f>SUMIF(J13:J207,"SB(KPP)",K13:K207)</f>
        <v>400</v>
      </c>
      <c r="L219" s="233">
        <f>SUMIF(J13:J207,"SB(KPP)",L13:L207)</f>
        <v>400</v>
      </c>
      <c r="M219" s="233">
        <f>SUMIF(J13:J207,"SB(KPP)",M13:M207)</f>
        <v>0</v>
      </c>
      <c r="N219" s="104"/>
      <c r="O219" s="104"/>
    </row>
    <row r="220" spans="1:15" x14ac:dyDescent="0.2">
      <c r="A220" s="1959" t="s">
        <v>123</v>
      </c>
      <c r="B220" s="1960"/>
      <c r="C220" s="1960"/>
      <c r="D220" s="1960"/>
      <c r="E220" s="1960"/>
      <c r="F220" s="1960"/>
      <c r="G220" s="1960"/>
      <c r="H220" s="1960"/>
      <c r="I220" s="1960"/>
      <c r="J220" s="1961"/>
      <c r="K220" s="233">
        <f>SUMIF(J10:J205,"SB(SPL)",K10:K205)</f>
        <v>6.5</v>
      </c>
      <c r="L220" s="233">
        <f>SUMIF(J10:J205,"SB(SPL)",L10:L205)</f>
        <v>6.5</v>
      </c>
      <c r="M220" s="233">
        <f>SUMIF(L10:L205,"SB(SPL)",M10:M205)</f>
        <v>0</v>
      </c>
    </row>
    <row r="221" spans="1:15" x14ac:dyDescent="0.2">
      <c r="A221" s="1959" t="s">
        <v>127</v>
      </c>
      <c r="B221" s="1960"/>
      <c r="C221" s="1960"/>
      <c r="D221" s="1960"/>
      <c r="E221" s="1960"/>
      <c r="F221" s="1960"/>
      <c r="G221" s="1960"/>
      <c r="H221" s="1960"/>
      <c r="I221" s="1960"/>
      <c r="J221" s="1961"/>
      <c r="K221" s="233">
        <f>SUMIF(J11:J205,"SB(ŽPL)",K11:K205)</f>
        <v>724</v>
      </c>
      <c r="L221" s="233">
        <f>SUMIF(J11:J205,"SB(ŽPL)",L11:L205)</f>
        <v>724</v>
      </c>
      <c r="M221" s="233">
        <f>SUMIF(J11:J205,"SB(ŽPL)",M11:M205)</f>
        <v>0</v>
      </c>
    </row>
    <row r="222" spans="1:15" x14ac:dyDescent="0.2">
      <c r="A222" s="1959" t="s">
        <v>124</v>
      </c>
      <c r="B222" s="1960"/>
      <c r="C222" s="1960"/>
      <c r="D222" s="1960"/>
      <c r="E222" s="1960"/>
      <c r="F222" s="1960"/>
      <c r="G222" s="1960"/>
      <c r="H222" s="1960"/>
      <c r="I222" s="1960"/>
      <c r="J222" s="1961"/>
      <c r="K222" s="233">
        <f>SUMIF(J10:J205,"SB(VRL)",K10:K205)</f>
        <v>0</v>
      </c>
      <c r="L222" s="233">
        <f>SUMIF(J10:J205,"SB(VRL)",L10:L205)</f>
        <v>0</v>
      </c>
      <c r="M222" s="233">
        <f>SUMIF(J10:J205,"SB(VRL)",M10:M205)</f>
        <v>0</v>
      </c>
    </row>
    <row r="223" spans="1:15" x14ac:dyDescent="0.2">
      <c r="A223" s="1962" t="s">
        <v>18</v>
      </c>
      <c r="B223" s="1963"/>
      <c r="C223" s="1963"/>
      <c r="D223" s="1963"/>
      <c r="E223" s="1963"/>
      <c r="F223" s="1963"/>
      <c r="G223" s="1963"/>
      <c r="H223" s="1963"/>
      <c r="I223" s="1963"/>
      <c r="J223" s="1964"/>
      <c r="K223" s="234">
        <f>SUM(K224:K226)</f>
        <v>131.6</v>
      </c>
      <c r="L223" s="234">
        <f>SUM(L224:L226)</f>
        <v>131.6</v>
      </c>
      <c r="M223" s="234">
        <f>SUM(M224:M226)</f>
        <v>0</v>
      </c>
    </row>
    <row r="224" spans="1:15" x14ac:dyDescent="0.2">
      <c r="A224" s="1953" t="s">
        <v>342</v>
      </c>
      <c r="B224" s="1954"/>
      <c r="C224" s="1954"/>
      <c r="D224" s="1954"/>
      <c r="E224" s="1954"/>
      <c r="F224" s="1954"/>
      <c r="G224" s="1954"/>
      <c r="H224" s="1954"/>
      <c r="I224" s="1954"/>
      <c r="J224" s="1955"/>
      <c r="K224" s="232">
        <f>SUMIF(J14:J205,"KVJUD",K14:K205)</f>
        <v>0</v>
      </c>
      <c r="L224" s="232">
        <f>SUMIF(J14:J205,"KVJUD",L14:L205)</f>
        <v>0</v>
      </c>
      <c r="M224" s="232">
        <f>SUMIF(J14:J205,"KVJUD",M14:M205)</f>
        <v>0</v>
      </c>
    </row>
    <row r="225" spans="1:15" ht="13.5" customHeight="1" x14ac:dyDescent="0.2">
      <c r="A225" s="1956" t="s">
        <v>26</v>
      </c>
      <c r="B225" s="1957"/>
      <c r="C225" s="1957"/>
      <c r="D225" s="1957"/>
      <c r="E225" s="1957"/>
      <c r="F225" s="1957"/>
      <c r="G225" s="1957"/>
      <c r="H225" s="1957"/>
      <c r="I225" s="1957"/>
      <c r="J225" s="1958"/>
      <c r="K225" s="232">
        <f>SUMIF(J11:J205,"LRVB",K11:K205)</f>
        <v>0</v>
      </c>
      <c r="L225" s="232">
        <f>SUMIF(J11:J205,"LRVB",L11:L205)</f>
        <v>0</v>
      </c>
      <c r="M225" s="232">
        <f>SUMIF(J11:J205,"LRVB",M11:M205)</f>
        <v>0</v>
      </c>
    </row>
    <row r="226" spans="1:15" ht="15.75" customHeight="1" x14ac:dyDescent="0.2">
      <c r="A226" s="1956" t="s">
        <v>27</v>
      </c>
      <c r="B226" s="1957"/>
      <c r="C226" s="1957"/>
      <c r="D226" s="1957"/>
      <c r="E226" s="1957"/>
      <c r="F226" s="1957"/>
      <c r="G226" s="1957"/>
      <c r="H226" s="1957"/>
      <c r="I226" s="1957"/>
      <c r="J226" s="1958"/>
      <c r="K226" s="232">
        <f>SUMIF(J10:J205,"Kt",K10:K205)</f>
        <v>131.6</v>
      </c>
      <c r="L226" s="232">
        <f>SUMIF(J10:J205,"Kt",L10:L205)</f>
        <v>131.6</v>
      </c>
      <c r="M226" s="232">
        <f>SUMIF(J10:J205,"Kt",M10:M205)</f>
        <v>0</v>
      </c>
    </row>
    <row r="227" spans="1:15" ht="15" customHeight="1" thickBot="1" x14ac:dyDescent="0.25">
      <c r="A227" s="1947" t="s">
        <v>19</v>
      </c>
      <c r="B227" s="1948"/>
      <c r="C227" s="1948"/>
      <c r="D227" s="1948"/>
      <c r="E227" s="1948"/>
      <c r="F227" s="1948"/>
      <c r="G227" s="1948"/>
      <c r="H227" s="1948"/>
      <c r="I227" s="1948"/>
      <c r="J227" s="1949"/>
      <c r="K227" s="1398">
        <f>SUM(K210,K223)</f>
        <v>12865.6</v>
      </c>
      <c r="L227" s="1398">
        <f>SUM(L210,L223)</f>
        <v>12865.6</v>
      </c>
      <c r="M227" s="1398">
        <f>SUM(M210,M223)</f>
        <v>0</v>
      </c>
      <c r="O227" s="3"/>
    </row>
    <row r="228" spans="1:15" x14ac:dyDescent="0.2">
      <c r="K228" s="13"/>
      <c r="L228" s="13"/>
      <c r="M228" s="13"/>
      <c r="N228" s="13"/>
      <c r="O228" s="11"/>
    </row>
    <row r="229" spans="1:15" x14ac:dyDescent="0.2">
      <c r="K229" s="749"/>
      <c r="L229" s="749"/>
      <c r="M229" s="749"/>
      <c r="N229" s="148"/>
      <c r="O229" s="11"/>
    </row>
    <row r="230" spans="1:15" x14ac:dyDescent="0.2">
      <c r="K230" s="170"/>
      <c r="L230" s="170"/>
      <c r="M230" s="170"/>
      <c r="N230" s="13"/>
      <c r="O230" s="13"/>
    </row>
    <row r="233" spans="1:15" x14ac:dyDescent="0.2">
      <c r="K233" s="104"/>
      <c r="L233" s="104"/>
      <c r="M233" s="104"/>
    </row>
  </sheetData>
  <mergeCells count="330">
    <mergeCell ref="N1:O1"/>
    <mergeCell ref="M7:M9"/>
    <mergeCell ref="N7:O7"/>
    <mergeCell ref="N8:N9"/>
    <mergeCell ref="A10:O10"/>
    <mergeCell ref="A11:O11"/>
    <mergeCell ref="B12:O12"/>
    <mergeCell ref="C13:O13"/>
    <mergeCell ref="F7:F9"/>
    <mergeCell ref="G7:G9"/>
    <mergeCell ref="H7:H9"/>
    <mergeCell ref="I7:I9"/>
    <mergeCell ref="J7:J9"/>
    <mergeCell ref="K7:K9"/>
    <mergeCell ref="E3:N3"/>
    <mergeCell ref="A4:O4"/>
    <mergeCell ref="A5:O5"/>
    <mergeCell ref="N6:O6"/>
    <mergeCell ref="A7:A9"/>
    <mergeCell ref="B7:B9"/>
    <mergeCell ref="C7:C9"/>
    <mergeCell ref="D7:D9"/>
    <mergeCell ref="E7:E9"/>
    <mergeCell ref="L7:L9"/>
    <mergeCell ref="E15:E16"/>
    <mergeCell ref="G15:G16"/>
    <mergeCell ref="I15:I16"/>
    <mergeCell ref="A17:A19"/>
    <mergeCell ref="B17:B19"/>
    <mergeCell ref="C17:C19"/>
    <mergeCell ref="D17:D19"/>
    <mergeCell ref="E17:E19"/>
    <mergeCell ref="F17:F19"/>
    <mergeCell ref="G17:G19"/>
    <mergeCell ref="G21:G25"/>
    <mergeCell ref="D32:D33"/>
    <mergeCell ref="E32:E33"/>
    <mergeCell ref="F32:F33"/>
    <mergeCell ref="G32:G33"/>
    <mergeCell ref="H32:H33"/>
    <mergeCell ref="H17:H19"/>
    <mergeCell ref="I17:I19"/>
    <mergeCell ref="A20:A26"/>
    <mergeCell ref="B20:B26"/>
    <mergeCell ref="C20:C26"/>
    <mergeCell ref="D20:D26"/>
    <mergeCell ref="E20:E26"/>
    <mergeCell ref="F20:F26"/>
    <mergeCell ref="H20:H26"/>
    <mergeCell ref="I20:I21"/>
    <mergeCell ref="I32:I33"/>
    <mergeCell ref="D34:D35"/>
    <mergeCell ref="E34:E35"/>
    <mergeCell ref="F34:F39"/>
    <mergeCell ref="G34:G35"/>
    <mergeCell ref="I34:I35"/>
    <mergeCell ref="D36:D37"/>
    <mergeCell ref="E36:E37"/>
    <mergeCell ref="G36:G37"/>
    <mergeCell ref="I36:I37"/>
    <mergeCell ref="D38:D39"/>
    <mergeCell ref="E38:E39"/>
    <mergeCell ref="G38:G39"/>
    <mergeCell ref="H38:H39"/>
    <mergeCell ref="I38:I39"/>
    <mergeCell ref="D40:D41"/>
    <mergeCell ref="E40:E41"/>
    <mergeCell ref="F40:F44"/>
    <mergeCell ref="G40:G41"/>
    <mergeCell ref="H40:H41"/>
    <mergeCell ref="I45:I46"/>
    <mergeCell ref="N45:N46"/>
    <mergeCell ref="D47:D48"/>
    <mergeCell ref="E47:E48"/>
    <mergeCell ref="G47:G48"/>
    <mergeCell ref="H47:H48"/>
    <mergeCell ref="I47:I48"/>
    <mergeCell ref="I40:I41"/>
    <mergeCell ref="E42:E44"/>
    <mergeCell ref="G42:G44"/>
    <mergeCell ref="I42:I43"/>
    <mergeCell ref="N42:N44"/>
    <mergeCell ref="D45:D46"/>
    <mergeCell ref="E45:E46"/>
    <mergeCell ref="F45:F48"/>
    <mergeCell ref="G45:G46"/>
    <mergeCell ref="H45:H46"/>
    <mergeCell ref="H54:H55"/>
    <mergeCell ref="A56:A58"/>
    <mergeCell ref="B56:B58"/>
    <mergeCell ref="C56:C58"/>
    <mergeCell ref="D56:D58"/>
    <mergeCell ref="E56:E58"/>
    <mergeCell ref="G56:G58"/>
    <mergeCell ref="N49:N50"/>
    <mergeCell ref="I52:J52"/>
    <mergeCell ref="I53:I55"/>
    <mergeCell ref="A54:A55"/>
    <mergeCell ref="B54:B55"/>
    <mergeCell ref="C54:C55"/>
    <mergeCell ref="D54:D55"/>
    <mergeCell ref="E54:E55"/>
    <mergeCell ref="F54:F55"/>
    <mergeCell ref="G54:G55"/>
    <mergeCell ref="D49:D51"/>
    <mergeCell ref="E49:E51"/>
    <mergeCell ref="F49:F51"/>
    <mergeCell ref="G49:G51"/>
    <mergeCell ref="H49:H51"/>
    <mergeCell ref="I49:I51"/>
    <mergeCell ref="N66:N69"/>
    <mergeCell ref="I70:I71"/>
    <mergeCell ref="N70:N73"/>
    <mergeCell ref="I74:I75"/>
    <mergeCell ref="N74:N76"/>
    <mergeCell ref="I77:I78"/>
    <mergeCell ref="I56:I58"/>
    <mergeCell ref="E59:E61"/>
    <mergeCell ref="G59:G61"/>
    <mergeCell ref="I64:J64"/>
    <mergeCell ref="E66:E68"/>
    <mergeCell ref="F66:F69"/>
    <mergeCell ref="G66:G68"/>
    <mergeCell ref="I66:I67"/>
    <mergeCell ref="E79:E80"/>
    <mergeCell ref="G79:G80"/>
    <mergeCell ref="I79:I80"/>
    <mergeCell ref="N79:N80"/>
    <mergeCell ref="E81:E86"/>
    <mergeCell ref="F81:F87"/>
    <mergeCell ref="G81:G87"/>
    <mergeCell ref="I81:I87"/>
    <mergeCell ref="N86:N87"/>
    <mergeCell ref="F93:F95"/>
    <mergeCell ref="G93:G95"/>
    <mergeCell ref="H93:H95"/>
    <mergeCell ref="E96:E97"/>
    <mergeCell ref="G96:G97"/>
    <mergeCell ref="E98:E99"/>
    <mergeCell ref="G98:G99"/>
    <mergeCell ref="E88:E92"/>
    <mergeCell ref="A93:A95"/>
    <mergeCell ref="B93:B95"/>
    <mergeCell ref="C93:C95"/>
    <mergeCell ref="D93:D95"/>
    <mergeCell ref="E93:E95"/>
    <mergeCell ref="I98:I99"/>
    <mergeCell ref="I100:J100"/>
    <mergeCell ref="A101:A102"/>
    <mergeCell ref="B101:B102"/>
    <mergeCell ref="C101:C102"/>
    <mergeCell ref="D101:D102"/>
    <mergeCell ref="E101:E102"/>
    <mergeCell ref="F101:F102"/>
    <mergeCell ref="H101:H102"/>
    <mergeCell ref="I105:I106"/>
    <mergeCell ref="D109:D112"/>
    <mergeCell ref="E109:E112"/>
    <mergeCell ref="G109:G112"/>
    <mergeCell ref="H109:H112"/>
    <mergeCell ref="I109:I112"/>
    <mergeCell ref="N101:N102"/>
    <mergeCell ref="A103:A104"/>
    <mergeCell ref="B103:B104"/>
    <mergeCell ref="C103:C104"/>
    <mergeCell ref="D103:D104"/>
    <mergeCell ref="E103:E104"/>
    <mergeCell ref="F103:F104"/>
    <mergeCell ref="G103:G104"/>
    <mergeCell ref="H103:H104"/>
    <mergeCell ref="A114:A115"/>
    <mergeCell ref="B114:B115"/>
    <mergeCell ref="C114:C115"/>
    <mergeCell ref="D114:D115"/>
    <mergeCell ref="E114:E115"/>
    <mergeCell ref="F114:F115"/>
    <mergeCell ref="G114:G115"/>
    <mergeCell ref="E105:E106"/>
    <mergeCell ref="G105:G106"/>
    <mergeCell ref="N116:N117"/>
    <mergeCell ref="E118:E120"/>
    <mergeCell ref="F118:F120"/>
    <mergeCell ref="G118:G120"/>
    <mergeCell ref="H118:H120"/>
    <mergeCell ref="I118:I120"/>
    <mergeCell ref="N109:N110"/>
    <mergeCell ref="I113:J113"/>
    <mergeCell ref="N113:O113"/>
    <mergeCell ref="D121:D123"/>
    <mergeCell ref="E121:E123"/>
    <mergeCell ref="F121:F123"/>
    <mergeCell ref="G121:G123"/>
    <mergeCell ref="H121:H123"/>
    <mergeCell ref="I121:I123"/>
    <mergeCell ref="H114:H115"/>
    <mergeCell ref="I114:I115"/>
    <mergeCell ref="E116:E117"/>
    <mergeCell ref="I116:I117"/>
    <mergeCell ref="D128:D130"/>
    <mergeCell ref="E128:E130"/>
    <mergeCell ref="F128:F130"/>
    <mergeCell ref="G128:G130"/>
    <mergeCell ref="H128:H130"/>
    <mergeCell ref="I128:I130"/>
    <mergeCell ref="D124:D127"/>
    <mergeCell ref="E124:E127"/>
    <mergeCell ref="F124:F127"/>
    <mergeCell ref="G124:G127"/>
    <mergeCell ref="H124:H127"/>
    <mergeCell ref="I124:I127"/>
    <mergeCell ref="F137:F139"/>
    <mergeCell ref="H139:H141"/>
    <mergeCell ref="I139:I141"/>
    <mergeCell ref="E140:E142"/>
    <mergeCell ref="F140:F142"/>
    <mergeCell ref="E143:E145"/>
    <mergeCell ref="F143:F145"/>
    <mergeCell ref="N129:N130"/>
    <mergeCell ref="E131:E133"/>
    <mergeCell ref="F131:F133"/>
    <mergeCell ref="H131:H134"/>
    <mergeCell ref="I131:I134"/>
    <mergeCell ref="E134:E136"/>
    <mergeCell ref="F134:F136"/>
    <mergeCell ref="H135:H138"/>
    <mergeCell ref="I135:I138"/>
    <mergeCell ref="E137:E139"/>
    <mergeCell ref="I151:I154"/>
    <mergeCell ref="E152:E154"/>
    <mergeCell ref="G152:G154"/>
    <mergeCell ref="E155:E156"/>
    <mergeCell ref="G155:G160"/>
    <mergeCell ref="N155:N156"/>
    <mergeCell ref="N143:N145"/>
    <mergeCell ref="P143:P145"/>
    <mergeCell ref="I146:J146"/>
    <mergeCell ref="N146:O146"/>
    <mergeCell ref="C149:J149"/>
    <mergeCell ref="C150:O150"/>
    <mergeCell ref="I170:J170"/>
    <mergeCell ref="C171:J171"/>
    <mergeCell ref="C172:K172"/>
    <mergeCell ref="I173:I177"/>
    <mergeCell ref="G175:G177"/>
    <mergeCell ref="A179:A180"/>
    <mergeCell ref="B179:B180"/>
    <mergeCell ref="C179:C180"/>
    <mergeCell ref="D179:D180"/>
    <mergeCell ref="E179:E180"/>
    <mergeCell ref="F179:F180"/>
    <mergeCell ref="G179:G180"/>
    <mergeCell ref="I179:I186"/>
    <mergeCell ref="A181:A182"/>
    <mergeCell ref="B181:B182"/>
    <mergeCell ref="C181:C182"/>
    <mergeCell ref="D181:D182"/>
    <mergeCell ref="E181:E182"/>
    <mergeCell ref="F181:F182"/>
    <mergeCell ref="G181:G182"/>
    <mergeCell ref="G183:G184"/>
    <mergeCell ref="A185:A186"/>
    <mergeCell ref="B185:B186"/>
    <mergeCell ref="C185:C186"/>
    <mergeCell ref="D185:D186"/>
    <mergeCell ref="E185:E186"/>
    <mergeCell ref="F185:F186"/>
    <mergeCell ref="G185:G186"/>
    <mergeCell ref="A183:A184"/>
    <mergeCell ref="B183:B184"/>
    <mergeCell ref="C183:C184"/>
    <mergeCell ref="D183:D184"/>
    <mergeCell ref="E183:E184"/>
    <mergeCell ref="F183:F184"/>
    <mergeCell ref="I187:J187"/>
    <mergeCell ref="G188:G189"/>
    <mergeCell ref="N188:N189"/>
    <mergeCell ref="E190:E191"/>
    <mergeCell ref="G190:G191"/>
    <mergeCell ref="N190:N191"/>
    <mergeCell ref="F196:F198"/>
    <mergeCell ref="G196:G198"/>
    <mergeCell ref="I196:I197"/>
    <mergeCell ref="N197:N199"/>
    <mergeCell ref="E200:E202"/>
    <mergeCell ref="G200:G202"/>
    <mergeCell ref="I200:I202"/>
    <mergeCell ref="E192:E193"/>
    <mergeCell ref="G192:G193"/>
    <mergeCell ref="N192:N193"/>
    <mergeCell ref="C194:J194"/>
    <mergeCell ref="C195:J195"/>
    <mergeCell ref="A209:J209"/>
    <mergeCell ref="A196:A198"/>
    <mergeCell ref="B196:B198"/>
    <mergeCell ref="C196:C198"/>
    <mergeCell ref="D196:D198"/>
    <mergeCell ref="E196:E198"/>
    <mergeCell ref="A210:J210"/>
    <mergeCell ref="A211:J211"/>
    <mergeCell ref="A212:J212"/>
    <mergeCell ref="A213:J213"/>
    <mergeCell ref="A214:J214"/>
    <mergeCell ref="C203:J203"/>
    <mergeCell ref="B204:J204"/>
    <mergeCell ref="B205:J205"/>
    <mergeCell ref="A206:V206"/>
    <mergeCell ref="N205:O205"/>
    <mergeCell ref="A208:J208"/>
    <mergeCell ref="A227:J227"/>
    <mergeCell ref="A221:J221"/>
    <mergeCell ref="A222:J222"/>
    <mergeCell ref="A223:J223"/>
    <mergeCell ref="A224:J224"/>
    <mergeCell ref="A225:J225"/>
    <mergeCell ref="A226:J226"/>
    <mergeCell ref="A215:J215"/>
    <mergeCell ref="A216:J216"/>
    <mergeCell ref="A217:J217"/>
    <mergeCell ref="A218:J218"/>
    <mergeCell ref="A219:J219"/>
    <mergeCell ref="A220:J220"/>
    <mergeCell ref="A147:A148"/>
    <mergeCell ref="B147:B148"/>
    <mergeCell ref="C147:C148"/>
    <mergeCell ref="D147:D148"/>
    <mergeCell ref="E147:E148"/>
    <mergeCell ref="F147:F148"/>
    <mergeCell ref="G147:G148"/>
    <mergeCell ref="H147:H148"/>
    <mergeCell ref="I147:I148"/>
  </mergeCells>
  <printOptions horizontalCentered="1"/>
  <pageMargins left="0.59055118110236227" right="0" top="0" bottom="0" header="0" footer="0"/>
  <pageSetup paperSize="9" scale="67" orientation="portrait" r:id="rId1"/>
  <rowBreaks count="4" manualBreakCount="4">
    <brk id="48" max="12" man="1"/>
    <brk id="87" max="12" man="1"/>
    <brk id="123" max="12" man="1"/>
    <brk id="199" max="12" man="1"/>
  </rowBreaks>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D284"/>
  <sheetViews>
    <sheetView view="pageBreakPreview" topLeftCell="A148" zoomScaleNormal="100" zoomScaleSheetLayoutView="100" workbookViewId="0">
      <selection activeCell="AB162" sqref="AB162"/>
    </sheetView>
  </sheetViews>
  <sheetFormatPr defaultRowHeight="12.75" x14ac:dyDescent="0.2"/>
  <cols>
    <col min="1" max="4" width="2.7109375" style="8" customWidth="1"/>
    <col min="5" max="5" width="30" style="8" customWidth="1"/>
    <col min="6" max="6" width="3.42578125" style="20" customWidth="1"/>
    <col min="7" max="7" width="5.42578125" style="20" customWidth="1"/>
    <col min="8" max="8" width="3.28515625" style="29" customWidth="1"/>
    <col min="9" max="9" width="11.5703125" style="29" customWidth="1"/>
    <col min="10" max="10" width="7.42578125" style="36" customWidth="1"/>
    <col min="11" max="14" width="10.85546875" style="8" customWidth="1"/>
    <col min="15" max="15" width="8.140625" style="8" customWidth="1"/>
    <col min="16" max="16" width="10.85546875" style="8" customWidth="1"/>
    <col min="17" max="17" width="9" style="8" customWidth="1"/>
    <col min="18" max="18" width="9.28515625" style="8" customWidth="1"/>
    <col min="19" max="19" width="35.140625" style="8" customWidth="1"/>
    <col min="20" max="23" width="6.42578125" style="8" customWidth="1"/>
    <col min="24" max="24" width="7.42578125" style="3" customWidth="1"/>
    <col min="25" max="16384" width="9.140625" style="3"/>
  </cols>
  <sheetData>
    <row r="1" spans="1:23" s="337" customFormat="1" ht="14.25" customHeight="1" x14ac:dyDescent="0.25">
      <c r="S1" s="2270" t="s">
        <v>238</v>
      </c>
      <c r="T1" s="2271"/>
      <c r="U1" s="2271"/>
      <c r="V1" s="2271"/>
      <c r="W1" s="2271"/>
    </row>
    <row r="2" spans="1:23" s="114" customFormat="1" ht="15.75" x14ac:dyDescent="0.2">
      <c r="A2" s="1784" t="s">
        <v>423</v>
      </c>
      <c r="B2" s="1784"/>
      <c r="C2" s="1784"/>
      <c r="D2" s="1784"/>
      <c r="E2" s="1784"/>
      <c r="F2" s="1784"/>
      <c r="G2" s="1784"/>
      <c r="H2" s="1784"/>
      <c r="I2" s="1784"/>
      <c r="J2" s="1784"/>
      <c r="K2" s="1784"/>
      <c r="L2" s="1784"/>
      <c r="M2" s="1784"/>
      <c r="N2" s="1784"/>
      <c r="O2" s="1784"/>
      <c r="P2" s="1784"/>
      <c r="Q2" s="1784"/>
      <c r="R2" s="1784"/>
      <c r="S2" s="1784"/>
      <c r="T2" s="1784"/>
      <c r="U2" s="1784"/>
      <c r="V2" s="1784"/>
      <c r="W2" s="1784"/>
    </row>
    <row r="3" spans="1:23" ht="15.75" x14ac:dyDescent="0.2">
      <c r="A3" s="1785" t="s">
        <v>29</v>
      </c>
      <c r="B3" s="1785"/>
      <c r="C3" s="1785"/>
      <c r="D3" s="1785"/>
      <c r="E3" s="1785"/>
      <c r="F3" s="1785"/>
      <c r="G3" s="1785"/>
      <c r="H3" s="1785"/>
      <c r="I3" s="1785"/>
      <c r="J3" s="1785"/>
      <c r="K3" s="1785"/>
      <c r="L3" s="1785"/>
      <c r="M3" s="1785"/>
      <c r="N3" s="1785"/>
      <c r="O3" s="1785"/>
      <c r="P3" s="1785"/>
      <c r="Q3" s="1785"/>
      <c r="R3" s="1785"/>
      <c r="S3" s="1785"/>
      <c r="T3" s="1785"/>
      <c r="U3" s="1785"/>
      <c r="V3" s="1785"/>
      <c r="W3" s="1785"/>
    </row>
    <row r="4" spans="1:23" ht="15.75" x14ac:dyDescent="0.2">
      <c r="A4" s="1786" t="s">
        <v>182</v>
      </c>
      <c r="B4" s="1786"/>
      <c r="C4" s="1786"/>
      <c r="D4" s="1786"/>
      <c r="E4" s="1786"/>
      <c r="F4" s="1786"/>
      <c r="G4" s="1786"/>
      <c r="H4" s="1786"/>
      <c r="I4" s="1786"/>
      <c r="J4" s="1786"/>
      <c r="K4" s="1786"/>
      <c r="L4" s="1786"/>
      <c r="M4" s="1786"/>
      <c r="N4" s="1786"/>
      <c r="O4" s="1786"/>
      <c r="P4" s="1786"/>
      <c r="Q4" s="1786"/>
      <c r="R4" s="1786"/>
      <c r="S4" s="1786"/>
      <c r="T4" s="1786"/>
      <c r="U4" s="1786"/>
      <c r="V4" s="1786"/>
      <c r="W4" s="1786"/>
    </row>
    <row r="5" spans="1:23" ht="13.5" thickBot="1" x14ac:dyDescent="0.25">
      <c r="S5" s="1787" t="s">
        <v>174</v>
      </c>
      <c r="T5" s="1787"/>
      <c r="U5" s="1787"/>
      <c r="V5" s="1787"/>
      <c r="W5" s="1788"/>
    </row>
    <row r="6" spans="1:23" s="114" customFormat="1" ht="50.25" customHeight="1" x14ac:dyDescent="0.2">
      <c r="A6" s="1789" t="s">
        <v>21</v>
      </c>
      <c r="B6" s="1792" t="s">
        <v>0</v>
      </c>
      <c r="C6" s="1792" t="s">
        <v>1</v>
      </c>
      <c r="D6" s="1792" t="s">
        <v>90</v>
      </c>
      <c r="E6" s="1795" t="s">
        <v>14</v>
      </c>
      <c r="F6" s="1827" t="s">
        <v>2</v>
      </c>
      <c r="G6" s="2272" t="s">
        <v>193</v>
      </c>
      <c r="H6" s="1830" t="s">
        <v>3</v>
      </c>
      <c r="I6" s="2275" t="s">
        <v>91</v>
      </c>
      <c r="J6" s="1833" t="s">
        <v>4</v>
      </c>
      <c r="K6" s="338" t="s">
        <v>239</v>
      </c>
      <c r="L6" s="338" t="s">
        <v>240</v>
      </c>
      <c r="M6" s="2278" t="s">
        <v>241</v>
      </c>
      <c r="N6" s="2279"/>
      <c r="O6" s="2279"/>
      <c r="P6" s="2280"/>
      <c r="Q6" s="2281" t="s">
        <v>120</v>
      </c>
      <c r="R6" s="2281" t="s">
        <v>242</v>
      </c>
      <c r="S6" s="1820" t="s">
        <v>13</v>
      </c>
      <c r="T6" s="1821"/>
      <c r="U6" s="1821"/>
      <c r="V6" s="1821"/>
      <c r="W6" s="1822"/>
    </row>
    <row r="7" spans="1:23" s="114" customFormat="1" ht="18.75" customHeight="1" x14ac:dyDescent="0.2">
      <c r="A7" s="1790"/>
      <c r="B7" s="1793"/>
      <c r="C7" s="1793"/>
      <c r="D7" s="1793"/>
      <c r="E7" s="1796"/>
      <c r="F7" s="1828"/>
      <c r="G7" s="2273"/>
      <c r="H7" s="1831"/>
      <c r="I7" s="2276"/>
      <c r="J7" s="1834"/>
      <c r="K7" s="2284" t="s">
        <v>5</v>
      </c>
      <c r="L7" s="2284" t="s">
        <v>5</v>
      </c>
      <c r="M7" s="2293" t="s">
        <v>5</v>
      </c>
      <c r="N7" s="2294" t="s">
        <v>6</v>
      </c>
      <c r="O7" s="2295"/>
      <c r="P7" s="2296" t="s">
        <v>20</v>
      </c>
      <c r="Q7" s="2282"/>
      <c r="R7" s="2282"/>
      <c r="S7" s="1823" t="s">
        <v>14</v>
      </c>
      <c r="T7" s="2294" t="s">
        <v>116</v>
      </c>
      <c r="U7" s="1825"/>
      <c r="V7" s="1825"/>
      <c r="W7" s="1826"/>
    </row>
    <row r="8" spans="1:23" s="114" customFormat="1" ht="72" customHeight="1" thickBot="1" x14ac:dyDescent="0.25">
      <c r="A8" s="1791"/>
      <c r="B8" s="1794"/>
      <c r="C8" s="1794"/>
      <c r="D8" s="1794"/>
      <c r="E8" s="1797"/>
      <c r="F8" s="1829"/>
      <c r="G8" s="2274"/>
      <c r="H8" s="1832"/>
      <c r="I8" s="2277"/>
      <c r="J8" s="1835"/>
      <c r="K8" s="2285"/>
      <c r="L8" s="2285"/>
      <c r="M8" s="2285"/>
      <c r="N8" s="5" t="s">
        <v>5</v>
      </c>
      <c r="O8" s="4" t="s">
        <v>15</v>
      </c>
      <c r="P8" s="2297"/>
      <c r="Q8" s="2283"/>
      <c r="R8" s="2283"/>
      <c r="S8" s="1824"/>
      <c r="T8" s="6" t="s">
        <v>77</v>
      </c>
      <c r="U8" s="6" t="s">
        <v>100</v>
      </c>
      <c r="V8" s="339" t="s">
        <v>121</v>
      </c>
      <c r="W8" s="7" t="s">
        <v>243</v>
      </c>
    </row>
    <row r="9" spans="1:23" s="16" customFormat="1" ht="15" customHeight="1" x14ac:dyDescent="0.2">
      <c r="A9" s="1803" t="s">
        <v>75</v>
      </c>
      <c r="B9" s="1804"/>
      <c r="C9" s="1804"/>
      <c r="D9" s="1804"/>
      <c r="E9" s="1804"/>
      <c r="F9" s="1804"/>
      <c r="G9" s="1804"/>
      <c r="H9" s="1804"/>
      <c r="I9" s="1804"/>
      <c r="J9" s="1804"/>
      <c r="K9" s="1804"/>
      <c r="L9" s="1804"/>
      <c r="M9" s="1804"/>
      <c r="N9" s="1804"/>
      <c r="O9" s="1804"/>
      <c r="P9" s="1804"/>
      <c r="Q9" s="1804"/>
      <c r="R9" s="1804"/>
      <c r="S9" s="1804"/>
      <c r="T9" s="1804"/>
      <c r="U9" s="1804"/>
      <c r="V9" s="1804"/>
      <c r="W9" s="1805"/>
    </row>
    <row r="10" spans="1:23" s="16" customFormat="1" ht="14.25" customHeight="1" x14ac:dyDescent="0.2">
      <c r="A10" s="1806" t="s">
        <v>52</v>
      </c>
      <c r="B10" s="1807"/>
      <c r="C10" s="1807"/>
      <c r="D10" s="1807"/>
      <c r="E10" s="1807"/>
      <c r="F10" s="1807"/>
      <c r="G10" s="1807"/>
      <c r="H10" s="1807"/>
      <c r="I10" s="1807"/>
      <c r="J10" s="1807"/>
      <c r="K10" s="1807"/>
      <c r="L10" s="1807"/>
      <c r="M10" s="1807"/>
      <c r="N10" s="1807"/>
      <c r="O10" s="1807"/>
      <c r="P10" s="1807"/>
      <c r="Q10" s="1807"/>
      <c r="R10" s="1807"/>
      <c r="S10" s="1807"/>
      <c r="T10" s="1807"/>
      <c r="U10" s="1807"/>
      <c r="V10" s="1807"/>
      <c r="W10" s="1808"/>
    </row>
    <row r="11" spans="1:23" ht="15" customHeight="1" x14ac:dyDescent="0.2">
      <c r="A11" s="45" t="s">
        <v>7</v>
      </c>
      <c r="B11" s="1809" t="s">
        <v>76</v>
      </c>
      <c r="C11" s="1810"/>
      <c r="D11" s="1810"/>
      <c r="E11" s="1810"/>
      <c r="F11" s="1810"/>
      <c r="G11" s="1810"/>
      <c r="H11" s="1810"/>
      <c r="I11" s="1810"/>
      <c r="J11" s="1810"/>
      <c r="K11" s="1810"/>
      <c r="L11" s="1810"/>
      <c r="M11" s="1810"/>
      <c r="N11" s="1810"/>
      <c r="O11" s="1810"/>
      <c r="P11" s="1810"/>
      <c r="Q11" s="1810"/>
      <c r="R11" s="1810"/>
      <c r="S11" s="1810"/>
      <c r="T11" s="1810"/>
      <c r="U11" s="1810"/>
      <c r="V11" s="1810"/>
      <c r="W11" s="1811"/>
    </row>
    <row r="12" spans="1:23" ht="15.75" customHeight="1" x14ac:dyDescent="0.2">
      <c r="A12" s="89" t="s">
        <v>7</v>
      </c>
      <c r="B12" s="90" t="s">
        <v>7</v>
      </c>
      <c r="C12" s="1812" t="s">
        <v>46</v>
      </c>
      <c r="D12" s="1813"/>
      <c r="E12" s="1813"/>
      <c r="F12" s="1813"/>
      <c r="G12" s="1813"/>
      <c r="H12" s="1813"/>
      <c r="I12" s="1813"/>
      <c r="J12" s="1813"/>
      <c r="K12" s="1813"/>
      <c r="L12" s="1813"/>
      <c r="M12" s="1813"/>
      <c r="N12" s="1813"/>
      <c r="O12" s="1813"/>
      <c r="P12" s="1813"/>
      <c r="Q12" s="1813"/>
      <c r="R12" s="1813"/>
      <c r="S12" s="1813"/>
      <c r="T12" s="1813"/>
      <c r="U12" s="1813"/>
      <c r="V12" s="1813"/>
      <c r="W12" s="1814"/>
    </row>
    <row r="13" spans="1:23" ht="39" customHeight="1" x14ac:dyDescent="0.2">
      <c r="A13" s="858" t="s">
        <v>7</v>
      </c>
      <c r="B13" s="810" t="s">
        <v>7</v>
      </c>
      <c r="C13" s="836" t="s">
        <v>7</v>
      </c>
      <c r="D13" s="852"/>
      <c r="E13" s="758" t="s">
        <v>132</v>
      </c>
      <c r="F13" s="309"/>
      <c r="G13" s="885"/>
      <c r="H13" s="802" t="s">
        <v>31</v>
      </c>
      <c r="I13" s="846" t="s">
        <v>103</v>
      </c>
      <c r="J13" s="80"/>
      <c r="K13" s="246"/>
      <c r="L13" s="250"/>
      <c r="M13" s="239"/>
      <c r="N13" s="239"/>
      <c r="O13" s="239"/>
      <c r="P13" s="248"/>
      <c r="Q13" s="249"/>
      <c r="R13" s="239"/>
      <c r="S13" s="823"/>
      <c r="T13" s="408"/>
      <c r="U13" s="835"/>
      <c r="V13" s="835"/>
      <c r="W13" s="409"/>
    </row>
    <row r="14" spans="1:23" ht="16.5" customHeight="1" x14ac:dyDescent="0.2">
      <c r="A14" s="858"/>
      <c r="B14" s="810"/>
      <c r="C14" s="836"/>
      <c r="D14" s="851" t="s">
        <v>7</v>
      </c>
      <c r="E14" s="1815" t="s">
        <v>192</v>
      </c>
      <c r="F14" s="845"/>
      <c r="G14" s="2081" t="s">
        <v>195</v>
      </c>
      <c r="H14" s="860"/>
      <c r="I14" s="2083"/>
      <c r="J14" s="136" t="s">
        <v>28</v>
      </c>
      <c r="K14" s="328">
        <v>81.2</v>
      </c>
      <c r="L14" s="249">
        <v>81.2</v>
      </c>
      <c r="M14" s="238">
        <f>+N14</f>
        <v>99</v>
      </c>
      <c r="N14" s="238">
        <v>99</v>
      </c>
      <c r="O14" s="238"/>
      <c r="P14" s="328"/>
      <c r="Q14" s="249">
        <v>99</v>
      </c>
      <c r="R14" s="328">
        <v>99</v>
      </c>
      <c r="S14" s="105" t="s">
        <v>310</v>
      </c>
      <c r="T14" s="343">
        <v>3</v>
      </c>
      <c r="U14" s="378">
        <v>3.4</v>
      </c>
      <c r="V14" s="378">
        <v>3.4</v>
      </c>
      <c r="W14" s="364">
        <v>3.4</v>
      </c>
    </row>
    <row r="15" spans="1:23" ht="27" customHeight="1" x14ac:dyDescent="0.2">
      <c r="A15" s="858"/>
      <c r="B15" s="810"/>
      <c r="C15" s="836"/>
      <c r="D15" s="827"/>
      <c r="E15" s="1816"/>
      <c r="F15" s="845"/>
      <c r="G15" s="2082"/>
      <c r="H15" s="860"/>
      <c r="I15" s="2084"/>
      <c r="J15" s="78"/>
      <c r="K15" s="248"/>
      <c r="L15" s="872"/>
      <c r="M15" s="239"/>
      <c r="N15" s="239"/>
      <c r="O15" s="239"/>
      <c r="P15" s="248"/>
      <c r="Q15" s="872"/>
      <c r="R15" s="248"/>
      <c r="S15" s="823" t="s">
        <v>130</v>
      </c>
      <c r="T15" s="344" t="s">
        <v>131</v>
      </c>
      <c r="U15" s="1145" t="s">
        <v>311</v>
      </c>
      <c r="V15" s="1145" t="s">
        <v>411</v>
      </c>
      <c r="W15" s="1146" t="s">
        <v>412</v>
      </c>
    </row>
    <row r="16" spans="1:23" ht="16.5" customHeight="1" x14ac:dyDescent="0.2">
      <c r="A16" s="1857"/>
      <c r="B16" s="1858"/>
      <c r="C16" s="2096"/>
      <c r="D16" s="2098" t="s">
        <v>9</v>
      </c>
      <c r="E16" s="1815" t="s">
        <v>35</v>
      </c>
      <c r="F16" s="1864" t="s">
        <v>140</v>
      </c>
      <c r="G16" s="2103" t="s">
        <v>196</v>
      </c>
      <c r="H16" s="1872"/>
      <c r="I16" s="2099"/>
      <c r="J16" s="862" t="s">
        <v>28</v>
      </c>
      <c r="K16" s="328">
        <v>24</v>
      </c>
      <c r="L16" s="249">
        <v>24</v>
      </c>
      <c r="M16" s="238">
        <f>+N16+P16</f>
        <v>15.4</v>
      </c>
      <c r="N16" s="238">
        <v>15.4</v>
      </c>
      <c r="O16" s="238"/>
      <c r="P16" s="328"/>
      <c r="Q16" s="249">
        <v>14.4</v>
      </c>
      <c r="R16" s="328">
        <v>14.4</v>
      </c>
      <c r="S16" s="831" t="s">
        <v>37</v>
      </c>
      <c r="T16" s="345">
        <v>3</v>
      </c>
      <c r="U16" s="181">
        <v>4</v>
      </c>
      <c r="V16" s="181">
        <v>4</v>
      </c>
      <c r="W16" s="365">
        <v>4</v>
      </c>
    </row>
    <row r="17" spans="1:23" ht="16.5" customHeight="1" x14ac:dyDescent="0.2">
      <c r="A17" s="1857"/>
      <c r="B17" s="1858"/>
      <c r="C17" s="2096"/>
      <c r="D17" s="1859"/>
      <c r="E17" s="1848"/>
      <c r="F17" s="1865"/>
      <c r="G17" s="2101"/>
      <c r="H17" s="1872"/>
      <c r="I17" s="2099"/>
      <c r="J17" s="853"/>
      <c r="K17" s="248"/>
      <c r="L17" s="872"/>
      <c r="M17" s="239"/>
      <c r="N17" s="239"/>
      <c r="O17" s="239"/>
      <c r="P17" s="248"/>
      <c r="Q17" s="872"/>
      <c r="R17" s="420"/>
      <c r="S17" s="58" t="s">
        <v>114</v>
      </c>
      <c r="T17" s="68">
        <v>3</v>
      </c>
      <c r="U17" s="59">
        <v>3</v>
      </c>
      <c r="V17" s="59">
        <v>3</v>
      </c>
      <c r="W17" s="366">
        <v>3</v>
      </c>
    </row>
    <row r="18" spans="1:23" ht="26.25" customHeight="1" x14ac:dyDescent="0.2">
      <c r="A18" s="1857"/>
      <c r="B18" s="1858"/>
      <c r="C18" s="2096"/>
      <c r="D18" s="1859"/>
      <c r="E18" s="1845"/>
      <c r="F18" s="1866"/>
      <c r="G18" s="2106"/>
      <c r="H18" s="1872"/>
      <c r="I18" s="2100"/>
      <c r="J18" s="106" t="s">
        <v>56</v>
      </c>
      <c r="K18" s="246"/>
      <c r="L18" s="250"/>
      <c r="M18" s="237">
        <v>64.099999999999994</v>
      </c>
      <c r="N18" s="237"/>
      <c r="O18" s="237"/>
      <c r="P18" s="246">
        <v>64.099999999999994</v>
      </c>
      <c r="Q18" s="250"/>
      <c r="R18" s="246"/>
      <c r="S18" s="832" t="s">
        <v>321</v>
      </c>
      <c r="T18" s="649"/>
      <c r="U18" s="833">
        <v>100</v>
      </c>
      <c r="V18" s="833"/>
      <c r="W18" s="650"/>
    </row>
    <row r="19" spans="1:23" ht="15" customHeight="1" x14ac:dyDescent="0.2">
      <c r="A19" s="1857"/>
      <c r="B19" s="1858"/>
      <c r="C19" s="2096"/>
      <c r="D19" s="2097" t="s">
        <v>30</v>
      </c>
      <c r="E19" s="1845" t="s">
        <v>36</v>
      </c>
      <c r="F19" s="1861"/>
      <c r="G19" s="188"/>
      <c r="H19" s="1872"/>
      <c r="I19" s="2099"/>
      <c r="J19" s="12" t="s">
        <v>28</v>
      </c>
      <c r="K19" s="248">
        <v>91.2</v>
      </c>
      <c r="L19" s="872">
        <v>99.2</v>
      </c>
      <c r="M19" s="239">
        <v>124.9</v>
      </c>
      <c r="N19" s="239">
        <v>119.2</v>
      </c>
      <c r="O19" s="239"/>
      <c r="P19" s="248">
        <v>5.7</v>
      </c>
      <c r="Q19" s="872">
        <v>193.4</v>
      </c>
      <c r="R19" s="248">
        <v>197.4</v>
      </c>
      <c r="S19" s="814" t="s">
        <v>177</v>
      </c>
      <c r="T19" s="890">
        <v>8</v>
      </c>
      <c r="U19" s="829">
        <v>18</v>
      </c>
      <c r="V19" s="829">
        <v>18</v>
      </c>
      <c r="W19" s="889">
        <v>18</v>
      </c>
    </row>
    <row r="20" spans="1:23" ht="26.25" customHeight="1" x14ac:dyDescent="0.2">
      <c r="A20" s="1857"/>
      <c r="B20" s="1858"/>
      <c r="C20" s="2096"/>
      <c r="D20" s="2097"/>
      <c r="E20" s="1860"/>
      <c r="F20" s="1862"/>
      <c r="G20" s="2101" t="s">
        <v>197</v>
      </c>
      <c r="H20" s="1872"/>
      <c r="I20" s="2100"/>
      <c r="J20" s="853"/>
      <c r="K20" s="248"/>
      <c r="L20" s="872"/>
      <c r="M20" s="239"/>
      <c r="N20" s="239"/>
      <c r="O20" s="239"/>
      <c r="P20" s="248"/>
      <c r="Q20" s="872"/>
      <c r="R20" s="248"/>
      <c r="S20" s="58" t="s">
        <v>273</v>
      </c>
      <c r="T20" s="68">
        <v>54</v>
      </c>
      <c r="U20" s="59">
        <v>60</v>
      </c>
      <c r="V20" s="59">
        <v>60</v>
      </c>
      <c r="W20" s="366">
        <v>60</v>
      </c>
    </row>
    <row r="21" spans="1:23" ht="18" customHeight="1" x14ac:dyDescent="0.2">
      <c r="A21" s="1857"/>
      <c r="B21" s="1858"/>
      <c r="C21" s="2096"/>
      <c r="D21" s="2097"/>
      <c r="E21" s="1860"/>
      <c r="F21" s="1862"/>
      <c r="G21" s="2102"/>
      <c r="H21" s="1872"/>
      <c r="I21" s="843"/>
      <c r="J21" s="853"/>
      <c r="K21" s="248"/>
      <c r="L21" s="872"/>
      <c r="M21" s="239"/>
      <c r="N21" s="239"/>
      <c r="O21" s="239"/>
      <c r="P21" s="248"/>
      <c r="Q21" s="872"/>
      <c r="R21" s="248"/>
      <c r="S21" s="61" t="s">
        <v>404</v>
      </c>
      <c r="T21" s="68">
        <v>1</v>
      </c>
      <c r="U21" s="59">
        <v>1</v>
      </c>
      <c r="V21" s="59">
        <v>1</v>
      </c>
      <c r="W21" s="366">
        <v>1</v>
      </c>
    </row>
    <row r="22" spans="1:23" ht="18" customHeight="1" x14ac:dyDescent="0.2">
      <c r="A22" s="1857"/>
      <c r="B22" s="1858"/>
      <c r="C22" s="2096"/>
      <c r="D22" s="2097"/>
      <c r="E22" s="1860"/>
      <c r="F22" s="1862"/>
      <c r="G22" s="2102"/>
      <c r="H22" s="1872"/>
      <c r="I22" s="843"/>
      <c r="J22" s="853"/>
      <c r="K22" s="248"/>
      <c r="L22" s="872"/>
      <c r="M22" s="239"/>
      <c r="N22" s="239"/>
      <c r="O22" s="239"/>
      <c r="P22" s="248"/>
      <c r="Q22" s="872"/>
      <c r="R22" s="248"/>
      <c r="S22" s="61" t="s">
        <v>110</v>
      </c>
      <c r="T22" s="346" t="s">
        <v>268</v>
      </c>
      <c r="U22" s="88" t="s">
        <v>315</v>
      </c>
      <c r="V22" s="88" t="s">
        <v>315</v>
      </c>
      <c r="W22" s="367" t="s">
        <v>315</v>
      </c>
    </row>
    <row r="23" spans="1:23" ht="15.75" customHeight="1" x14ac:dyDescent="0.2">
      <c r="A23" s="1857"/>
      <c r="B23" s="1858"/>
      <c r="C23" s="2096"/>
      <c r="D23" s="2097"/>
      <c r="E23" s="1860"/>
      <c r="F23" s="1862"/>
      <c r="G23" s="2102"/>
      <c r="H23" s="1872"/>
      <c r="I23" s="843"/>
      <c r="J23" s="936"/>
      <c r="K23" s="248"/>
      <c r="L23" s="1144"/>
      <c r="M23" s="239"/>
      <c r="N23" s="239"/>
      <c r="O23" s="239"/>
      <c r="P23" s="248"/>
      <c r="Q23" s="1144"/>
      <c r="R23" s="420"/>
      <c r="S23" s="61" t="s">
        <v>399</v>
      </c>
      <c r="T23" s="346" t="s">
        <v>171</v>
      </c>
      <c r="U23" s="88" t="s">
        <v>314</v>
      </c>
      <c r="V23" s="88" t="s">
        <v>314</v>
      </c>
      <c r="W23" s="367" t="s">
        <v>314</v>
      </c>
    </row>
    <row r="24" spans="1:23" ht="15" customHeight="1" x14ac:dyDescent="0.2">
      <c r="A24" s="1857"/>
      <c r="B24" s="1858"/>
      <c r="C24" s="2096"/>
      <c r="D24" s="2098"/>
      <c r="E24" s="1860"/>
      <c r="F24" s="1862"/>
      <c r="G24" s="2102"/>
      <c r="H24" s="1872"/>
      <c r="I24" s="843"/>
      <c r="J24" s="936"/>
      <c r="K24" s="248"/>
      <c r="L24" s="1144"/>
      <c r="M24" s="239"/>
      <c r="N24" s="239"/>
      <c r="O24" s="239"/>
      <c r="P24" s="248"/>
      <c r="Q24" s="1144"/>
      <c r="R24" s="420"/>
      <c r="S24" s="61" t="s">
        <v>38</v>
      </c>
      <c r="T24" s="346" t="s">
        <v>129</v>
      </c>
      <c r="U24" s="88" t="s">
        <v>313</v>
      </c>
      <c r="V24" s="88" t="s">
        <v>313</v>
      </c>
      <c r="W24" s="367" t="s">
        <v>313</v>
      </c>
    </row>
    <row r="25" spans="1:23" ht="20.25" customHeight="1" x14ac:dyDescent="0.2">
      <c r="A25" s="1857"/>
      <c r="B25" s="1858"/>
      <c r="C25" s="2096"/>
      <c r="D25" s="2098"/>
      <c r="E25" s="1815"/>
      <c r="F25" s="1863"/>
      <c r="G25" s="460"/>
      <c r="H25" s="1872"/>
      <c r="I25" s="843"/>
      <c r="J25" s="12"/>
      <c r="K25" s="266"/>
      <c r="L25" s="340"/>
      <c r="M25" s="1019"/>
      <c r="N25" s="1158"/>
      <c r="O25" s="1158"/>
      <c r="P25" s="245"/>
      <c r="Q25" s="340"/>
      <c r="R25" s="1159"/>
      <c r="S25" s="410" t="s">
        <v>400</v>
      </c>
      <c r="T25" s="411" t="s">
        <v>109</v>
      </c>
      <c r="U25" s="397" t="s">
        <v>313</v>
      </c>
      <c r="V25" s="397" t="s">
        <v>313</v>
      </c>
      <c r="W25" s="412" t="s">
        <v>313</v>
      </c>
    </row>
    <row r="26" spans="1:23" ht="25.5" customHeight="1" x14ac:dyDescent="0.2">
      <c r="A26" s="858"/>
      <c r="B26" s="810"/>
      <c r="C26" s="836"/>
      <c r="D26" s="827"/>
      <c r="E26" s="839"/>
      <c r="F26" s="845"/>
      <c r="G26" s="460"/>
      <c r="H26" s="860"/>
      <c r="I26" s="843"/>
      <c r="J26" s="853" t="s">
        <v>28</v>
      </c>
      <c r="K26" s="248"/>
      <c r="L26" s="872"/>
      <c r="M26" s="239">
        <v>1.4</v>
      </c>
      <c r="N26" s="239"/>
      <c r="O26" s="239"/>
      <c r="P26" s="248">
        <v>1.4</v>
      </c>
      <c r="Q26" s="872"/>
      <c r="R26" s="248"/>
      <c r="S26" s="99" t="s">
        <v>316</v>
      </c>
      <c r="T26" s="656"/>
      <c r="U26" s="657">
        <v>2</v>
      </c>
      <c r="V26" s="657">
        <v>2</v>
      </c>
      <c r="W26" s="658">
        <v>2</v>
      </c>
    </row>
    <row r="27" spans="1:23" ht="31.5" customHeight="1" x14ac:dyDescent="0.2">
      <c r="A27" s="858"/>
      <c r="B27" s="810"/>
      <c r="C27" s="836"/>
      <c r="D27" s="827"/>
      <c r="E27" s="839"/>
      <c r="F27" s="845"/>
      <c r="G27" s="859"/>
      <c r="H27" s="860"/>
      <c r="I27" s="843"/>
      <c r="J27" s="853" t="s">
        <v>28</v>
      </c>
      <c r="K27" s="248"/>
      <c r="L27" s="872"/>
      <c r="M27" s="239">
        <v>30</v>
      </c>
      <c r="N27" s="239"/>
      <c r="O27" s="239"/>
      <c r="P27" s="248">
        <v>30</v>
      </c>
      <c r="Q27" s="872"/>
      <c r="R27" s="248"/>
      <c r="S27" s="85" t="s">
        <v>419</v>
      </c>
      <c r="T27" s="653"/>
      <c r="U27" s="654">
        <v>10</v>
      </c>
      <c r="V27" s="654">
        <v>10</v>
      </c>
      <c r="W27" s="655">
        <v>10</v>
      </c>
    </row>
    <row r="28" spans="1:23" ht="15" customHeight="1" x14ac:dyDescent="0.2">
      <c r="A28" s="858"/>
      <c r="B28" s="810"/>
      <c r="C28" s="836"/>
      <c r="D28" s="827"/>
      <c r="E28" s="839"/>
      <c r="F28" s="845"/>
      <c r="G28" s="859"/>
      <c r="H28" s="860"/>
      <c r="I28" s="843"/>
      <c r="J28" s="853" t="s">
        <v>28</v>
      </c>
      <c r="K28" s="248"/>
      <c r="L28" s="872"/>
      <c r="M28" s="239">
        <v>54.4</v>
      </c>
      <c r="N28" s="239">
        <v>54.4</v>
      </c>
      <c r="O28" s="239"/>
      <c r="P28" s="248"/>
      <c r="Q28" s="872"/>
      <c r="R28" s="248"/>
      <c r="S28" s="586" t="s">
        <v>378</v>
      </c>
      <c r="T28" s="653"/>
      <c r="U28" s="654">
        <v>170</v>
      </c>
      <c r="V28" s="654">
        <v>26</v>
      </c>
      <c r="W28" s="655">
        <v>26</v>
      </c>
    </row>
    <row r="29" spans="1:23" ht="24.75" customHeight="1" x14ac:dyDescent="0.2">
      <c r="A29" s="858"/>
      <c r="B29" s="810"/>
      <c r="C29" s="836"/>
      <c r="D29" s="827"/>
      <c r="E29" s="839"/>
      <c r="F29" s="845"/>
      <c r="G29" s="859"/>
      <c r="H29" s="860"/>
      <c r="I29" s="843"/>
      <c r="J29" s="853" t="s">
        <v>28</v>
      </c>
      <c r="K29" s="248"/>
      <c r="L29" s="872"/>
      <c r="M29" s="239">
        <v>40.5</v>
      </c>
      <c r="N29" s="239">
        <v>40.5</v>
      </c>
      <c r="O29" s="239"/>
      <c r="P29" s="248"/>
      <c r="Q29" s="872"/>
      <c r="R29" s="248"/>
      <c r="S29" s="586" t="s">
        <v>379</v>
      </c>
      <c r="T29" s="653"/>
      <c r="U29" s="654">
        <v>900</v>
      </c>
      <c r="V29" s="654">
        <v>350</v>
      </c>
      <c r="W29" s="655">
        <v>350</v>
      </c>
    </row>
    <row r="30" spans="1:23" ht="42" customHeight="1" x14ac:dyDescent="0.2">
      <c r="A30" s="858"/>
      <c r="B30" s="810"/>
      <c r="C30" s="836"/>
      <c r="D30" s="827"/>
      <c r="E30" s="839"/>
      <c r="F30" s="845"/>
      <c r="G30" s="859"/>
      <c r="H30" s="860"/>
      <c r="I30" s="843"/>
      <c r="J30" s="853" t="s">
        <v>28</v>
      </c>
      <c r="K30" s="248"/>
      <c r="L30" s="872"/>
      <c r="M30" s="239">
        <v>100</v>
      </c>
      <c r="N30" s="239"/>
      <c r="O30" s="239"/>
      <c r="P30" s="248">
        <v>100</v>
      </c>
      <c r="Q30" s="872"/>
      <c r="R30" s="248">
        <v>100</v>
      </c>
      <c r="S30" s="586" t="s">
        <v>359</v>
      </c>
      <c r="T30" s="653"/>
      <c r="U30" s="654">
        <v>2</v>
      </c>
      <c r="V30" s="654"/>
      <c r="W30" s="655">
        <v>2</v>
      </c>
    </row>
    <row r="31" spans="1:23" ht="26.25" customHeight="1" x14ac:dyDescent="0.2">
      <c r="A31" s="858"/>
      <c r="B31" s="810"/>
      <c r="C31" s="836"/>
      <c r="D31" s="852"/>
      <c r="E31" s="1173"/>
      <c r="F31" s="867"/>
      <c r="G31" s="197"/>
      <c r="H31" s="860"/>
      <c r="I31" s="843"/>
      <c r="J31" s="106"/>
      <c r="K31" s="246"/>
      <c r="L31" s="250"/>
      <c r="M31" s="237"/>
      <c r="N31" s="237"/>
      <c r="O31" s="237"/>
      <c r="P31" s="237"/>
      <c r="Q31" s="250"/>
      <c r="R31" s="250"/>
      <c r="S31" s="942" t="s">
        <v>176</v>
      </c>
      <c r="T31" s="943">
        <v>65</v>
      </c>
      <c r="U31" s="87"/>
      <c r="V31" s="87"/>
      <c r="W31" s="944"/>
    </row>
    <row r="32" spans="1:23" ht="15.75" customHeight="1" x14ac:dyDescent="0.2">
      <c r="A32" s="858"/>
      <c r="B32" s="810"/>
      <c r="C32" s="161"/>
      <c r="D32" s="2098" t="s">
        <v>39</v>
      </c>
      <c r="E32" s="1815" t="s">
        <v>189</v>
      </c>
      <c r="F32" s="1854" t="s">
        <v>360</v>
      </c>
      <c r="G32" s="2103" t="s">
        <v>222</v>
      </c>
      <c r="H32" s="860"/>
      <c r="I32" s="2083" t="s">
        <v>98</v>
      </c>
      <c r="J32" s="75" t="s">
        <v>28</v>
      </c>
      <c r="K32" s="328">
        <v>51.1</v>
      </c>
      <c r="L32" s="249">
        <v>51.1</v>
      </c>
      <c r="M32" s="238">
        <v>34.5</v>
      </c>
      <c r="N32" s="238"/>
      <c r="O32" s="238"/>
      <c r="P32" s="328">
        <v>34.5</v>
      </c>
      <c r="Q32" s="249"/>
      <c r="R32" s="328"/>
      <c r="S32" s="1852" t="s">
        <v>374</v>
      </c>
      <c r="T32" s="675">
        <v>70</v>
      </c>
      <c r="U32" s="674">
        <v>100</v>
      </c>
      <c r="V32" s="674"/>
      <c r="W32" s="945"/>
    </row>
    <row r="33" spans="1:25" ht="22.5" customHeight="1" x14ac:dyDescent="0.2">
      <c r="A33" s="858"/>
      <c r="B33" s="810"/>
      <c r="C33" s="161"/>
      <c r="D33" s="1899"/>
      <c r="E33" s="1845"/>
      <c r="F33" s="1849"/>
      <c r="G33" s="2104"/>
      <c r="H33" s="860"/>
      <c r="I33" s="2083"/>
      <c r="J33" s="74"/>
      <c r="K33" s="246"/>
      <c r="L33" s="250"/>
      <c r="M33" s="237"/>
      <c r="N33" s="237"/>
      <c r="O33" s="237"/>
      <c r="P33" s="246"/>
      <c r="Q33" s="250"/>
      <c r="R33" s="246"/>
      <c r="S33" s="2242"/>
      <c r="T33" s="347"/>
      <c r="U33" s="380"/>
      <c r="V33" s="380"/>
      <c r="W33" s="946"/>
      <c r="X33" s="1028"/>
      <c r="Y33" s="1028"/>
    </row>
    <row r="34" spans="1:25" ht="22.5" customHeight="1" x14ac:dyDescent="0.2">
      <c r="A34" s="858"/>
      <c r="B34" s="810"/>
      <c r="C34" s="129"/>
      <c r="D34" s="2098" t="s">
        <v>40</v>
      </c>
      <c r="E34" s="1836" t="s">
        <v>320</v>
      </c>
      <c r="F34" s="1855"/>
      <c r="G34" s="2103"/>
      <c r="H34" s="2105"/>
      <c r="I34" s="2099"/>
      <c r="J34" s="136" t="s">
        <v>28</v>
      </c>
      <c r="K34" s="328"/>
      <c r="L34" s="249"/>
      <c r="M34" s="328">
        <v>4</v>
      </c>
      <c r="N34" s="387"/>
      <c r="O34" s="238"/>
      <c r="P34" s="328">
        <f>+M34</f>
        <v>4</v>
      </c>
      <c r="Q34" s="249">
        <v>300</v>
      </c>
      <c r="R34" s="328"/>
      <c r="S34" s="879" t="s">
        <v>318</v>
      </c>
      <c r="T34" s="395"/>
      <c r="U34" s="182">
        <v>1</v>
      </c>
      <c r="V34" s="354"/>
      <c r="W34" s="947"/>
    </row>
    <row r="35" spans="1:25" ht="30.75" customHeight="1" x14ac:dyDescent="0.2">
      <c r="A35" s="858"/>
      <c r="B35" s="810"/>
      <c r="C35" s="836"/>
      <c r="D35" s="1899"/>
      <c r="E35" s="1837"/>
      <c r="F35" s="1856"/>
      <c r="G35" s="2104"/>
      <c r="H35" s="2105"/>
      <c r="I35" s="2099"/>
      <c r="J35" s="106"/>
      <c r="K35" s="246"/>
      <c r="L35" s="250"/>
      <c r="M35" s="246"/>
      <c r="N35" s="389"/>
      <c r="O35" s="237"/>
      <c r="P35" s="246"/>
      <c r="Q35" s="250"/>
      <c r="R35" s="246"/>
      <c r="S35" s="398" t="s">
        <v>319</v>
      </c>
      <c r="T35" s="396"/>
      <c r="U35" s="169"/>
      <c r="V35" s="357">
        <v>100</v>
      </c>
      <c r="W35" s="155"/>
    </row>
    <row r="36" spans="1:25" ht="19.5" customHeight="1" x14ac:dyDescent="0.2">
      <c r="A36" s="858"/>
      <c r="B36" s="810"/>
      <c r="C36" s="161"/>
      <c r="D36" s="2098" t="s">
        <v>32</v>
      </c>
      <c r="E36" s="1815" t="s">
        <v>355</v>
      </c>
      <c r="F36" s="1854" t="s">
        <v>360</v>
      </c>
      <c r="G36" s="2103"/>
      <c r="H36" s="860"/>
      <c r="I36" s="2083"/>
      <c r="J36" s="136" t="s">
        <v>56</v>
      </c>
      <c r="K36" s="328"/>
      <c r="L36" s="249"/>
      <c r="M36" s="238">
        <v>16</v>
      </c>
      <c r="N36" s="238"/>
      <c r="O36" s="238"/>
      <c r="P36" s="328">
        <v>16</v>
      </c>
      <c r="Q36" s="249"/>
      <c r="R36" s="328"/>
      <c r="S36" s="840" t="s">
        <v>136</v>
      </c>
      <c r="T36" s="349"/>
      <c r="U36" s="381">
        <v>1</v>
      </c>
      <c r="V36" s="381"/>
      <c r="W36" s="369"/>
    </row>
    <row r="37" spans="1:25" ht="19.5" customHeight="1" x14ac:dyDescent="0.2">
      <c r="A37" s="858"/>
      <c r="B37" s="810"/>
      <c r="C37" s="161"/>
      <c r="D37" s="1859"/>
      <c r="E37" s="1848"/>
      <c r="F37" s="1850"/>
      <c r="G37" s="2101"/>
      <c r="H37" s="860"/>
      <c r="I37" s="2083"/>
      <c r="J37" s="43" t="s">
        <v>56</v>
      </c>
      <c r="K37" s="248"/>
      <c r="L37" s="872"/>
      <c r="M37" s="239"/>
      <c r="N37" s="239"/>
      <c r="O37" s="239"/>
      <c r="P37" s="248"/>
      <c r="Q37" s="872">
        <v>121</v>
      </c>
      <c r="R37" s="248"/>
      <c r="S37" s="891" t="s">
        <v>358</v>
      </c>
      <c r="T37" s="794"/>
      <c r="U37" s="33"/>
      <c r="V37" s="33">
        <v>1</v>
      </c>
      <c r="W37" s="795"/>
    </row>
    <row r="38" spans="1:25" ht="27" customHeight="1" x14ac:dyDescent="0.2">
      <c r="A38" s="858"/>
      <c r="B38" s="810"/>
      <c r="C38" s="161"/>
      <c r="D38" s="1899"/>
      <c r="E38" s="1845"/>
      <c r="F38" s="1850"/>
      <c r="G38" s="2104"/>
      <c r="H38" s="860"/>
      <c r="I38" s="2083"/>
      <c r="J38" s="151" t="s">
        <v>28</v>
      </c>
      <c r="K38" s="284"/>
      <c r="L38" s="251"/>
      <c r="M38" s="240"/>
      <c r="N38" s="240"/>
      <c r="O38" s="240"/>
      <c r="P38" s="284"/>
      <c r="Q38" s="251">
        <v>198</v>
      </c>
      <c r="R38" s="284"/>
      <c r="S38" s="617" t="s">
        <v>352</v>
      </c>
      <c r="T38" s="357"/>
      <c r="U38" s="169"/>
      <c r="V38" s="169">
        <v>100</v>
      </c>
      <c r="W38" s="370"/>
    </row>
    <row r="39" spans="1:25" ht="19.5" customHeight="1" x14ac:dyDescent="0.2">
      <c r="A39" s="858"/>
      <c r="B39" s="810"/>
      <c r="C39" s="161"/>
      <c r="D39" s="2098" t="s">
        <v>41</v>
      </c>
      <c r="E39" s="1815" t="s">
        <v>354</v>
      </c>
      <c r="F39" s="1850"/>
      <c r="G39" s="2103"/>
      <c r="H39" s="860"/>
      <c r="I39" s="2083"/>
      <c r="J39" s="136" t="s">
        <v>56</v>
      </c>
      <c r="K39" s="328"/>
      <c r="L39" s="249"/>
      <c r="M39" s="238">
        <v>10</v>
      </c>
      <c r="N39" s="238"/>
      <c r="O39" s="238"/>
      <c r="P39" s="328">
        <v>10</v>
      </c>
      <c r="Q39" s="249"/>
      <c r="R39" s="328"/>
      <c r="S39" s="840" t="s">
        <v>136</v>
      </c>
      <c r="T39" s="349"/>
      <c r="U39" s="381">
        <v>1</v>
      </c>
      <c r="V39" s="381"/>
      <c r="W39" s="369"/>
    </row>
    <row r="40" spans="1:25" ht="29.25" customHeight="1" x14ac:dyDescent="0.2">
      <c r="A40" s="858"/>
      <c r="B40" s="810"/>
      <c r="C40" s="161"/>
      <c r="D40" s="1899"/>
      <c r="E40" s="1845"/>
      <c r="F40" s="1850"/>
      <c r="G40" s="2104"/>
      <c r="H40" s="860"/>
      <c r="I40" s="2083"/>
      <c r="J40" s="137" t="s">
        <v>28</v>
      </c>
      <c r="K40" s="246"/>
      <c r="L40" s="250"/>
      <c r="M40" s="237"/>
      <c r="N40" s="237"/>
      <c r="O40" s="237"/>
      <c r="P40" s="246"/>
      <c r="Q40" s="250">
        <v>100</v>
      </c>
      <c r="R40" s="246"/>
      <c r="S40" s="617" t="s">
        <v>353</v>
      </c>
      <c r="T40" s="357"/>
      <c r="U40" s="169"/>
      <c r="V40" s="169">
        <v>100</v>
      </c>
      <c r="W40" s="370"/>
    </row>
    <row r="41" spans="1:25" ht="22.5" customHeight="1" x14ac:dyDescent="0.2">
      <c r="A41" s="858"/>
      <c r="B41" s="810"/>
      <c r="C41" s="129"/>
      <c r="D41" s="2098" t="s">
        <v>34</v>
      </c>
      <c r="E41" s="1815" t="s">
        <v>305</v>
      </c>
      <c r="F41" s="1850"/>
      <c r="G41" s="2103"/>
      <c r="H41" s="2108"/>
      <c r="I41" s="2083"/>
      <c r="J41" s="136" t="s">
        <v>28</v>
      </c>
      <c r="K41" s="328"/>
      <c r="L41" s="872"/>
      <c r="M41" s="325">
        <v>29</v>
      </c>
      <c r="N41" s="388"/>
      <c r="O41" s="388"/>
      <c r="P41" s="113">
        <v>29</v>
      </c>
      <c r="Q41" s="872">
        <v>200</v>
      </c>
      <c r="R41" s="248">
        <v>300</v>
      </c>
      <c r="S41" s="840" t="s">
        <v>136</v>
      </c>
      <c r="T41" s="490"/>
      <c r="U41" s="528">
        <v>1</v>
      </c>
      <c r="V41" s="528"/>
      <c r="W41" s="507"/>
    </row>
    <row r="42" spans="1:25" ht="30.75" customHeight="1" x14ac:dyDescent="0.2">
      <c r="A42" s="858"/>
      <c r="B42" s="810"/>
      <c r="C42" s="836"/>
      <c r="D42" s="1899"/>
      <c r="E42" s="1845"/>
      <c r="F42" s="2107"/>
      <c r="G42" s="2104"/>
      <c r="H42" s="2109"/>
      <c r="I42" s="2083"/>
      <c r="J42" s="106"/>
      <c r="K42" s="246"/>
      <c r="L42" s="250"/>
      <c r="M42" s="237"/>
      <c r="N42" s="237"/>
      <c r="O42" s="237"/>
      <c r="P42" s="246"/>
      <c r="Q42" s="250"/>
      <c r="R42" s="186"/>
      <c r="S42" s="617" t="s">
        <v>352</v>
      </c>
      <c r="T42" s="357"/>
      <c r="U42" s="169"/>
      <c r="V42" s="169"/>
      <c r="W42" s="508">
        <v>100</v>
      </c>
    </row>
    <row r="43" spans="1:25" ht="22.5" customHeight="1" x14ac:dyDescent="0.2">
      <c r="A43" s="858"/>
      <c r="B43" s="810"/>
      <c r="C43" s="129"/>
      <c r="D43" s="2098" t="s">
        <v>79</v>
      </c>
      <c r="E43" s="1836" t="s">
        <v>248</v>
      </c>
      <c r="F43" s="1867" t="s">
        <v>173</v>
      </c>
      <c r="G43" s="2103"/>
      <c r="H43" s="1872"/>
      <c r="I43" s="2083"/>
      <c r="J43" s="136" t="s">
        <v>28</v>
      </c>
      <c r="K43" s="328"/>
      <c r="L43" s="249"/>
      <c r="M43" s="238">
        <v>67</v>
      </c>
      <c r="N43" s="238"/>
      <c r="O43" s="238"/>
      <c r="P43" s="328">
        <v>67</v>
      </c>
      <c r="Q43" s="249">
        <v>200</v>
      </c>
      <c r="R43" s="328">
        <v>333</v>
      </c>
      <c r="S43" s="840" t="s">
        <v>136</v>
      </c>
      <c r="T43" s="490"/>
      <c r="U43" s="528">
        <v>1</v>
      </c>
      <c r="V43" s="528"/>
      <c r="W43" s="507"/>
    </row>
    <row r="44" spans="1:25" ht="30.75" customHeight="1" x14ac:dyDescent="0.2">
      <c r="A44" s="858"/>
      <c r="B44" s="810"/>
      <c r="C44" s="836"/>
      <c r="D44" s="1899"/>
      <c r="E44" s="1837"/>
      <c r="F44" s="1868"/>
      <c r="G44" s="2104"/>
      <c r="H44" s="1872"/>
      <c r="I44" s="2083"/>
      <c r="J44" s="137" t="s">
        <v>128</v>
      </c>
      <c r="K44" s="246"/>
      <c r="L44" s="250"/>
      <c r="M44" s="237"/>
      <c r="N44" s="237"/>
      <c r="O44" s="237"/>
      <c r="P44" s="246"/>
      <c r="Q44" s="250">
        <v>250</v>
      </c>
      <c r="R44" s="186">
        <v>350</v>
      </c>
      <c r="S44" s="617" t="s">
        <v>280</v>
      </c>
      <c r="T44" s="357"/>
      <c r="U44" s="169"/>
      <c r="V44" s="169">
        <v>30</v>
      </c>
      <c r="W44" s="508">
        <v>100</v>
      </c>
    </row>
    <row r="45" spans="1:25" ht="18" customHeight="1" x14ac:dyDescent="0.2">
      <c r="A45" s="858"/>
      <c r="B45" s="810"/>
      <c r="C45" s="836"/>
      <c r="D45" s="827" t="s">
        <v>33</v>
      </c>
      <c r="E45" s="1848" t="s">
        <v>166</v>
      </c>
      <c r="F45" s="1855"/>
      <c r="G45" s="2101" t="s">
        <v>223</v>
      </c>
      <c r="H45" s="860"/>
      <c r="I45" s="2083" t="s">
        <v>98</v>
      </c>
      <c r="J45" s="43" t="s">
        <v>28</v>
      </c>
      <c r="K45" s="248">
        <v>145</v>
      </c>
      <c r="L45" s="872">
        <v>145</v>
      </c>
      <c r="M45" s="871">
        <v>599.5</v>
      </c>
      <c r="N45" s="388"/>
      <c r="O45" s="248"/>
      <c r="P45" s="113">
        <v>599.5</v>
      </c>
      <c r="Q45" s="872"/>
      <c r="R45" s="248"/>
      <c r="S45" s="1852" t="s">
        <v>299</v>
      </c>
      <c r="T45" s="675"/>
      <c r="U45" s="674">
        <v>100</v>
      </c>
      <c r="V45" s="674"/>
      <c r="W45" s="873"/>
      <c r="X45" s="11"/>
      <c r="Y45" s="11"/>
    </row>
    <row r="46" spans="1:25" ht="21.75" customHeight="1" x14ac:dyDescent="0.2">
      <c r="A46" s="858"/>
      <c r="B46" s="810"/>
      <c r="C46" s="836"/>
      <c r="D46" s="759"/>
      <c r="E46" s="1848"/>
      <c r="F46" s="1855"/>
      <c r="G46" s="2102"/>
      <c r="H46" s="860"/>
      <c r="I46" s="2083"/>
      <c r="J46" s="43" t="s">
        <v>56</v>
      </c>
      <c r="K46" s="248"/>
      <c r="L46" s="872"/>
      <c r="M46" s="871"/>
      <c r="N46" s="388"/>
      <c r="O46" s="390"/>
      <c r="P46" s="113"/>
      <c r="Q46" s="872"/>
      <c r="R46" s="248"/>
      <c r="S46" s="1853"/>
      <c r="T46" s="648"/>
      <c r="U46" s="379"/>
      <c r="V46" s="379"/>
      <c r="W46" s="874"/>
      <c r="X46" s="11"/>
      <c r="Y46" s="11"/>
    </row>
    <row r="47" spans="1:25" ht="15.75" customHeight="1" x14ac:dyDescent="0.2">
      <c r="A47" s="858"/>
      <c r="B47" s="810"/>
      <c r="C47" s="836"/>
      <c r="D47" s="760"/>
      <c r="E47" s="2110"/>
      <c r="F47" s="1856"/>
      <c r="G47" s="2111"/>
      <c r="H47" s="860"/>
      <c r="I47" s="844"/>
      <c r="J47" s="137"/>
      <c r="K47" s="246"/>
      <c r="L47" s="250"/>
      <c r="M47" s="399"/>
      <c r="N47" s="389"/>
      <c r="O47" s="391"/>
      <c r="P47" s="394"/>
      <c r="Q47" s="250"/>
      <c r="R47" s="246"/>
      <c r="S47" s="948" t="s">
        <v>136</v>
      </c>
      <c r="T47" s="949">
        <v>1</v>
      </c>
      <c r="U47" s="661"/>
      <c r="V47" s="661"/>
      <c r="W47" s="662"/>
      <c r="X47" s="51"/>
      <c r="Y47" s="1059"/>
    </row>
    <row r="48" spans="1:25" ht="30.75" customHeight="1" x14ac:dyDescent="0.2">
      <c r="A48" s="858"/>
      <c r="B48" s="810"/>
      <c r="C48" s="129"/>
      <c r="D48" s="2098" t="s">
        <v>245</v>
      </c>
      <c r="E48" s="1836" t="s">
        <v>112</v>
      </c>
      <c r="F48" s="1854" t="s">
        <v>173</v>
      </c>
      <c r="G48" s="2103" t="s">
        <v>244</v>
      </c>
      <c r="H48" s="2105"/>
      <c r="I48" s="2099"/>
      <c r="J48" s="136" t="s">
        <v>28</v>
      </c>
      <c r="K48" s="328"/>
      <c r="L48" s="249">
        <v>2.5</v>
      </c>
      <c r="M48" s="328">
        <v>351.5</v>
      </c>
      <c r="N48" s="387"/>
      <c r="O48" s="238"/>
      <c r="P48" s="328">
        <f>+M48</f>
        <v>351.5</v>
      </c>
      <c r="Q48" s="249"/>
      <c r="R48" s="328"/>
      <c r="S48" s="878" t="s">
        <v>274</v>
      </c>
      <c r="T48" s="528"/>
      <c r="U48" s="528">
        <v>100</v>
      </c>
      <c r="V48" s="528"/>
      <c r="W48" s="663"/>
      <c r="X48" s="11"/>
      <c r="Y48" s="11"/>
    </row>
    <row r="49" spans="1:25" ht="21" customHeight="1" x14ac:dyDescent="0.2">
      <c r="A49" s="858"/>
      <c r="B49" s="810"/>
      <c r="C49" s="836"/>
      <c r="D49" s="1899"/>
      <c r="E49" s="1837"/>
      <c r="F49" s="1849"/>
      <c r="G49" s="2104"/>
      <c r="H49" s="2105"/>
      <c r="I49" s="2099"/>
      <c r="J49" s="106"/>
      <c r="K49" s="246"/>
      <c r="L49" s="250"/>
      <c r="M49" s="246"/>
      <c r="N49" s="389"/>
      <c r="O49" s="237"/>
      <c r="P49" s="246"/>
      <c r="Q49" s="250"/>
      <c r="R49" s="246"/>
      <c r="S49" s="950" t="s">
        <v>113</v>
      </c>
      <c r="T49" s="951">
        <v>1</v>
      </c>
      <c r="U49" s="529"/>
      <c r="V49" s="529"/>
      <c r="W49" s="750"/>
      <c r="X49" s="1060"/>
      <c r="Y49" s="18"/>
    </row>
    <row r="50" spans="1:25" ht="18" customHeight="1" x14ac:dyDescent="0.2">
      <c r="A50" s="858"/>
      <c r="B50" s="810"/>
      <c r="C50" s="129"/>
      <c r="D50" s="2098" t="s">
        <v>346</v>
      </c>
      <c r="E50" s="1836" t="s">
        <v>246</v>
      </c>
      <c r="F50" s="1855"/>
      <c r="G50" s="2103"/>
      <c r="H50" s="2105"/>
      <c r="I50" s="2099"/>
      <c r="J50" s="136" t="s">
        <v>28</v>
      </c>
      <c r="K50" s="328"/>
      <c r="L50" s="249"/>
      <c r="M50" s="328">
        <v>300</v>
      </c>
      <c r="N50" s="387"/>
      <c r="O50" s="238"/>
      <c r="P50" s="328">
        <v>300</v>
      </c>
      <c r="Q50" s="249"/>
      <c r="R50" s="328"/>
      <c r="S50" s="879" t="s">
        <v>247</v>
      </c>
      <c r="T50" s="395"/>
      <c r="U50" s="182">
        <v>1</v>
      </c>
      <c r="V50" s="348"/>
      <c r="W50" s="34"/>
      <c r="X50" s="11"/>
      <c r="Y50" s="11"/>
    </row>
    <row r="51" spans="1:25" ht="25.5" customHeight="1" x14ac:dyDescent="0.2">
      <c r="A51" s="858"/>
      <c r="B51" s="810"/>
      <c r="C51" s="836"/>
      <c r="D51" s="1899"/>
      <c r="E51" s="1837"/>
      <c r="F51" s="1856"/>
      <c r="G51" s="2104"/>
      <c r="H51" s="2105"/>
      <c r="I51" s="2099"/>
      <c r="J51" s="106"/>
      <c r="K51" s="246"/>
      <c r="L51" s="250"/>
      <c r="M51" s="246"/>
      <c r="N51" s="389"/>
      <c r="O51" s="237"/>
      <c r="P51" s="246"/>
      <c r="Q51" s="250"/>
      <c r="R51" s="246"/>
      <c r="S51" s="398" t="s">
        <v>274</v>
      </c>
      <c r="T51" s="396"/>
      <c r="U51" s="169">
        <v>100</v>
      </c>
      <c r="V51" s="357"/>
      <c r="W51" s="155"/>
      <c r="X51" s="11"/>
      <c r="Y51" s="11"/>
    </row>
    <row r="52" spans="1:25" ht="18" customHeight="1" x14ac:dyDescent="0.2">
      <c r="A52" s="1110"/>
      <c r="B52" s="1108"/>
      <c r="C52" s="129"/>
      <c r="D52" s="2098" t="s">
        <v>349</v>
      </c>
      <c r="E52" s="1836" t="s">
        <v>317</v>
      </c>
      <c r="F52" s="1113"/>
      <c r="G52" s="2103"/>
      <c r="H52" s="2105"/>
      <c r="I52" s="2099"/>
      <c r="J52" s="136" t="s">
        <v>28</v>
      </c>
      <c r="K52" s="328"/>
      <c r="L52" s="249"/>
      <c r="M52" s="328"/>
      <c r="N52" s="387"/>
      <c r="O52" s="238"/>
      <c r="P52" s="328"/>
      <c r="Q52" s="249">
        <v>300</v>
      </c>
      <c r="R52" s="328"/>
      <c r="S52" s="1109" t="s">
        <v>318</v>
      </c>
      <c r="T52" s="395"/>
      <c r="U52" s="182"/>
      <c r="V52" s="354">
        <v>1</v>
      </c>
      <c r="W52" s="947"/>
    </row>
    <row r="53" spans="1:25" ht="28.5" customHeight="1" x14ac:dyDescent="0.2">
      <c r="A53" s="1110"/>
      <c r="B53" s="1108"/>
      <c r="C53" s="1111"/>
      <c r="D53" s="1899"/>
      <c r="E53" s="1837"/>
      <c r="F53" s="1114"/>
      <c r="G53" s="2104"/>
      <c r="H53" s="2105"/>
      <c r="I53" s="2099"/>
      <c r="J53" s="106"/>
      <c r="K53" s="246"/>
      <c r="L53" s="250"/>
      <c r="M53" s="246"/>
      <c r="N53" s="389"/>
      <c r="O53" s="237"/>
      <c r="P53" s="246"/>
      <c r="Q53" s="250"/>
      <c r="R53" s="246"/>
      <c r="S53" s="398" t="s">
        <v>275</v>
      </c>
      <c r="T53" s="396"/>
      <c r="U53" s="169"/>
      <c r="V53" s="357">
        <v>100</v>
      </c>
      <c r="W53" s="155"/>
    </row>
    <row r="54" spans="1:25" ht="17.25" customHeight="1" x14ac:dyDescent="0.2">
      <c r="A54" s="858"/>
      <c r="B54" s="810"/>
      <c r="C54" s="836"/>
      <c r="D54" s="2112" t="s">
        <v>350</v>
      </c>
      <c r="E54" s="1845" t="s">
        <v>175</v>
      </c>
      <c r="F54" s="2115" t="s">
        <v>173</v>
      </c>
      <c r="G54" s="2101" t="s">
        <v>224</v>
      </c>
      <c r="H54" s="1872" t="s">
        <v>53</v>
      </c>
      <c r="I54" s="2117" t="s">
        <v>154</v>
      </c>
      <c r="J54" s="853" t="s">
        <v>128</v>
      </c>
      <c r="K54" s="248">
        <v>26</v>
      </c>
      <c r="L54" s="872">
        <v>82.3</v>
      </c>
      <c r="M54" s="401">
        <v>400</v>
      </c>
      <c r="N54" s="388"/>
      <c r="O54" s="390"/>
      <c r="P54" s="113">
        <v>400</v>
      </c>
      <c r="Q54" s="471"/>
      <c r="R54" s="248"/>
      <c r="S54" s="1798" t="s">
        <v>279</v>
      </c>
      <c r="T54" s="348"/>
      <c r="U54" s="182">
        <v>70</v>
      </c>
      <c r="V54" s="182">
        <v>100</v>
      </c>
      <c r="W54" s="91"/>
      <c r="X54" s="11"/>
      <c r="Y54" s="11"/>
    </row>
    <row r="55" spans="1:25" ht="24" customHeight="1" x14ac:dyDescent="0.2">
      <c r="A55" s="858"/>
      <c r="B55" s="810"/>
      <c r="C55" s="836"/>
      <c r="D55" s="2113"/>
      <c r="E55" s="2114"/>
      <c r="F55" s="2115"/>
      <c r="G55" s="2102"/>
      <c r="H55" s="1872"/>
      <c r="I55" s="2118"/>
      <c r="J55" s="853" t="s">
        <v>28</v>
      </c>
      <c r="K55" s="248"/>
      <c r="L55" s="872"/>
      <c r="M55" s="401">
        <v>600</v>
      </c>
      <c r="N55" s="388"/>
      <c r="O55" s="390"/>
      <c r="P55" s="113">
        <v>600</v>
      </c>
      <c r="Q55" s="872">
        <v>344.2</v>
      </c>
      <c r="R55" s="248"/>
      <c r="S55" s="1799"/>
      <c r="T55" s="348"/>
      <c r="U55" s="182"/>
      <c r="V55" s="182"/>
      <c r="W55" s="368"/>
    </row>
    <row r="56" spans="1:25" ht="24.75" customHeight="1" x14ac:dyDescent="0.2">
      <c r="A56" s="858"/>
      <c r="B56" s="810"/>
      <c r="C56" s="836"/>
      <c r="D56" s="2113"/>
      <c r="E56" s="2114"/>
      <c r="F56" s="2116"/>
      <c r="G56" s="2111"/>
      <c r="H56" s="1907"/>
      <c r="I56" s="2118"/>
      <c r="J56" s="106"/>
      <c r="K56" s="246"/>
      <c r="L56" s="250"/>
      <c r="M56" s="246"/>
      <c r="N56" s="389"/>
      <c r="O56" s="391"/>
      <c r="P56" s="394"/>
      <c r="Q56" s="250"/>
      <c r="R56" s="246"/>
      <c r="S56" s="952" t="s">
        <v>253</v>
      </c>
      <c r="T56" s="953">
        <v>1</v>
      </c>
      <c r="U56" s="169"/>
      <c r="V56" s="169"/>
      <c r="W56" s="375"/>
    </row>
    <row r="57" spans="1:25" ht="18" customHeight="1" x14ac:dyDescent="0.2">
      <c r="A57" s="858"/>
      <c r="B57" s="810"/>
      <c r="C57" s="129"/>
      <c r="D57" s="2098" t="s">
        <v>351</v>
      </c>
      <c r="E57" s="1815" t="s">
        <v>229</v>
      </c>
      <c r="F57" s="2264" t="s">
        <v>54</v>
      </c>
      <c r="G57" s="2103" t="s">
        <v>230</v>
      </c>
      <c r="H57" s="2305" t="s">
        <v>53</v>
      </c>
      <c r="I57" s="2303" t="s">
        <v>148</v>
      </c>
      <c r="J57" s="136" t="s">
        <v>125</v>
      </c>
      <c r="K57" s="328">
        <v>500</v>
      </c>
      <c r="L57" s="249">
        <v>500</v>
      </c>
      <c r="M57" s="328"/>
      <c r="N57" s="387"/>
      <c r="O57" s="392"/>
      <c r="P57" s="393"/>
      <c r="Q57" s="249"/>
      <c r="R57" s="328"/>
      <c r="S57" s="840" t="s">
        <v>136</v>
      </c>
      <c r="T57" s="490">
        <v>1</v>
      </c>
      <c r="U57" s="954"/>
      <c r="V57" s="954"/>
      <c r="W57" s="955"/>
    </row>
    <row r="58" spans="1:25" ht="38.25" customHeight="1" x14ac:dyDescent="0.2">
      <c r="A58" s="858"/>
      <c r="B58" s="810"/>
      <c r="C58" s="836"/>
      <c r="D58" s="1899"/>
      <c r="E58" s="2110"/>
      <c r="F58" s="2265"/>
      <c r="G58" s="2104"/>
      <c r="H58" s="2306"/>
      <c r="I58" s="2304"/>
      <c r="J58" s="106"/>
      <c r="K58" s="246"/>
      <c r="L58" s="250"/>
      <c r="M58" s="237"/>
      <c r="N58" s="237"/>
      <c r="O58" s="246"/>
      <c r="P58" s="394"/>
      <c r="Q58" s="250"/>
      <c r="R58" s="246"/>
      <c r="S58" s="185" t="s">
        <v>278</v>
      </c>
      <c r="T58" s="491">
        <v>100</v>
      </c>
      <c r="U58" s="951"/>
      <c r="V58" s="951"/>
      <c r="W58" s="956"/>
    </row>
    <row r="59" spans="1:25" ht="15.75" customHeight="1" x14ac:dyDescent="0.2">
      <c r="A59" s="858"/>
      <c r="B59" s="810"/>
      <c r="C59" s="161"/>
      <c r="D59" s="851"/>
      <c r="E59" s="1860" t="s">
        <v>101</v>
      </c>
      <c r="F59" s="2266" t="s">
        <v>107</v>
      </c>
      <c r="G59" s="2307" t="s">
        <v>198</v>
      </c>
      <c r="H59" s="860"/>
      <c r="I59" s="2099"/>
      <c r="J59" s="136" t="s">
        <v>28</v>
      </c>
      <c r="K59" s="328">
        <v>173.2</v>
      </c>
      <c r="L59" s="249">
        <v>159.30000000000001</v>
      </c>
      <c r="M59" s="238"/>
      <c r="N59" s="238"/>
      <c r="O59" s="238"/>
      <c r="P59" s="328"/>
      <c r="Q59" s="249"/>
      <c r="R59" s="328"/>
      <c r="S59" s="2289" t="s">
        <v>190</v>
      </c>
      <c r="T59" s="957">
        <v>100</v>
      </c>
      <c r="U59" s="958"/>
      <c r="V59" s="958"/>
      <c r="W59" s="959"/>
    </row>
    <row r="60" spans="1:25" ht="13.5" customHeight="1" x14ac:dyDescent="0.2">
      <c r="A60" s="858"/>
      <c r="B60" s="810"/>
      <c r="C60" s="161"/>
      <c r="D60" s="827"/>
      <c r="E60" s="1860"/>
      <c r="F60" s="2267"/>
      <c r="G60" s="2127"/>
      <c r="H60" s="860"/>
      <c r="I60" s="2099"/>
      <c r="J60" s="43" t="s">
        <v>128</v>
      </c>
      <c r="K60" s="248">
        <v>100</v>
      </c>
      <c r="L60" s="872"/>
      <c r="M60" s="239"/>
      <c r="N60" s="239"/>
      <c r="O60" s="239"/>
      <c r="P60" s="248"/>
      <c r="Q60" s="872"/>
      <c r="R60" s="248"/>
      <c r="S60" s="2290"/>
      <c r="T60" s="960"/>
      <c r="U60" s="961"/>
      <c r="V60" s="961"/>
      <c r="W60" s="962"/>
    </row>
    <row r="61" spans="1:25" ht="18.75" customHeight="1" x14ac:dyDescent="0.2">
      <c r="A61" s="858"/>
      <c r="B61" s="810"/>
      <c r="C61" s="161"/>
      <c r="D61" s="827"/>
      <c r="E61" s="1860"/>
      <c r="F61" s="2267"/>
      <c r="G61" s="2308"/>
      <c r="H61" s="860"/>
      <c r="I61" s="2100"/>
      <c r="J61" s="137"/>
      <c r="K61" s="246"/>
      <c r="L61" s="250"/>
      <c r="M61" s="237"/>
      <c r="N61" s="237"/>
      <c r="O61" s="237"/>
      <c r="P61" s="246"/>
      <c r="Q61" s="250"/>
      <c r="R61" s="246"/>
      <c r="S61" s="2291"/>
      <c r="T61" s="963"/>
      <c r="U61" s="964"/>
      <c r="V61" s="964"/>
      <c r="W61" s="965"/>
    </row>
    <row r="62" spans="1:25" ht="27" customHeight="1" x14ac:dyDescent="0.2">
      <c r="A62" s="858"/>
      <c r="B62" s="810"/>
      <c r="C62" s="161"/>
      <c r="D62" s="2098"/>
      <c r="E62" s="1815" t="s">
        <v>102</v>
      </c>
      <c r="F62" s="2268"/>
      <c r="G62" s="2103" t="s">
        <v>221</v>
      </c>
      <c r="H62" s="860"/>
      <c r="I62" s="2083"/>
      <c r="J62" s="136" t="s">
        <v>28</v>
      </c>
      <c r="K62" s="328">
        <v>309.8</v>
      </c>
      <c r="L62" s="249">
        <v>321.2</v>
      </c>
      <c r="M62" s="327"/>
      <c r="N62" s="238"/>
      <c r="O62" s="238"/>
      <c r="P62" s="422"/>
      <c r="Q62" s="249"/>
      <c r="R62" s="328"/>
      <c r="S62" s="966" t="s">
        <v>275</v>
      </c>
      <c r="T62" s="949">
        <v>100</v>
      </c>
      <c r="U62" s="967"/>
      <c r="V62" s="967"/>
      <c r="W62" s="968"/>
    </row>
    <row r="63" spans="1:25" ht="26.25" customHeight="1" x14ac:dyDescent="0.2">
      <c r="A63" s="858"/>
      <c r="B63" s="810"/>
      <c r="C63" s="161"/>
      <c r="D63" s="1899"/>
      <c r="E63" s="1845"/>
      <c r="F63" s="2269"/>
      <c r="G63" s="2104"/>
      <c r="H63" s="860"/>
      <c r="I63" s="2083"/>
      <c r="J63" s="151" t="s">
        <v>128</v>
      </c>
      <c r="K63" s="284">
        <v>190</v>
      </c>
      <c r="L63" s="251"/>
      <c r="M63" s="723"/>
      <c r="N63" s="240"/>
      <c r="O63" s="240"/>
      <c r="P63" s="425"/>
      <c r="Q63" s="251"/>
      <c r="R63" s="284"/>
      <c r="S63" s="969" t="s">
        <v>276</v>
      </c>
      <c r="T63" s="970">
        <v>100</v>
      </c>
      <c r="U63" s="967"/>
      <c r="V63" s="967"/>
      <c r="W63" s="968"/>
    </row>
    <row r="64" spans="1:25" ht="34.5" customHeight="1" x14ac:dyDescent="0.2">
      <c r="A64" s="858"/>
      <c r="B64" s="810"/>
      <c r="C64" s="836"/>
      <c r="D64" s="866"/>
      <c r="E64" s="869" t="s">
        <v>249</v>
      </c>
      <c r="F64" s="280"/>
      <c r="G64" s="310" t="s">
        <v>199</v>
      </c>
      <c r="H64" s="863"/>
      <c r="I64" s="847"/>
      <c r="J64" s="137" t="s">
        <v>28</v>
      </c>
      <c r="K64" s="246">
        <v>45</v>
      </c>
      <c r="L64" s="250">
        <f>45+45</f>
        <v>90</v>
      </c>
      <c r="M64" s="246"/>
      <c r="N64" s="389"/>
      <c r="O64" s="237"/>
      <c r="P64" s="246"/>
      <c r="Q64" s="250"/>
      <c r="R64" s="246"/>
      <c r="S64" s="971" t="s">
        <v>277</v>
      </c>
      <c r="T64" s="972">
        <v>200</v>
      </c>
      <c r="U64" s="973"/>
      <c r="V64" s="973"/>
      <c r="W64" s="946"/>
    </row>
    <row r="65" spans="1:23" ht="14.25" customHeight="1" thickBot="1" x14ac:dyDescent="0.25">
      <c r="A65" s="887"/>
      <c r="B65" s="811"/>
      <c r="C65" s="124"/>
      <c r="D65" s="53"/>
      <c r="E65" s="54"/>
      <c r="F65" s="55"/>
      <c r="G65" s="55"/>
      <c r="H65" s="56"/>
      <c r="I65" s="2122" t="s">
        <v>93</v>
      </c>
      <c r="J65" s="2123"/>
      <c r="K65" s="241">
        <f t="shared" ref="K65:R65" si="0">SUM(K14:K64)</f>
        <v>1736.5</v>
      </c>
      <c r="L65" s="241">
        <f t="shared" si="0"/>
        <v>1555.8</v>
      </c>
      <c r="M65" s="241">
        <f t="shared" si="0"/>
        <v>2941.2</v>
      </c>
      <c r="N65" s="241">
        <f t="shared" si="0"/>
        <v>328.5</v>
      </c>
      <c r="O65" s="241">
        <f t="shared" si="0"/>
        <v>0</v>
      </c>
      <c r="P65" s="241">
        <f t="shared" si="0"/>
        <v>2612.6999999999998</v>
      </c>
      <c r="Q65" s="241">
        <f t="shared" si="0"/>
        <v>2320</v>
      </c>
      <c r="R65" s="241">
        <f t="shared" si="0"/>
        <v>1393.8</v>
      </c>
      <c r="S65" s="175"/>
      <c r="T65" s="464"/>
      <c r="U65" s="464"/>
      <c r="V65" s="464"/>
      <c r="W65" s="194"/>
    </row>
    <row r="66" spans="1:23" ht="27" customHeight="1" x14ac:dyDescent="0.2">
      <c r="A66" s="858" t="s">
        <v>7</v>
      </c>
      <c r="B66" s="821" t="s">
        <v>7</v>
      </c>
      <c r="C66" s="836" t="s">
        <v>9</v>
      </c>
      <c r="D66" s="165"/>
      <c r="E66" s="195" t="s">
        <v>62</v>
      </c>
      <c r="F66" s="189"/>
      <c r="G66" s="196"/>
      <c r="H66" s="861" t="s">
        <v>31</v>
      </c>
      <c r="I66" s="2124" t="s">
        <v>94</v>
      </c>
      <c r="J66" s="141"/>
      <c r="K66" s="242"/>
      <c r="L66" s="242"/>
      <c r="M66" s="242"/>
      <c r="N66" s="404"/>
      <c r="O66" s="404"/>
      <c r="P66" s="244"/>
      <c r="Q66" s="242"/>
      <c r="R66" s="417"/>
      <c r="S66" s="414"/>
      <c r="T66" s="352"/>
      <c r="U66" s="382"/>
      <c r="V66" s="382"/>
      <c r="W66" s="371"/>
    </row>
    <row r="67" spans="1:23" ht="53.25" customHeight="1" x14ac:dyDescent="0.2">
      <c r="A67" s="1857"/>
      <c r="B67" s="1869"/>
      <c r="C67" s="2096"/>
      <c r="D67" s="1859" t="s">
        <v>7</v>
      </c>
      <c r="E67" s="839" t="s">
        <v>85</v>
      </c>
      <c r="F67" s="2126"/>
      <c r="G67" s="2103" t="s">
        <v>231</v>
      </c>
      <c r="H67" s="1872"/>
      <c r="I67" s="2125"/>
      <c r="J67" s="12" t="s">
        <v>28</v>
      </c>
      <c r="K67" s="325">
        <v>2044.6</v>
      </c>
      <c r="L67" s="325">
        <f>2044.6+150.5</f>
        <v>2195.1</v>
      </c>
      <c r="M67" s="871">
        <f>+N67</f>
        <v>2646.5</v>
      </c>
      <c r="N67" s="388">
        <v>2646.5</v>
      </c>
      <c r="O67" s="388"/>
      <c r="P67" s="239"/>
      <c r="Q67" s="325">
        <v>2746.3</v>
      </c>
      <c r="R67" s="872">
        <v>2851.1</v>
      </c>
      <c r="S67" s="131" t="s">
        <v>380</v>
      </c>
      <c r="T67" s="353">
        <v>3.9</v>
      </c>
      <c r="U67" s="383">
        <v>8.6</v>
      </c>
      <c r="V67" s="383">
        <v>8.6</v>
      </c>
      <c r="W67" s="372">
        <v>8.6</v>
      </c>
    </row>
    <row r="68" spans="1:23" ht="27.75" customHeight="1" x14ac:dyDescent="0.2">
      <c r="A68" s="1857"/>
      <c r="B68" s="1869"/>
      <c r="C68" s="2096"/>
      <c r="D68" s="1859"/>
      <c r="E68" s="841" t="s">
        <v>324</v>
      </c>
      <c r="F68" s="1842"/>
      <c r="G68" s="2127"/>
      <c r="H68" s="1872"/>
      <c r="I68" s="2125"/>
      <c r="J68" s="106" t="s">
        <v>28</v>
      </c>
      <c r="K68" s="243"/>
      <c r="L68" s="243"/>
      <c r="M68" s="186">
        <v>137.4</v>
      </c>
      <c r="N68" s="389">
        <v>137.4</v>
      </c>
      <c r="O68" s="389"/>
      <c r="P68" s="237"/>
      <c r="Q68" s="243"/>
      <c r="R68" s="250"/>
      <c r="S68" s="324" t="s">
        <v>347</v>
      </c>
      <c r="T68" s="357"/>
      <c r="U68" s="169">
        <v>648</v>
      </c>
      <c r="V68" s="357"/>
      <c r="W68" s="645"/>
    </row>
    <row r="69" spans="1:23" ht="18" customHeight="1" x14ac:dyDescent="0.2">
      <c r="A69" s="1857"/>
      <c r="B69" s="1869"/>
      <c r="C69" s="2096"/>
      <c r="D69" s="2098" t="s">
        <v>9</v>
      </c>
      <c r="E69" s="1836" t="s">
        <v>42</v>
      </c>
      <c r="F69" s="881"/>
      <c r="G69" s="2119" t="s">
        <v>200</v>
      </c>
      <c r="H69" s="860"/>
      <c r="I69" s="2099"/>
      <c r="J69" s="10" t="s">
        <v>28</v>
      </c>
      <c r="K69" s="327">
        <v>76</v>
      </c>
      <c r="L69" s="327">
        <v>76</v>
      </c>
      <c r="M69" s="262">
        <f>+N69+P69</f>
        <v>78.400000000000006</v>
      </c>
      <c r="N69" s="387">
        <v>78.400000000000006</v>
      </c>
      <c r="O69" s="387"/>
      <c r="P69" s="238"/>
      <c r="Q69" s="327">
        <f>+M69</f>
        <v>78.400000000000006</v>
      </c>
      <c r="R69" s="249">
        <f>+Q69</f>
        <v>78.400000000000006</v>
      </c>
      <c r="S69" s="130" t="s">
        <v>44</v>
      </c>
      <c r="T69" s="354">
        <v>55</v>
      </c>
      <c r="U69" s="76">
        <v>55</v>
      </c>
      <c r="V69" s="76">
        <v>55</v>
      </c>
      <c r="W69" s="373">
        <v>55</v>
      </c>
    </row>
    <row r="70" spans="1:23" ht="26.25" customHeight="1" x14ac:dyDescent="0.2">
      <c r="A70" s="1857"/>
      <c r="B70" s="1869"/>
      <c r="C70" s="2096"/>
      <c r="D70" s="1859"/>
      <c r="E70" s="1870"/>
      <c r="F70" s="882"/>
      <c r="G70" s="2120"/>
      <c r="H70" s="860"/>
      <c r="I70" s="2099"/>
      <c r="J70" s="57" t="s">
        <v>45</v>
      </c>
      <c r="K70" s="664">
        <v>0.8</v>
      </c>
      <c r="L70" s="664">
        <v>0.8</v>
      </c>
      <c r="M70" s="268">
        <v>0.8</v>
      </c>
      <c r="N70" s="430">
        <v>0.8</v>
      </c>
      <c r="O70" s="430"/>
      <c r="P70" s="665"/>
      <c r="Q70" s="664">
        <v>0.8</v>
      </c>
      <c r="R70" s="429">
        <v>0.8</v>
      </c>
      <c r="S70" s="666" t="s">
        <v>86</v>
      </c>
      <c r="T70" s="667">
        <v>1227</v>
      </c>
      <c r="U70" s="651">
        <v>1985</v>
      </c>
      <c r="V70" s="651">
        <v>1985</v>
      </c>
      <c r="W70" s="652">
        <v>1985</v>
      </c>
    </row>
    <row r="71" spans="1:23" ht="30" customHeight="1" x14ac:dyDescent="0.2">
      <c r="A71" s="1857"/>
      <c r="B71" s="1869"/>
      <c r="C71" s="2096"/>
      <c r="D71" s="1899"/>
      <c r="E71" s="1871"/>
      <c r="F71" s="618"/>
      <c r="G71" s="2121"/>
      <c r="H71" s="860"/>
      <c r="I71" s="2100"/>
      <c r="J71" s="12" t="s">
        <v>28</v>
      </c>
      <c r="K71" s="325"/>
      <c r="L71" s="325"/>
      <c r="M71" s="186">
        <f>+P71</f>
        <v>19</v>
      </c>
      <c r="N71" s="389"/>
      <c r="O71" s="389"/>
      <c r="P71" s="237">
        <v>19</v>
      </c>
      <c r="Q71" s="243"/>
      <c r="R71" s="250"/>
      <c r="S71" s="456" t="s">
        <v>402</v>
      </c>
      <c r="T71" s="623"/>
      <c r="U71" s="624">
        <v>1</v>
      </c>
      <c r="V71" s="624"/>
      <c r="W71" s="625"/>
    </row>
    <row r="72" spans="1:23" ht="16.5" customHeight="1" x14ac:dyDescent="0.2">
      <c r="A72" s="858"/>
      <c r="B72" s="821"/>
      <c r="C72" s="836"/>
      <c r="D72" s="851" t="s">
        <v>30</v>
      </c>
      <c r="E72" s="1836" t="s">
        <v>269</v>
      </c>
      <c r="F72" s="403"/>
      <c r="G72" s="2119" t="s">
        <v>201</v>
      </c>
      <c r="H72" s="860"/>
      <c r="I72" s="843"/>
      <c r="J72" s="862" t="s">
        <v>28</v>
      </c>
      <c r="K72" s="327">
        <v>50.6</v>
      </c>
      <c r="L72" s="327">
        <v>69.400000000000006</v>
      </c>
      <c r="M72" s="262">
        <v>65.5</v>
      </c>
      <c r="N72" s="387">
        <v>65.5</v>
      </c>
      <c r="O72" s="387"/>
      <c r="P72" s="238"/>
      <c r="Q72" s="327">
        <v>53.8</v>
      </c>
      <c r="R72" s="249">
        <v>45.9</v>
      </c>
      <c r="S72" s="1121" t="s">
        <v>381</v>
      </c>
      <c r="T72" s="631" t="s">
        <v>115</v>
      </c>
      <c r="U72" s="632" t="s">
        <v>254</v>
      </c>
      <c r="V72" s="631" t="s">
        <v>254</v>
      </c>
      <c r="W72" s="633" t="s">
        <v>254</v>
      </c>
    </row>
    <row r="73" spans="1:23" ht="19.5" customHeight="1" x14ac:dyDescent="0.2">
      <c r="A73" s="858"/>
      <c r="B73" s="821"/>
      <c r="C73" s="836"/>
      <c r="D73" s="827"/>
      <c r="E73" s="1879"/>
      <c r="F73" s="460"/>
      <c r="G73" s="2131"/>
      <c r="H73" s="860"/>
      <c r="I73" s="843"/>
      <c r="J73" s="853" t="s">
        <v>28</v>
      </c>
      <c r="K73" s="325"/>
      <c r="L73" s="325"/>
      <c r="M73" s="871"/>
      <c r="N73" s="388"/>
      <c r="O73" s="388"/>
      <c r="P73" s="239"/>
      <c r="Q73" s="325"/>
      <c r="R73" s="872"/>
      <c r="S73" s="627" t="s">
        <v>382</v>
      </c>
      <c r="T73" s="628" t="s">
        <v>250</v>
      </c>
      <c r="U73" s="628" t="s">
        <v>250</v>
      </c>
      <c r="V73" s="629" t="s">
        <v>250</v>
      </c>
      <c r="W73" s="630"/>
    </row>
    <row r="74" spans="1:23" ht="30" customHeight="1" x14ac:dyDescent="0.2">
      <c r="A74" s="858"/>
      <c r="B74" s="821"/>
      <c r="C74" s="836"/>
      <c r="D74" s="827"/>
      <c r="E74" s="1880"/>
      <c r="F74" s="197"/>
      <c r="G74" s="2121"/>
      <c r="H74" s="860"/>
      <c r="I74" s="843"/>
      <c r="J74" s="40"/>
      <c r="K74" s="243"/>
      <c r="L74" s="243"/>
      <c r="M74" s="186"/>
      <c r="N74" s="389"/>
      <c r="O74" s="389"/>
      <c r="P74" s="237"/>
      <c r="Q74" s="243"/>
      <c r="R74" s="250"/>
      <c r="S74" s="336" t="s">
        <v>251</v>
      </c>
      <c r="T74" s="67" t="s">
        <v>252</v>
      </c>
      <c r="U74" s="67" t="s">
        <v>322</v>
      </c>
      <c r="V74" s="444" t="s">
        <v>323</v>
      </c>
      <c r="W74" s="413" t="s">
        <v>323</v>
      </c>
    </row>
    <row r="75" spans="1:23" ht="35.25" customHeight="1" x14ac:dyDescent="0.2">
      <c r="A75" s="858"/>
      <c r="B75" s="821"/>
      <c r="C75" s="836"/>
      <c r="D75" s="866" t="s">
        <v>39</v>
      </c>
      <c r="E75" s="883" t="s">
        <v>71</v>
      </c>
      <c r="F75" s="197"/>
      <c r="G75" s="281" t="s">
        <v>202</v>
      </c>
      <c r="H75" s="863"/>
      <c r="I75" s="793"/>
      <c r="J75" s="40" t="s">
        <v>28</v>
      </c>
      <c r="K75" s="243">
        <v>109</v>
      </c>
      <c r="L75" s="243">
        <v>109</v>
      </c>
      <c r="M75" s="186">
        <v>95</v>
      </c>
      <c r="N75" s="389">
        <v>95</v>
      </c>
      <c r="O75" s="400"/>
      <c r="P75" s="621"/>
      <c r="Q75" s="622">
        <v>95</v>
      </c>
      <c r="R75" s="252">
        <v>95</v>
      </c>
      <c r="S75" s="415" t="s">
        <v>43</v>
      </c>
      <c r="T75" s="355">
        <v>9</v>
      </c>
      <c r="U75" s="79">
        <v>8</v>
      </c>
      <c r="V75" s="355">
        <v>8</v>
      </c>
      <c r="W75" s="92">
        <v>8</v>
      </c>
    </row>
    <row r="76" spans="1:23" ht="16.5" customHeight="1" thickBot="1" x14ac:dyDescent="0.25">
      <c r="A76" s="47"/>
      <c r="B76" s="825"/>
      <c r="C76" s="52"/>
      <c r="D76" s="53"/>
      <c r="E76" s="54"/>
      <c r="F76" s="55"/>
      <c r="G76" s="55"/>
      <c r="H76" s="56"/>
      <c r="I76" s="2122" t="s">
        <v>93</v>
      </c>
      <c r="J76" s="2151"/>
      <c r="K76" s="241">
        <f t="shared" ref="K76:R76" si="1">SUM(K67:K75)</f>
        <v>2281</v>
      </c>
      <c r="L76" s="241">
        <f t="shared" si="1"/>
        <v>2450.3000000000002</v>
      </c>
      <c r="M76" s="241">
        <f t="shared" si="1"/>
        <v>3042.6</v>
      </c>
      <c r="N76" s="241">
        <f t="shared" si="1"/>
        <v>3023.6</v>
      </c>
      <c r="O76" s="241">
        <f t="shared" si="1"/>
        <v>0</v>
      </c>
      <c r="P76" s="241">
        <f t="shared" si="1"/>
        <v>19</v>
      </c>
      <c r="Q76" s="241">
        <f t="shared" si="1"/>
        <v>2974.3</v>
      </c>
      <c r="R76" s="253">
        <f t="shared" si="1"/>
        <v>3071.2</v>
      </c>
      <c r="S76" s="416"/>
      <c r="T76" s="351"/>
      <c r="U76" s="351"/>
      <c r="V76" s="351"/>
      <c r="W76" s="194"/>
    </row>
    <row r="77" spans="1:23" ht="25.5" customHeight="1" x14ac:dyDescent="0.2">
      <c r="A77" s="886" t="s">
        <v>7</v>
      </c>
      <c r="B77" s="824" t="s">
        <v>7</v>
      </c>
      <c r="C77" s="160" t="s">
        <v>30</v>
      </c>
      <c r="D77" s="166"/>
      <c r="E77" s="208" t="s">
        <v>63</v>
      </c>
      <c r="F77" s="302"/>
      <c r="G77" s="303"/>
      <c r="H77" s="861" t="s">
        <v>31</v>
      </c>
      <c r="I77" s="167"/>
      <c r="J77" s="141"/>
      <c r="K77" s="244"/>
      <c r="L77" s="417"/>
      <c r="M77" s="242"/>
      <c r="N77" s="404"/>
      <c r="O77" s="404"/>
      <c r="P77" s="419"/>
      <c r="Q77" s="244"/>
      <c r="R77" s="417"/>
      <c r="S77" s="168"/>
      <c r="T77" s="352"/>
      <c r="U77" s="382"/>
      <c r="V77" s="382"/>
      <c r="W77" s="371"/>
    </row>
    <row r="78" spans="1:23" ht="20.25" customHeight="1" x14ac:dyDescent="0.2">
      <c r="A78" s="858"/>
      <c r="B78" s="821"/>
      <c r="C78" s="161"/>
      <c r="D78" s="827" t="s">
        <v>7</v>
      </c>
      <c r="E78" s="1815" t="s">
        <v>191</v>
      </c>
      <c r="F78" s="1881" t="s">
        <v>81</v>
      </c>
      <c r="G78" s="2120" t="s">
        <v>225</v>
      </c>
      <c r="H78" s="860"/>
      <c r="I78" s="2132" t="s">
        <v>94</v>
      </c>
      <c r="J78" s="136" t="s">
        <v>28</v>
      </c>
      <c r="K78" s="328">
        <v>22.8</v>
      </c>
      <c r="L78" s="249">
        <v>22.8</v>
      </c>
      <c r="M78" s="871">
        <f>+P78</f>
        <v>45</v>
      </c>
      <c r="N78" s="387"/>
      <c r="O78" s="388"/>
      <c r="P78" s="420">
        <v>45</v>
      </c>
      <c r="Q78" s="420"/>
      <c r="R78" s="432"/>
      <c r="S78" s="1852" t="s">
        <v>383</v>
      </c>
      <c r="T78" s="2292">
        <v>20</v>
      </c>
      <c r="U78" s="674">
        <v>60</v>
      </c>
      <c r="V78" s="674">
        <v>80</v>
      </c>
      <c r="W78" s="1876">
        <v>100</v>
      </c>
    </row>
    <row r="79" spans="1:23" ht="20.25" customHeight="1" x14ac:dyDescent="0.2">
      <c r="A79" s="858"/>
      <c r="B79" s="821"/>
      <c r="C79" s="161"/>
      <c r="D79" s="827"/>
      <c r="E79" s="1848"/>
      <c r="F79" s="1881"/>
      <c r="G79" s="2120"/>
      <c r="H79" s="860"/>
      <c r="I79" s="2130"/>
      <c r="J79" s="151" t="s">
        <v>83</v>
      </c>
      <c r="K79" s="248">
        <v>13</v>
      </c>
      <c r="L79" s="872">
        <v>13</v>
      </c>
      <c r="M79" s="399"/>
      <c r="N79" s="388"/>
      <c r="O79" s="388"/>
      <c r="P79" s="420"/>
      <c r="Q79" s="425">
        <v>7.1</v>
      </c>
      <c r="R79" s="433"/>
      <c r="S79" s="1875"/>
      <c r="T79" s="2286"/>
      <c r="U79" s="379"/>
      <c r="V79" s="379"/>
      <c r="W79" s="1877"/>
    </row>
    <row r="80" spans="1:23" ht="26.25" customHeight="1" x14ac:dyDescent="0.2">
      <c r="A80" s="858"/>
      <c r="B80" s="821"/>
      <c r="C80" s="161"/>
      <c r="D80" s="827"/>
      <c r="E80" s="1848"/>
      <c r="F80" s="1881"/>
      <c r="G80" s="2120"/>
      <c r="H80" s="860"/>
      <c r="I80" s="152" t="s">
        <v>172</v>
      </c>
      <c r="J80" s="153" t="s">
        <v>28</v>
      </c>
      <c r="K80" s="268">
        <v>4</v>
      </c>
      <c r="L80" s="429">
        <v>3</v>
      </c>
      <c r="M80" s="268">
        <f>+N80+P80</f>
        <v>31</v>
      </c>
      <c r="N80" s="430">
        <v>1</v>
      </c>
      <c r="O80" s="430"/>
      <c r="P80" s="431">
        <v>30</v>
      </c>
      <c r="Q80" s="431">
        <v>1.5</v>
      </c>
      <c r="R80" s="431">
        <v>1.5</v>
      </c>
      <c r="S80" s="1875"/>
      <c r="T80" s="2286"/>
      <c r="U80" s="379"/>
      <c r="V80" s="379"/>
      <c r="W80" s="1877"/>
    </row>
    <row r="81" spans="1:28" ht="20.25" customHeight="1" x14ac:dyDescent="0.2">
      <c r="A81" s="858"/>
      <c r="B81" s="821"/>
      <c r="C81" s="161"/>
      <c r="D81" s="827"/>
      <c r="E81" s="839"/>
      <c r="F81" s="1881"/>
      <c r="G81" s="190"/>
      <c r="H81" s="860"/>
      <c r="I81" s="668" t="s">
        <v>155</v>
      </c>
      <c r="J81" s="669" t="s">
        <v>28</v>
      </c>
      <c r="K81" s="670">
        <v>2</v>
      </c>
      <c r="L81" s="671">
        <v>2</v>
      </c>
      <c r="M81" s="670">
        <v>2</v>
      </c>
      <c r="N81" s="672">
        <v>2</v>
      </c>
      <c r="O81" s="672"/>
      <c r="P81" s="673"/>
      <c r="Q81" s="673">
        <v>1.6</v>
      </c>
      <c r="R81" s="673">
        <v>2</v>
      </c>
      <c r="S81" s="2128"/>
      <c r="T81" s="2287"/>
      <c r="U81" s="380"/>
      <c r="V81" s="380"/>
      <c r="W81" s="2288"/>
    </row>
    <row r="82" spans="1:28" ht="22.5" customHeight="1" x14ac:dyDescent="0.2">
      <c r="A82" s="858"/>
      <c r="B82" s="821"/>
      <c r="C82" s="161"/>
      <c r="D82" s="827"/>
      <c r="E82" s="839"/>
      <c r="F82" s="206"/>
      <c r="G82" s="190"/>
      <c r="H82" s="860"/>
      <c r="I82" s="2129" t="s">
        <v>94</v>
      </c>
      <c r="J82" s="43" t="s">
        <v>28</v>
      </c>
      <c r="K82" s="248">
        <v>12.4</v>
      </c>
      <c r="L82" s="872">
        <v>12.4</v>
      </c>
      <c r="M82" s="871"/>
      <c r="N82" s="388"/>
      <c r="O82" s="388"/>
      <c r="P82" s="420"/>
      <c r="Q82" s="420"/>
      <c r="R82" s="872"/>
      <c r="S82" s="1852" t="s">
        <v>384</v>
      </c>
      <c r="T82" s="2286">
        <v>50</v>
      </c>
      <c r="U82" s="379">
        <v>60</v>
      </c>
      <c r="V82" s="379">
        <v>80</v>
      </c>
      <c r="W82" s="1877">
        <v>100</v>
      </c>
    </row>
    <row r="83" spans="1:28" ht="21" customHeight="1" x14ac:dyDescent="0.2">
      <c r="A83" s="858"/>
      <c r="B83" s="821"/>
      <c r="C83" s="161"/>
      <c r="D83" s="827"/>
      <c r="E83" s="839"/>
      <c r="F83" s="206"/>
      <c r="G83" s="190"/>
      <c r="H83" s="860"/>
      <c r="I83" s="2130"/>
      <c r="J83" s="43" t="s">
        <v>83</v>
      </c>
      <c r="K83" s="248">
        <v>2.2999999999999998</v>
      </c>
      <c r="L83" s="872">
        <v>2.2999999999999998</v>
      </c>
      <c r="M83" s="399">
        <v>5</v>
      </c>
      <c r="N83" s="388">
        <v>5</v>
      </c>
      <c r="O83" s="388"/>
      <c r="P83" s="420"/>
      <c r="Q83" s="425"/>
      <c r="R83" s="872"/>
      <c r="S83" s="1875"/>
      <c r="T83" s="2286"/>
      <c r="U83" s="379"/>
      <c r="V83" s="379"/>
      <c r="W83" s="1877"/>
      <c r="Y83" s="11"/>
      <c r="Z83" s="11"/>
      <c r="AA83" s="11"/>
      <c r="AB83" s="11"/>
    </row>
    <row r="84" spans="1:28" ht="25.5" customHeight="1" x14ac:dyDescent="0.2">
      <c r="A84" s="858"/>
      <c r="B84" s="821"/>
      <c r="C84" s="161"/>
      <c r="D84" s="827"/>
      <c r="E84" s="839"/>
      <c r="F84" s="206"/>
      <c r="G84" s="190"/>
      <c r="H84" s="860"/>
      <c r="I84" s="150" t="s">
        <v>172</v>
      </c>
      <c r="J84" s="153" t="s">
        <v>28</v>
      </c>
      <c r="K84" s="418">
        <v>5</v>
      </c>
      <c r="L84" s="429">
        <v>5</v>
      </c>
      <c r="M84" s="399">
        <f>+N84+P84</f>
        <v>9</v>
      </c>
      <c r="N84" s="430">
        <v>4</v>
      </c>
      <c r="O84" s="430"/>
      <c r="P84" s="431">
        <v>5</v>
      </c>
      <c r="Q84" s="425">
        <f>1+35</f>
        <v>36</v>
      </c>
      <c r="R84" s="429">
        <v>1.5</v>
      </c>
      <c r="S84" s="1875"/>
      <c r="T84" s="2286"/>
      <c r="U84" s="379"/>
      <c r="V84" s="379"/>
      <c r="W84" s="1877"/>
      <c r="Y84" s="1165" t="s">
        <v>28</v>
      </c>
      <c r="Z84" s="1166">
        <f>SUMIF(J78:J117,"SB",M78:M117)</f>
        <v>1182.8</v>
      </c>
      <c r="AA84" s="1166">
        <f>SUMIF(J78:J117,"SB",Q78:Q117)</f>
        <v>1115</v>
      </c>
      <c r="AB84" s="1166">
        <f>SUMIF(J78:J117,"SB",R78:R117)</f>
        <v>740.8</v>
      </c>
    </row>
    <row r="85" spans="1:28" ht="18" customHeight="1" x14ac:dyDescent="0.2">
      <c r="A85" s="858"/>
      <c r="B85" s="821"/>
      <c r="C85" s="161"/>
      <c r="D85" s="827"/>
      <c r="E85" s="839"/>
      <c r="F85" s="206"/>
      <c r="G85" s="190"/>
      <c r="H85" s="860"/>
      <c r="I85" s="154" t="s">
        <v>155</v>
      </c>
      <c r="J85" s="137" t="s">
        <v>28</v>
      </c>
      <c r="K85" s="246">
        <v>2</v>
      </c>
      <c r="L85" s="250">
        <v>2</v>
      </c>
      <c r="M85" s="186">
        <v>2</v>
      </c>
      <c r="N85" s="389">
        <v>2</v>
      </c>
      <c r="O85" s="389"/>
      <c r="P85" s="421"/>
      <c r="Q85" s="421">
        <v>1.6</v>
      </c>
      <c r="R85" s="250">
        <v>2</v>
      </c>
      <c r="S85" s="2128"/>
      <c r="T85" s="2287"/>
      <c r="U85" s="380"/>
      <c r="V85" s="380"/>
      <c r="W85" s="2288"/>
      <c r="Y85" s="1165" t="s">
        <v>365</v>
      </c>
      <c r="Z85" s="1166">
        <f>SUMIF(J79:J117,"SB(VR)",M79:M117)</f>
        <v>14.3</v>
      </c>
      <c r="AA85" s="1166">
        <f>SUMIF(J79:J117,"SB(VR)",Q79:Q117)</f>
        <v>14.3</v>
      </c>
      <c r="AB85" s="1166">
        <f>SUMIF(J79:J117,"SB(VR)",R79:R117)</f>
        <v>0</v>
      </c>
    </row>
    <row r="86" spans="1:28" ht="19.5" customHeight="1" x14ac:dyDescent="0.2">
      <c r="A86" s="858"/>
      <c r="B86" s="821"/>
      <c r="C86" s="161"/>
      <c r="D86" s="827"/>
      <c r="E86" s="839"/>
      <c r="F86" s="206"/>
      <c r="G86" s="190"/>
      <c r="H86" s="860"/>
      <c r="I86" s="2132" t="s">
        <v>94</v>
      </c>
      <c r="J86" s="136" t="s">
        <v>28</v>
      </c>
      <c r="K86" s="328">
        <v>54.8</v>
      </c>
      <c r="L86" s="249">
        <v>54.8</v>
      </c>
      <c r="M86" s="262">
        <f>+N86+P86</f>
        <v>45.9</v>
      </c>
      <c r="N86" s="387">
        <v>0.9</v>
      </c>
      <c r="O86" s="387"/>
      <c r="P86" s="422">
        <v>45</v>
      </c>
      <c r="Q86" s="422">
        <v>0.6</v>
      </c>
      <c r="R86" s="249"/>
      <c r="S86" s="1852" t="s">
        <v>385</v>
      </c>
      <c r="T86" s="648">
        <v>40</v>
      </c>
      <c r="U86" s="379">
        <v>60</v>
      </c>
      <c r="V86" s="379">
        <v>80</v>
      </c>
      <c r="W86" s="874">
        <v>100</v>
      </c>
      <c r="Y86" s="1165" t="s">
        <v>45</v>
      </c>
      <c r="Z86" s="1166">
        <f>SUMIF(J80:J117,"SB(SP)",M80:M117)</f>
        <v>32.700000000000003</v>
      </c>
      <c r="AA86" s="1166">
        <f>SUMIF(J80:J117,"SB(SP)",Q80:Q117)</f>
        <v>12.8</v>
      </c>
      <c r="AB86" s="1166">
        <f>SUMIF(J80:J117,"SB(SP)",R80:R117)</f>
        <v>12.8</v>
      </c>
    </row>
    <row r="87" spans="1:28" ht="19.5" customHeight="1" x14ac:dyDescent="0.2">
      <c r="A87" s="858"/>
      <c r="B87" s="821"/>
      <c r="C87" s="161"/>
      <c r="D87" s="827"/>
      <c r="E87" s="839"/>
      <c r="F87" s="206"/>
      <c r="G87" s="190"/>
      <c r="H87" s="860"/>
      <c r="I87" s="2130"/>
      <c r="J87" s="151" t="s">
        <v>83</v>
      </c>
      <c r="K87" s="284">
        <v>24.5</v>
      </c>
      <c r="L87" s="251">
        <v>24.5</v>
      </c>
      <c r="M87" s="399">
        <f>+N87</f>
        <v>9.3000000000000007</v>
      </c>
      <c r="N87" s="405">
        <v>9.3000000000000007</v>
      </c>
      <c r="O87" s="405"/>
      <c r="P87" s="425"/>
      <c r="Q87" s="425">
        <v>7.2</v>
      </c>
      <c r="R87" s="251"/>
      <c r="S87" s="1875"/>
      <c r="T87" s="648"/>
      <c r="U87" s="379"/>
      <c r="V87" s="379"/>
      <c r="W87" s="874"/>
      <c r="Y87" s="1165" t="s">
        <v>119</v>
      </c>
      <c r="Z87" s="1166">
        <f>SUMIF(J81:J118,"SB(SPL)",M81:M118)</f>
        <v>0</v>
      </c>
      <c r="AA87" s="1166">
        <f>SUMIF(J81:J118,"SB(SPL)",Q81:Q118)</f>
        <v>0</v>
      </c>
      <c r="AB87" s="1166">
        <f>SUMIF(J81:J118,"SB(SPL)",R81:R118)</f>
        <v>0</v>
      </c>
    </row>
    <row r="88" spans="1:28" ht="27" customHeight="1" x14ac:dyDescent="0.2">
      <c r="A88" s="858"/>
      <c r="B88" s="821"/>
      <c r="C88" s="161"/>
      <c r="D88" s="827"/>
      <c r="E88" s="839"/>
      <c r="F88" s="206"/>
      <c r="G88" s="190"/>
      <c r="H88" s="860"/>
      <c r="I88" s="154" t="s">
        <v>172</v>
      </c>
      <c r="J88" s="137" t="s">
        <v>28</v>
      </c>
      <c r="K88" s="284">
        <v>3</v>
      </c>
      <c r="L88" s="251">
        <v>3</v>
      </c>
      <c r="M88" s="268">
        <f>+N88+P88</f>
        <v>31</v>
      </c>
      <c r="N88" s="388">
        <v>1</v>
      </c>
      <c r="O88" s="388"/>
      <c r="P88" s="420">
        <v>30</v>
      </c>
      <c r="Q88" s="248">
        <v>1.5</v>
      </c>
      <c r="R88" s="872">
        <v>1.5</v>
      </c>
      <c r="S88" s="2128"/>
      <c r="T88" s="347"/>
      <c r="U88" s="380"/>
      <c r="V88" s="380"/>
      <c r="W88" s="875"/>
      <c r="Y88" s="1165"/>
      <c r="Z88" s="1165"/>
      <c r="AA88" s="1165"/>
      <c r="AB88" s="1165"/>
    </row>
    <row r="89" spans="1:28" ht="25.5" customHeight="1" x14ac:dyDescent="0.2">
      <c r="A89" s="858"/>
      <c r="B89" s="821"/>
      <c r="C89" s="161"/>
      <c r="D89" s="827"/>
      <c r="E89" s="839"/>
      <c r="F89" s="236"/>
      <c r="G89" s="190"/>
      <c r="H89" s="860"/>
      <c r="I89" s="2132" t="s">
        <v>94</v>
      </c>
      <c r="J89" s="136" t="s">
        <v>28</v>
      </c>
      <c r="K89" s="328">
        <v>29.8</v>
      </c>
      <c r="L89" s="249">
        <v>29.8</v>
      </c>
      <c r="M89" s="327">
        <f>+P89</f>
        <v>177.8</v>
      </c>
      <c r="N89" s="387"/>
      <c r="O89" s="387"/>
      <c r="P89" s="393">
        <v>177.8</v>
      </c>
      <c r="Q89" s="328">
        <v>350</v>
      </c>
      <c r="R89" s="249">
        <v>176</v>
      </c>
      <c r="S89" s="878" t="s">
        <v>386</v>
      </c>
      <c r="T89" s="675">
        <v>1</v>
      </c>
      <c r="U89" s="674">
        <v>3</v>
      </c>
      <c r="V89" s="674">
        <v>3</v>
      </c>
      <c r="W89" s="873">
        <v>2</v>
      </c>
      <c r="Y89" s="1165"/>
      <c r="Z89" s="1167">
        <f>Z88+Z87+Z86+Z85+Z84</f>
        <v>1229.8</v>
      </c>
      <c r="AA89" s="1167">
        <f>AA88+AA87+AA86+AA85+AA84</f>
        <v>1142.0999999999999</v>
      </c>
      <c r="AB89" s="1167">
        <f t="shared" ref="AB89" si="2">AB88+AB87+AB86+AB85+AB84</f>
        <v>753.6</v>
      </c>
    </row>
    <row r="90" spans="1:28" ht="20.25" customHeight="1" x14ac:dyDescent="0.2">
      <c r="A90" s="858"/>
      <c r="B90" s="821"/>
      <c r="C90" s="161"/>
      <c r="D90" s="827"/>
      <c r="E90" s="839"/>
      <c r="F90" s="236"/>
      <c r="G90" s="190"/>
      <c r="H90" s="860"/>
      <c r="I90" s="2129"/>
      <c r="J90" s="151"/>
      <c r="K90" s="284"/>
      <c r="L90" s="251"/>
      <c r="M90" s="399"/>
      <c r="N90" s="405"/>
      <c r="O90" s="405"/>
      <c r="P90" s="425"/>
      <c r="Q90" s="284"/>
      <c r="R90" s="251"/>
      <c r="S90" s="676"/>
      <c r="T90" s="677"/>
      <c r="U90" s="678"/>
      <c r="V90" s="678"/>
      <c r="W90" s="679"/>
      <c r="Y90" s="11"/>
      <c r="Z90" s="11"/>
      <c r="AA90" s="11"/>
      <c r="AB90" s="11"/>
    </row>
    <row r="91" spans="1:28" ht="25.5" customHeight="1" x14ac:dyDescent="0.2">
      <c r="A91" s="858"/>
      <c r="B91" s="821"/>
      <c r="C91" s="161"/>
      <c r="D91" s="852"/>
      <c r="E91" s="837"/>
      <c r="F91" s="282"/>
      <c r="G91" s="191"/>
      <c r="H91" s="863"/>
      <c r="I91" s="2139"/>
      <c r="J91" s="137" t="s">
        <v>28</v>
      </c>
      <c r="K91" s="246">
        <v>2</v>
      </c>
      <c r="L91" s="250">
        <v>2</v>
      </c>
      <c r="M91" s="186">
        <f>+P91</f>
        <v>15</v>
      </c>
      <c r="N91" s="389"/>
      <c r="O91" s="389"/>
      <c r="P91" s="421">
        <v>15</v>
      </c>
      <c r="Q91" s="246">
        <v>10</v>
      </c>
      <c r="R91" s="250">
        <v>1</v>
      </c>
      <c r="S91" s="880" t="s">
        <v>149</v>
      </c>
      <c r="T91" s="347">
        <v>2</v>
      </c>
      <c r="U91" s="380">
        <v>2</v>
      </c>
      <c r="V91" s="380">
        <v>2</v>
      </c>
      <c r="W91" s="875">
        <v>1</v>
      </c>
      <c r="Z91" s="1028"/>
    </row>
    <row r="92" spans="1:28" ht="21" customHeight="1" x14ac:dyDescent="0.2">
      <c r="A92" s="858"/>
      <c r="B92" s="821"/>
      <c r="C92" s="836"/>
      <c r="D92" s="904" t="s">
        <v>9</v>
      </c>
      <c r="E92" s="1848" t="s">
        <v>257</v>
      </c>
      <c r="F92" s="845"/>
      <c r="G92" s="2140"/>
      <c r="H92" s="860"/>
      <c r="I92" s="2142" t="s">
        <v>94</v>
      </c>
      <c r="J92" s="862" t="s">
        <v>28</v>
      </c>
      <c r="K92" s="328"/>
      <c r="L92" s="249"/>
      <c r="M92" s="262">
        <v>10</v>
      </c>
      <c r="N92" s="387">
        <v>10</v>
      </c>
      <c r="O92" s="387"/>
      <c r="P92" s="422"/>
      <c r="Q92" s="328">
        <v>10</v>
      </c>
      <c r="R92" s="249">
        <v>10</v>
      </c>
      <c r="S92" s="1852" t="s">
        <v>325</v>
      </c>
      <c r="T92" s="675"/>
      <c r="U92" s="674">
        <v>1</v>
      </c>
      <c r="V92" s="674">
        <v>1</v>
      </c>
      <c r="W92" s="873">
        <v>1</v>
      </c>
    </row>
    <row r="93" spans="1:28" ht="21.75" customHeight="1" x14ac:dyDescent="0.2">
      <c r="A93" s="858"/>
      <c r="B93" s="821"/>
      <c r="C93" s="161"/>
      <c r="D93" s="852"/>
      <c r="E93" s="1845"/>
      <c r="F93" s="867"/>
      <c r="G93" s="2141"/>
      <c r="H93" s="863"/>
      <c r="I93" s="2143"/>
      <c r="J93" s="40"/>
      <c r="K93" s="246"/>
      <c r="L93" s="250"/>
      <c r="M93" s="186"/>
      <c r="N93" s="389"/>
      <c r="O93" s="389"/>
      <c r="P93" s="421"/>
      <c r="Q93" s="250"/>
      <c r="R93" s="250"/>
      <c r="S93" s="1874"/>
      <c r="T93" s="357"/>
      <c r="U93" s="169"/>
      <c r="V93" s="169"/>
      <c r="W93" s="375"/>
    </row>
    <row r="94" spans="1:28" ht="15.75" customHeight="1" x14ac:dyDescent="0.2">
      <c r="A94" s="858"/>
      <c r="B94" s="821"/>
      <c r="C94" s="161"/>
      <c r="D94" s="851" t="s">
        <v>30</v>
      </c>
      <c r="E94" s="1815" t="s">
        <v>118</v>
      </c>
      <c r="F94" s="2133" t="s">
        <v>81</v>
      </c>
      <c r="G94" s="2135" t="s">
        <v>205</v>
      </c>
      <c r="H94" s="860"/>
      <c r="I94" s="2099" t="s">
        <v>105</v>
      </c>
      <c r="J94" s="862" t="s">
        <v>28</v>
      </c>
      <c r="K94" s="247">
        <v>520.6</v>
      </c>
      <c r="L94" s="426">
        <v>520.6</v>
      </c>
      <c r="M94" s="423">
        <v>610.4</v>
      </c>
      <c r="N94" s="428">
        <v>610.4</v>
      </c>
      <c r="O94" s="428">
        <v>321.5</v>
      </c>
      <c r="P94" s="424"/>
      <c r="Q94" s="247">
        <v>560.79999999999995</v>
      </c>
      <c r="R94" s="426">
        <v>536.20000000000005</v>
      </c>
      <c r="S94" s="326" t="s">
        <v>283</v>
      </c>
      <c r="T94" s="353">
        <v>20.5</v>
      </c>
      <c r="U94" s="383">
        <v>20.5</v>
      </c>
      <c r="V94" s="383">
        <v>20.5</v>
      </c>
      <c r="W94" s="372">
        <v>20.5</v>
      </c>
    </row>
    <row r="95" spans="1:28" ht="15.75" customHeight="1" x14ac:dyDescent="0.2">
      <c r="A95" s="858"/>
      <c r="B95" s="821"/>
      <c r="C95" s="161"/>
      <c r="D95" s="162"/>
      <c r="E95" s="1848"/>
      <c r="F95" s="2134"/>
      <c r="G95" s="2136"/>
      <c r="H95" s="860"/>
      <c r="I95" s="2100"/>
      <c r="J95" s="853"/>
      <c r="K95" s="248"/>
      <c r="L95" s="872"/>
      <c r="M95" s="871"/>
      <c r="N95" s="388"/>
      <c r="O95" s="388"/>
      <c r="P95" s="420"/>
      <c r="Q95" s="248"/>
      <c r="R95" s="872"/>
      <c r="S95" s="326" t="s">
        <v>284</v>
      </c>
      <c r="T95" s="356">
        <v>107</v>
      </c>
      <c r="U95" s="384">
        <v>107</v>
      </c>
      <c r="V95" s="384">
        <v>107</v>
      </c>
      <c r="W95" s="374">
        <v>107</v>
      </c>
    </row>
    <row r="96" spans="1:28" ht="15.75" customHeight="1" x14ac:dyDescent="0.2">
      <c r="A96" s="858"/>
      <c r="B96" s="810"/>
      <c r="C96" s="836"/>
      <c r="D96" s="827"/>
      <c r="E96" s="1848"/>
      <c r="F96" s="2134"/>
      <c r="G96" s="2136"/>
      <c r="H96" s="860"/>
      <c r="I96" s="2100"/>
      <c r="J96" s="853"/>
      <c r="K96" s="1143"/>
      <c r="L96" s="1144"/>
      <c r="M96" s="871"/>
      <c r="N96" s="388"/>
      <c r="O96" s="388"/>
      <c r="P96" s="420"/>
      <c r="Q96" s="248"/>
      <c r="R96" s="872"/>
      <c r="S96" s="406" t="s">
        <v>281</v>
      </c>
      <c r="T96" s="348">
        <v>5</v>
      </c>
      <c r="U96" s="182">
        <v>5</v>
      </c>
      <c r="V96" s="182">
        <v>5</v>
      </c>
      <c r="W96" s="368">
        <v>5</v>
      </c>
    </row>
    <row r="97" spans="1:23" ht="27" customHeight="1" x14ac:dyDescent="0.2">
      <c r="A97" s="858"/>
      <c r="B97" s="821"/>
      <c r="C97" s="161"/>
      <c r="D97" s="162"/>
      <c r="E97" s="1848"/>
      <c r="F97" s="2134"/>
      <c r="G97" s="2136"/>
      <c r="H97" s="860"/>
      <c r="I97" s="2100"/>
      <c r="J97" s="853"/>
      <c r="K97" s="871"/>
      <c r="L97" s="872"/>
      <c r="M97" s="871"/>
      <c r="N97" s="388"/>
      <c r="O97" s="388"/>
      <c r="P97" s="420"/>
      <c r="Q97" s="248"/>
      <c r="R97" s="872"/>
      <c r="S97" s="58" t="s">
        <v>403</v>
      </c>
      <c r="T97" s="356">
        <v>1</v>
      </c>
      <c r="U97" s="384">
        <v>1</v>
      </c>
      <c r="V97" s="384">
        <v>1</v>
      </c>
      <c r="W97" s="374">
        <v>1</v>
      </c>
    </row>
    <row r="98" spans="1:23" ht="39.75" customHeight="1" x14ac:dyDescent="0.2">
      <c r="A98" s="858"/>
      <c r="B98" s="821"/>
      <c r="C98" s="161"/>
      <c r="D98" s="162"/>
      <c r="E98" s="1848"/>
      <c r="F98" s="2134"/>
      <c r="G98" s="2136"/>
      <c r="H98" s="860"/>
      <c r="I98" s="2100"/>
      <c r="J98" s="853"/>
      <c r="K98" s="248"/>
      <c r="L98" s="872"/>
      <c r="M98" s="871"/>
      <c r="N98" s="388"/>
      <c r="O98" s="388"/>
      <c r="P98" s="420"/>
      <c r="Q98" s="248"/>
      <c r="R98" s="872"/>
      <c r="S98" s="814" t="s">
        <v>326</v>
      </c>
      <c r="T98" s="356"/>
      <c r="U98" s="384">
        <v>584</v>
      </c>
      <c r="V98" s="384">
        <v>28</v>
      </c>
      <c r="W98" s="374"/>
    </row>
    <row r="99" spans="1:23" ht="29.25" customHeight="1" x14ac:dyDescent="0.2">
      <c r="A99" s="858"/>
      <c r="B99" s="821"/>
      <c r="C99" s="161"/>
      <c r="D99" s="162"/>
      <c r="E99" s="1848"/>
      <c r="F99" s="2134"/>
      <c r="G99" s="2136"/>
      <c r="H99" s="860"/>
      <c r="I99" s="2100"/>
      <c r="J99" s="12" t="s">
        <v>28</v>
      </c>
      <c r="K99" s="248"/>
      <c r="L99" s="872"/>
      <c r="M99" s="871"/>
      <c r="N99" s="388"/>
      <c r="O99" s="388"/>
      <c r="P99" s="420"/>
      <c r="Q99" s="248">
        <v>108.1</v>
      </c>
      <c r="R99" s="872"/>
      <c r="S99" s="1120" t="s">
        <v>387</v>
      </c>
      <c r="T99" s="356"/>
      <c r="U99" s="384"/>
      <c r="V99" s="384">
        <v>100</v>
      </c>
      <c r="W99" s="374"/>
    </row>
    <row r="100" spans="1:23" ht="15.75" customHeight="1" x14ac:dyDescent="0.2">
      <c r="A100" s="858"/>
      <c r="B100" s="810"/>
      <c r="C100" s="836"/>
      <c r="D100" s="827"/>
      <c r="E100" s="1848"/>
      <c r="F100" s="2134"/>
      <c r="G100" s="2136"/>
      <c r="H100" s="860"/>
      <c r="I100" s="2100"/>
      <c r="J100" s="853"/>
      <c r="K100" s="248"/>
      <c r="L100" s="872"/>
      <c r="M100" s="871"/>
      <c r="N100" s="388"/>
      <c r="O100" s="388"/>
      <c r="P100" s="420"/>
      <c r="Q100" s="248"/>
      <c r="R100" s="872"/>
      <c r="S100" s="974" t="s">
        <v>285</v>
      </c>
      <c r="T100" s="953">
        <v>2</v>
      </c>
      <c r="U100" s="680"/>
      <c r="V100" s="680"/>
      <c r="W100" s="681"/>
    </row>
    <row r="101" spans="1:23" ht="29.25" customHeight="1" x14ac:dyDescent="0.2">
      <c r="A101" s="46"/>
      <c r="B101" s="821"/>
      <c r="C101" s="161"/>
      <c r="D101" s="162"/>
      <c r="E101" s="1848"/>
      <c r="F101" s="2134"/>
      <c r="G101" s="2136"/>
      <c r="H101" s="860"/>
      <c r="I101" s="2100"/>
      <c r="J101" s="283"/>
      <c r="K101" s="284"/>
      <c r="L101" s="251"/>
      <c r="M101" s="399"/>
      <c r="N101" s="405"/>
      <c r="O101" s="405"/>
      <c r="P101" s="425"/>
      <c r="Q101" s="284"/>
      <c r="R101" s="251"/>
      <c r="S101" s="975" t="s">
        <v>165</v>
      </c>
      <c r="T101" s="976">
        <v>100</v>
      </c>
      <c r="U101" s="682"/>
      <c r="V101" s="682"/>
      <c r="W101" s="683"/>
    </row>
    <row r="102" spans="1:23" ht="15" customHeight="1" x14ac:dyDescent="0.2">
      <c r="A102" s="858"/>
      <c r="B102" s="821"/>
      <c r="C102" s="161"/>
      <c r="D102" s="162"/>
      <c r="E102" s="1848"/>
      <c r="F102" s="2134"/>
      <c r="G102" s="2136"/>
      <c r="H102" s="860"/>
      <c r="I102" s="2100"/>
      <c r="J102" s="434" t="s">
        <v>45</v>
      </c>
      <c r="K102" s="435">
        <v>6.7</v>
      </c>
      <c r="L102" s="436">
        <v>6.7</v>
      </c>
      <c r="M102" s="437">
        <f>+N102</f>
        <v>7.7</v>
      </c>
      <c r="N102" s="438">
        <v>7.7</v>
      </c>
      <c r="O102" s="438"/>
      <c r="P102" s="439"/>
      <c r="Q102" s="435">
        <v>7.7</v>
      </c>
      <c r="R102" s="436">
        <v>7.7</v>
      </c>
      <c r="S102" s="2137" t="s">
        <v>133</v>
      </c>
      <c r="T102" s="440"/>
      <c r="U102" s="442"/>
      <c r="V102" s="440"/>
      <c r="W102" s="441"/>
    </row>
    <row r="103" spans="1:23" ht="14.25" customHeight="1" x14ac:dyDescent="0.2">
      <c r="A103" s="858"/>
      <c r="B103" s="821"/>
      <c r="C103" s="161"/>
      <c r="D103" s="162"/>
      <c r="E103" s="443"/>
      <c r="F103" s="2134"/>
      <c r="G103" s="2136"/>
      <c r="H103" s="860"/>
      <c r="I103" s="2100"/>
      <c r="J103" s="283" t="s">
        <v>119</v>
      </c>
      <c r="K103" s="284">
        <v>1.1000000000000001</v>
      </c>
      <c r="L103" s="251">
        <v>1.1000000000000001</v>
      </c>
      <c r="M103" s="399"/>
      <c r="N103" s="405"/>
      <c r="O103" s="405"/>
      <c r="P103" s="425"/>
      <c r="Q103" s="284"/>
      <c r="R103" s="251"/>
      <c r="S103" s="2138"/>
      <c r="T103" s="383"/>
      <c r="U103" s="383"/>
      <c r="V103" s="383"/>
      <c r="W103" s="372"/>
    </row>
    <row r="104" spans="1:23" ht="14.25" customHeight="1" x14ac:dyDescent="0.2">
      <c r="A104" s="858"/>
      <c r="B104" s="810"/>
      <c r="C104" s="836"/>
      <c r="D104" s="827"/>
      <c r="E104" s="1848" t="s">
        <v>183</v>
      </c>
      <c r="F104" s="845"/>
      <c r="G104" s="285"/>
      <c r="H104" s="860"/>
      <c r="I104" s="843"/>
      <c r="J104" s="853" t="s">
        <v>28</v>
      </c>
      <c r="K104" s="248">
        <v>62.4</v>
      </c>
      <c r="L104" s="872">
        <v>62.4</v>
      </c>
      <c r="M104" s="871"/>
      <c r="N104" s="388"/>
      <c r="O104" s="388"/>
      <c r="P104" s="420"/>
      <c r="Q104" s="248"/>
      <c r="R104" s="872"/>
      <c r="S104" s="98"/>
      <c r="T104" s="70"/>
      <c r="U104" s="70"/>
      <c r="V104" s="70"/>
      <c r="W104" s="101"/>
    </row>
    <row r="105" spans="1:23" ht="14.25" customHeight="1" x14ac:dyDescent="0.2">
      <c r="A105" s="858"/>
      <c r="B105" s="821"/>
      <c r="C105" s="161"/>
      <c r="D105" s="827"/>
      <c r="E105" s="1848"/>
      <c r="F105" s="845"/>
      <c r="G105" s="285"/>
      <c r="H105" s="860"/>
      <c r="I105" s="843"/>
      <c r="J105" s="853" t="s">
        <v>28</v>
      </c>
      <c r="K105" s="248"/>
      <c r="L105" s="872"/>
      <c r="M105" s="871">
        <v>24.2</v>
      </c>
      <c r="N105" s="388"/>
      <c r="O105" s="388"/>
      <c r="P105" s="420">
        <v>24.2</v>
      </c>
      <c r="Q105" s="248">
        <v>24.2</v>
      </c>
      <c r="R105" s="872"/>
      <c r="S105" s="98" t="s">
        <v>255</v>
      </c>
      <c r="T105" s="70"/>
      <c r="U105" s="70">
        <v>2</v>
      </c>
      <c r="V105" s="70">
        <v>2</v>
      </c>
      <c r="W105" s="101"/>
    </row>
    <row r="106" spans="1:23" ht="14.25" customHeight="1" x14ac:dyDescent="0.2">
      <c r="A106" s="858"/>
      <c r="B106" s="821"/>
      <c r="C106" s="161"/>
      <c r="D106" s="827"/>
      <c r="E106" s="1848"/>
      <c r="F106" s="845"/>
      <c r="G106" s="285"/>
      <c r="H106" s="860"/>
      <c r="I106" s="843"/>
      <c r="J106" s="853" t="s">
        <v>28</v>
      </c>
      <c r="K106" s="248"/>
      <c r="L106" s="872"/>
      <c r="M106" s="871">
        <v>20.3</v>
      </c>
      <c r="N106" s="388"/>
      <c r="O106" s="388"/>
      <c r="P106" s="420">
        <v>20.3</v>
      </c>
      <c r="Q106" s="248"/>
      <c r="R106" s="872"/>
      <c r="S106" s="98" t="s">
        <v>256</v>
      </c>
      <c r="T106" s="70"/>
      <c r="U106" s="70">
        <v>12</v>
      </c>
      <c r="V106" s="70"/>
      <c r="W106" s="101"/>
    </row>
    <row r="107" spans="1:23" ht="14.25" customHeight="1" x14ac:dyDescent="0.2">
      <c r="A107" s="858"/>
      <c r="B107" s="821"/>
      <c r="C107" s="161"/>
      <c r="D107" s="827"/>
      <c r="E107" s="1848"/>
      <c r="F107" s="845"/>
      <c r="G107" s="285"/>
      <c r="H107" s="860"/>
      <c r="I107" s="843"/>
      <c r="J107" s="853" t="s">
        <v>28</v>
      </c>
      <c r="K107" s="248"/>
      <c r="L107" s="872"/>
      <c r="M107" s="871">
        <v>101.4</v>
      </c>
      <c r="N107" s="388"/>
      <c r="O107" s="388"/>
      <c r="P107" s="420">
        <v>101.4</v>
      </c>
      <c r="Q107" s="248"/>
      <c r="R107" s="872"/>
      <c r="S107" s="686" t="s">
        <v>327</v>
      </c>
      <c r="T107" s="687"/>
      <c r="U107" s="687">
        <v>1</v>
      </c>
      <c r="V107" s="687"/>
      <c r="W107" s="368"/>
    </row>
    <row r="108" spans="1:23" ht="14.25" customHeight="1" x14ac:dyDescent="0.2">
      <c r="A108" s="858"/>
      <c r="B108" s="821"/>
      <c r="C108" s="161"/>
      <c r="D108" s="827"/>
      <c r="E108" s="1848"/>
      <c r="F108" s="845"/>
      <c r="G108" s="285"/>
      <c r="H108" s="860"/>
      <c r="I108" s="843"/>
      <c r="J108" s="853" t="s">
        <v>28</v>
      </c>
      <c r="K108" s="248"/>
      <c r="L108" s="872"/>
      <c r="M108" s="871">
        <v>12.2</v>
      </c>
      <c r="N108" s="388"/>
      <c r="O108" s="388"/>
      <c r="P108" s="420">
        <v>12.2</v>
      </c>
      <c r="Q108" s="248"/>
      <c r="R108" s="872"/>
      <c r="S108" s="688" t="s">
        <v>328</v>
      </c>
      <c r="T108" s="70"/>
      <c r="U108" s="70">
        <v>1</v>
      </c>
      <c r="V108" s="70"/>
      <c r="W108" s="762"/>
    </row>
    <row r="109" spans="1:23" ht="14.25" customHeight="1" x14ac:dyDescent="0.2">
      <c r="A109" s="858"/>
      <c r="B109" s="821"/>
      <c r="C109" s="161"/>
      <c r="D109" s="827"/>
      <c r="E109" s="1848"/>
      <c r="F109" s="845"/>
      <c r="G109" s="285"/>
      <c r="H109" s="860"/>
      <c r="I109" s="843"/>
      <c r="J109" s="853" t="s">
        <v>28</v>
      </c>
      <c r="K109" s="248"/>
      <c r="L109" s="872"/>
      <c r="M109" s="871">
        <v>36.299999999999997</v>
      </c>
      <c r="N109" s="388"/>
      <c r="O109" s="388"/>
      <c r="P109" s="420">
        <v>36.299999999999997</v>
      </c>
      <c r="Q109" s="248"/>
      <c r="R109" s="872"/>
      <c r="S109" s="688" t="s">
        <v>329</v>
      </c>
      <c r="T109" s="70"/>
      <c r="U109" s="70">
        <v>1</v>
      </c>
      <c r="V109" s="70"/>
      <c r="W109" s="762"/>
    </row>
    <row r="110" spans="1:23" ht="14.25" customHeight="1" x14ac:dyDescent="0.2">
      <c r="A110" s="858"/>
      <c r="B110" s="821"/>
      <c r="C110" s="161"/>
      <c r="D110" s="827"/>
      <c r="E110" s="1848"/>
      <c r="F110" s="845"/>
      <c r="G110" s="285"/>
      <c r="H110" s="860"/>
      <c r="I110" s="843"/>
      <c r="J110" s="853" t="s">
        <v>28</v>
      </c>
      <c r="K110" s="248"/>
      <c r="L110" s="872"/>
      <c r="M110" s="871"/>
      <c r="N110" s="388"/>
      <c r="O110" s="388"/>
      <c r="P110" s="420"/>
      <c r="Q110" s="248"/>
      <c r="R110" s="872"/>
      <c r="S110" s="977" t="s">
        <v>282</v>
      </c>
      <c r="T110" s="680">
        <v>2</v>
      </c>
      <c r="U110" s="680"/>
      <c r="V110" s="680"/>
      <c r="W110" s="681"/>
    </row>
    <row r="111" spans="1:23" ht="13.5" customHeight="1" x14ac:dyDescent="0.2">
      <c r="A111" s="858"/>
      <c r="B111" s="821"/>
      <c r="C111" s="161"/>
      <c r="D111" s="827"/>
      <c r="E111" s="1848"/>
      <c r="F111" s="845"/>
      <c r="G111" s="285"/>
      <c r="H111" s="860"/>
      <c r="I111" s="843"/>
      <c r="J111" s="853"/>
      <c r="K111" s="871"/>
      <c r="L111" s="872"/>
      <c r="M111" s="871"/>
      <c r="N111" s="388"/>
      <c r="O111" s="388"/>
      <c r="P111" s="420"/>
      <c r="Q111" s="248"/>
      <c r="R111" s="872"/>
      <c r="S111" s="974" t="s">
        <v>169</v>
      </c>
      <c r="T111" s="953">
        <v>2</v>
      </c>
      <c r="U111" s="953"/>
      <c r="V111" s="680"/>
      <c r="W111" s="681"/>
    </row>
    <row r="112" spans="1:23" ht="14.25" customHeight="1" x14ac:dyDescent="0.2">
      <c r="A112" s="858"/>
      <c r="B112" s="821"/>
      <c r="C112" s="161"/>
      <c r="D112" s="827"/>
      <c r="E112" s="1980"/>
      <c r="F112" s="197"/>
      <c r="G112" s="286"/>
      <c r="H112" s="860"/>
      <c r="I112" s="843"/>
      <c r="J112" s="106"/>
      <c r="K112" s="186"/>
      <c r="L112" s="250"/>
      <c r="M112" s="186"/>
      <c r="N112" s="389"/>
      <c r="O112" s="389"/>
      <c r="P112" s="421"/>
      <c r="Q112" s="246"/>
      <c r="R112" s="250"/>
      <c r="S112" s="978" t="s">
        <v>168</v>
      </c>
      <c r="T112" s="979">
        <v>1</v>
      </c>
      <c r="U112" s="684"/>
      <c r="V112" s="684"/>
      <c r="W112" s="685"/>
    </row>
    <row r="113" spans="1:28" ht="14.25" customHeight="1" x14ac:dyDescent="0.2">
      <c r="A113" s="1857"/>
      <c r="B113" s="1858"/>
      <c r="C113" s="2096"/>
      <c r="D113" s="2098" t="s">
        <v>30</v>
      </c>
      <c r="E113" s="1815" t="s">
        <v>134</v>
      </c>
      <c r="F113" s="2155"/>
      <c r="G113" s="2147" t="s">
        <v>203</v>
      </c>
      <c r="H113" s="2150"/>
      <c r="I113" s="843"/>
      <c r="J113" s="12" t="s">
        <v>28</v>
      </c>
      <c r="K113" s="248">
        <v>9</v>
      </c>
      <c r="L113" s="872">
        <v>9</v>
      </c>
      <c r="M113" s="871">
        <v>9.3000000000000007</v>
      </c>
      <c r="N113" s="388">
        <v>9.3000000000000007</v>
      </c>
      <c r="O113" s="388">
        <v>2.9</v>
      </c>
      <c r="P113" s="420"/>
      <c r="Q113" s="248">
        <v>9.1</v>
      </c>
      <c r="R113" s="872">
        <v>9.1</v>
      </c>
      <c r="S113" s="326" t="s">
        <v>368</v>
      </c>
      <c r="T113" s="348">
        <v>2</v>
      </c>
      <c r="U113" s="182">
        <v>1</v>
      </c>
      <c r="V113" s="182">
        <v>1</v>
      </c>
      <c r="W113" s="368">
        <v>1</v>
      </c>
    </row>
    <row r="114" spans="1:28" ht="13.5" customHeight="1" x14ac:dyDescent="0.2">
      <c r="A114" s="1857"/>
      <c r="B114" s="1858"/>
      <c r="C114" s="2096"/>
      <c r="D114" s="1859"/>
      <c r="E114" s="1848"/>
      <c r="F114" s="2155"/>
      <c r="G114" s="2148"/>
      <c r="H114" s="2150"/>
      <c r="I114" s="843"/>
      <c r="J114" s="853" t="s">
        <v>45</v>
      </c>
      <c r="K114" s="248">
        <v>5</v>
      </c>
      <c r="L114" s="872">
        <v>5</v>
      </c>
      <c r="M114" s="871">
        <f>+N114</f>
        <v>5</v>
      </c>
      <c r="N114" s="388">
        <v>5</v>
      </c>
      <c r="O114" s="388">
        <f>3</f>
        <v>3</v>
      </c>
      <c r="P114" s="420"/>
      <c r="Q114" s="248">
        <v>5.0999999999999996</v>
      </c>
      <c r="R114" s="872">
        <v>5.0999999999999996</v>
      </c>
      <c r="S114" s="174" t="s">
        <v>284</v>
      </c>
      <c r="T114" s="358">
        <v>3</v>
      </c>
      <c r="U114" s="385">
        <v>3</v>
      </c>
      <c r="V114" s="385">
        <v>3</v>
      </c>
      <c r="W114" s="376">
        <v>3</v>
      </c>
    </row>
    <row r="115" spans="1:28" ht="15.75" customHeight="1" x14ac:dyDescent="0.2">
      <c r="A115" s="1857"/>
      <c r="B115" s="1858"/>
      <c r="C115" s="2096"/>
      <c r="D115" s="1899"/>
      <c r="E115" s="1845"/>
      <c r="F115" s="2156"/>
      <c r="G115" s="2149"/>
      <c r="H115" s="2150"/>
      <c r="I115" s="843"/>
      <c r="J115" s="40" t="s">
        <v>119</v>
      </c>
      <c r="K115" s="246"/>
      <c r="L115" s="250"/>
      <c r="M115" s="186"/>
      <c r="N115" s="389"/>
      <c r="O115" s="389"/>
      <c r="P115" s="421"/>
      <c r="Q115" s="246"/>
      <c r="R115" s="250"/>
      <c r="S115" s="185"/>
      <c r="T115" s="357"/>
      <c r="U115" s="169"/>
      <c r="V115" s="169"/>
      <c r="W115" s="375"/>
    </row>
    <row r="116" spans="1:28" ht="15" customHeight="1" x14ac:dyDescent="0.2">
      <c r="A116" s="858"/>
      <c r="B116" s="821"/>
      <c r="C116" s="836"/>
      <c r="D116" s="904" t="s">
        <v>40</v>
      </c>
      <c r="E116" s="1848" t="s">
        <v>78</v>
      </c>
      <c r="F116" s="845"/>
      <c r="G116" s="2140" t="s">
        <v>204</v>
      </c>
      <c r="H116" s="860"/>
      <c r="I116" s="843"/>
      <c r="J116" s="862" t="s">
        <v>45</v>
      </c>
      <c r="K116" s="328">
        <v>20</v>
      </c>
      <c r="L116" s="249">
        <v>20</v>
      </c>
      <c r="M116" s="262">
        <f>+N116</f>
        <v>20</v>
      </c>
      <c r="N116" s="387">
        <v>20</v>
      </c>
      <c r="O116" s="387">
        <f>9.5</f>
        <v>9.5</v>
      </c>
      <c r="P116" s="422"/>
      <c r="Q116" s="328"/>
      <c r="R116" s="249"/>
      <c r="S116" s="840" t="s">
        <v>283</v>
      </c>
      <c r="T116" s="354">
        <v>2</v>
      </c>
      <c r="U116" s="76">
        <v>2</v>
      </c>
      <c r="V116" s="76">
        <v>2</v>
      </c>
      <c r="W116" s="373">
        <v>2</v>
      </c>
    </row>
    <row r="117" spans="1:28" ht="14.25" customHeight="1" x14ac:dyDescent="0.2">
      <c r="A117" s="858"/>
      <c r="B117" s="821"/>
      <c r="C117" s="161"/>
      <c r="D117" s="852"/>
      <c r="E117" s="1845"/>
      <c r="F117" s="867"/>
      <c r="G117" s="2141"/>
      <c r="H117" s="863"/>
      <c r="I117" s="793"/>
      <c r="J117" s="40" t="s">
        <v>119</v>
      </c>
      <c r="K117" s="246">
        <v>3.1</v>
      </c>
      <c r="L117" s="250">
        <v>3.1</v>
      </c>
      <c r="M117" s="186"/>
      <c r="N117" s="389"/>
      <c r="O117" s="389"/>
      <c r="P117" s="421"/>
      <c r="Q117" s="246"/>
      <c r="R117" s="250"/>
      <c r="S117" s="185"/>
      <c r="T117" s="357"/>
      <c r="U117" s="169"/>
      <c r="V117" s="169"/>
      <c r="W117" s="375"/>
    </row>
    <row r="118" spans="1:28" ht="16.5" customHeight="1" thickBot="1" x14ac:dyDescent="0.25">
      <c r="A118" s="47"/>
      <c r="B118" s="825"/>
      <c r="C118" s="52"/>
      <c r="D118" s="53"/>
      <c r="E118" s="54"/>
      <c r="F118" s="55"/>
      <c r="G118" s="55"/>
      <c r="H118" s="56"/>
      <c r="I118" s="2122" t="s">
        <v>93</v>
      </c>
      <c r="J118" s="2151"/>
      <c r="K118" s="241">
        <f t="shared" ref="K118:R118" si="3">SUM(K78:K117)</f>
        <v>805.5</v>
      </c>
      <c r="L118" s="241">
        <f t="shared" si="3"/>
        <v>804.5</v>
      </c>
      <c r="M118" s="241">
        <f t="shared" si="3"/>
        <v>1229.8</v>
      </c>
      <c r="N118" s="445">
        <f t="shared" si="3"/>
        <v>687.6</v>
      </c>
      <c r="O118" s="445">
        <f t="shared" si="3"/>
        <v>336.9</v>
      </c>
      <c r="P118" s="449">
        <f t="shared" si="3"/>
        <v>542.20000000000005</v>
      </c>
      <c r="Q118" s="253">
        <f t="shared" si="3"/>
        <v>1142.0999999999999</v>
      </c>
      <c r="R118" s="331">
        <f t="shared" si="3"/>
        <v>753.6</v>
      </c>
      <c r="S118" s="175"/>
      <c r="T118" s="351"/>
      <c r="U118" s="464"/>
      <c r="V118" s="464"/>
      <c r="W118" s="194"/>
    </row>
    <row r="119" spans="1:28" ht="18" customHeight="1" x14ac:dyDescent="0.2">
      <c r="A119" s="1772" t="s">
        <v>7</v>
      </c>
      <c r="B119" s="1774" t="s">
        <v>7</v>
      </c>
      <c r="C119" s="2152" t="s">
        <v>39</v>
      </c>
      <c r="D119" s="2153"/>
      <c r="E119" s="1900" t="s">
        <v>64</v>
      </c>
      <c r="F119" s="2144" t="s">
        <v>194</v>
      </c>
      <c r="G119" s="200"/>
      <c r="H119" s="1906" t="s">
        <v>31</v>
      </c>
      <c r="I119" s="158"/>
      <c r="J119" s="205"/>
      <c r="K119" s="334"/>
      <c r="L119" s="319"/>
      <c r="M119" s="332"/>
      <c r="N119" s="447"/>
      <c r="O119" s="447"/>
      <c r="P119" s="980"/>
      <c r="Q119" s="319"/>
      <c r="R119" s="334"/>
      <c r="S119" s="1970"/>
      <c r="T119" s="2257"/>
      <c r="U119" s="828"/>
      <c r="V119" s="828"/>
      <c r="W119" s="1892"/>
    </row>
    <row r="120" spans="1:28" ht="11.25" customHeight="1" x14ac:dyDescent="0.2">
      <c r="A120" s="1857"/>
      <c r="B120" s="1869"/>
      <c r="C120" s="2096"/>
      <c r="D120" s="2154"/>
      <c r="E120" s="1901"/>
      <c r="F120" s="2145"/>
      <c r="G120" s="312"/>
      <c r="H120" s="1872"/>
      <c r="I120" s="159"/>
      <c r="J120" s="202"/>
      <c r="K120" s="186"/>
      <c r="L120" s="250"/>
      <c r="M120" s="246"/>
      <c r="N120" s="389"/>
      <c r="O120" s="389"/>
      <c r="P120" s="391"/>
      <c r="Q120" s="250"/>
      <c r="R120" s="186"/>
      <c r="S120" s="2146"/>
      <c r="T120" s="2258"/>
      <c r="U120" s="829"/>
      <c r="V120" s="829"/>
      <c r="W120" s="1893"/>
    </row>
    <row r="121" spans="1:28" ht="15.75" customHeight="1" x14ac:dyDescent="0.2">
      <c r="A121" s="1857"/>
      <c r="B121" s="1858"/>
      <c r="C121" s="2096"/>
      <c r="D121" s="2098" t="s">
        <v>7</v>
      </c>
      <c r="E121" s="1815" t="s">
        <v>150</v>
      </c>
      <c r="F121" s="2044" t="s">
        <v>84</v>
      </c>
      <c r="G121" s="2162" t="s">
        <v>226</v>
      </c>
      <c r="H121" s="1872"/>
      <c r="I121" s="838"/>
      <c r="J121" s="201" t="s">
        <v>28</v>
      </c>
      <c r="K121" s="262">
        <v>2011.3</v>
      </c>
      <c r="L121" s="249">
        <f>2011.3-33</f>
        <v>1978.3</v>
      </c>
      <c r="M121" s="328">
        <f>+N121</f>
        <v>2108.4</v>
      </c>
      <c r="N121" s="387">
        <v>2108.4</v>
      </c>
      <c r="O121" s="387"/>
      <c r="P121" s="392"/>
      <c r="Q121" s="249">
        <v>2150.6</v>
      </c>
      <c r="R121" s="262">
        <v>2193.6</v>
      </c>
      <c r="S121" s="840" t="s">
        <v>87</v>
      </c>
      <c r="T121" s="359">
        <v>14.6</v>
      </c>
      <c r="U121" s="386">
        <v>14.9</v>
      </c>
      <c r="V121" s="386">
        <v>15.2</v>
      </c>
      <c r="W121" s="377">
        <v>15.5</v>
      </c>
    </row>
    <row r="122" spans="1:28" ht="24.75" customHeight="1" x14ac:dyDescent="0.2">
      <c r="A122" s="1857"/>
      <c r="B122" s="1858"/>
      <c r="C122" s="2096"/>
      <c r="D122" s="1899"/>
      <c r="E122" s="1845"/>
      <c r="F122" s="1896"/>
      <c r="G122" s="2163"/>
      <c r="H122" s="1872"/>
      <c r="I122" s="163"/>
      <c r="J122" s="202" t="s">
        <v>72</v>
      </c>
      <c r="K122" s="186"/>
      <c r="L122" s="250"/>
      <c r="M122" s="246"/>
      <c r="N122" s="389"/>
      <c r="O122" s="389"/>
      <c r="P122" s="391"/>
      <c r="Q122" s="250"/>
      <c r="R122" s="186"/>
      <c r="S122" s="27" t="s">
        <v>58</v>
      </c>
      <c r="T122" s="360">
        <v>8.1999999999999993</v>
      </c>
      <c r="U122" s="902">
        <v>9.1</v>
      </c>
      <c r="V122" s="360">
        <v>9.3000000000000007</v>
      </c>
      <c r="W122" s="901">
        <v>9.5</v>
      </c>
    </row>
    <row r="123" spans="1:28" ht="21" customHeight="1" x14ac:dyDescent="0.2">
      <c r="A123" s="858"/>
      <c r="B123" s="821"/>
      <c r="C123" s="836"/>
      <c r="D123" s="827" t="s">
        <v>9</v>
      </c>
      <c r="E123" s="1815" t="s">
        <v>232</v>
      </c>
      <c r="F123" s="868"/>
      <c r="G123" s="2164" t="s">
        <v>206</v>
      </c>
      <c r="H123" s="860"/>
      <c r="I123" s="2166" t="s">
        <v>92</v>
      </c>
      <c r="J123" s="203" t="s">
        <v>28</v>
      </c>
      <c r="K123" s="399">
        <v>25.9</v>
      </c>
      <c r="L123" s="251">
        <f>25.9+33</f>
        <v>58.9</v>
      </c>
      <c r="M123" s="284">
        <f>+N123</f>
        <v>65</v>
      </c>
      <c r="N123" s="405">
        <v>65</v>
      </c>
      <c r="O123" s="405"/>
      <c r="P123" s="450"/>
      <c r="Q123" s="251">
        <v>71.599999999999994</v>
      </c>
      <c r="R123" s="399">
        <v>78.8</v>
      </c>
      <c r="S123" s="97" t="s">
        <v>58</v>
      </c>
      <c r="T123" s="361">
        <v>0.2</v>
      </c>
      <c r="U123" s="361">
        <v>0.4</v>
      </c>
      <c r="V123" s="361">
        <v>0.4</v>
      </c>
      <c r="W123" s="100">
        <v>0.4</v>
      </c>
      <c r="Y123" s="11"/>
      <c r="Z123" s="11"/>
      <c r="AA123" s="11"/>
      <c r="AB123" s="11"/>
    </row>
    <row r="124" spans="1:28" ht="20.25" customHeight="1" x14ac:dyDescent="0.2">
      <c r="A124" s="858"/>
      <c r="B124" s="821"/>
      <c r="C124" s="836"/>
      <c r="D124" s="852"/>
      <c r="E124" s="1845"/>
      <c r="F124" s="209"/>
      <c r="G124" s="2165"/>
      <c r="H124" s="860"/>
      <c r="I124" s="2166"/>
      <c r="J124" s="42" t="s">
        <v>28</v>
      </c>
      <c r="K124" s="871">
        <v>72.3</v>
      </c>
      <c r="L124" s="872">
        <v>72.3</v>
      </c>
      <c r="M124" s="248">
        <f>+N124</f>
        <v>89.1</v>
      </c>
      <c r="N124" s="388">
        <v>89.1</v>
      </c>
      <c r="O124" s="388"/>
      <c r="P124" s="390"/>
      <c r="Q124" s="872">
        <v>91.9</v>
      </c>
      <c r="R124" s="871">
        <v>94.7</v>
      </c>
      <c r="S124" s="406" t="s">
        <v>141</v>
      </c>
      <c r="T124" s="362">
        <v>553</v>
      </c>
      <c r="U124" s="362">
        <v>966</v>
      </c>
      <c r="V124" s="362">
        <f>966+26</f>
        <v>992</v>
      </c>
      <c r="W124" s="458">
        <f>966+26+26</f>
        <v>1018</v>
      </c>
      <c r="Y124" s="11"/>
      <c r="Z124" s="11"/>
      <c r="AA124" s="11"/>
      <c r="AB124" s="11"/>
    </row>
    <row r="125" spans="1:28" ht="27" customHeight="1" x14ac:dyDescent="0.2">
      <c r="A125" s="858"/>
      <c r="B125" s="821"/>
      <c r="C125" s="836"/>
      <c r="D125" s="135" t="s">
        <v>30</v>
      </c>
      <c r="E125" s="837" t="s">
        <v>178</v>
      </c>
      <c r="F125" s="867"/>
      <c r="G125" s="287" t="s">
        <v>207</v>
      </c>
      <c r="H125" s="860"/>
      <c r="I125" s="838"/>
      <c r="J125" s="204" t="s">
        <v>56</v>
      </c>
      <c r="K125" s="461">
        <v>165.6</v>
      </c>
      <c r="L125" s="252">
        <v>165.6</v>
      </c>
      <c r="M125" s="329"/>
      <c r="N125" s="400"/>
      <c r="O125" s="400"/>
      <c r="P125" s="451"/>
      <c r="Q125" s="252"/>
      <c r="R125" s="461"/>
      <c r="S125" s="30" t="s">
        <v>151</v>
      </c>
      <c r="T125" s="345">
        <v>69</v>
      </c>
      <c r="U125" s="181"/>
      <c r="V125" s="345"/>
      <c r="W125" s="69"/>
      <c r="Y125" s="1165" t="s">
        <v>28</v>
      </c>
      <c r="Z125" s="1166">
        <f>SUMIF(J121:J133,"SB",M121:M133)</f>
        <v>2744.6</v>
      </c>
      <c r="AA125" s="1166">
        <f>SUMIF(J121:J133,"SB",Q121:Q133)</f>
        <v>2548.8000000000002</v>
      </c>
      <c r="AB125" s="1166">
        <f>SUMIF(J121:J133,"SB",R121:R133)</f>
        <v>2467.1</v>
      </c>
    </row>
    <row r="126" spans="1:28" ht="40.5" customHeight="1" x14ac:dyDescent="0.2">
      <c r="A126" s="858"/>
      <c r="B126" s="821"/>
      <c r="C126" s="836"/>
      <c r="D126" s="407" t="s">
        <v>39</v>
      </c>
      <c r="E126" s="841" t="s">
        <v>184</v>
      </c>
      <c r="F126" s="320"/>
      <c r="G126" s="321" t="s">
        <v>227</v>
      </c>
      <c r="H126" s="863"/>
      <c r="I126" s="843"/>
      <c r="J126" s="322" t="s">
        <v>28</v>
      </c>
      <c r="K126" s="462"/>
      <c r="L126" s="323"/>
      <c r="M126" s="330">
        <v>10</v>
      </c>
      <c r="N126" s="446"/>
      <c r="O126" s="446"/>
      <c r="P126" s="452">
        <v>10</v>
      </c>
      <c r="Q126" s="453"/>
      <c r="R126" s="463"/>
      <c r="S126" s="764" t="s">
        <v>405</v>
      </c>
      <c r="T126" s="363"/>
      <c r="U126" s="31">
        <v>100</v>
      </c>
      <c r="V126" s="363"/>
      <c r="W126" s="32"/>
      <c r="Y126" s="1165" t="s">
        <v>83</v>
      </c>
      <c r="Z126" s="1167">
        <f>M128</f>
        <v>70.2</v>
      </c>
      <c r="AA126" s="1167">
        <f>Q128</f>
        <v>0</v>
      </c>
      <c r="AB126" s="1167">
        <f>R128</f>
        <v>0</v>
      </c>
    </row>
    <row r="127" spans="1:28" ht="59.25" customHeight="1" x14ac:dyDescent="0.2">
      <c r="A127" s="858"/>
      <c r="B127" s="821"/>
      <c r="C127" s="836"/>
      <c r="D127" s="2157" t="s">
        <v>40</v>
      </c>
      <c r="E127" s="1836" t="s">
        <v>74</v>
      </c>
      <c r="F127" s="460"/>
      <c r="G127" s="2119" t="s">
        <v>234</v>
      </c>
      <c r="H127" s="1872"/>
      <c r="I127" s="2083"/>
      <c r="J127" s="853" t="s">
        <v>28</v>
      </c>
      <c r="K127" s="248"/>
      <c r="L127" s="872">
        <f>65.1+0.8</f>
        <v>65.900000000000006</v>
      </c>
      <c r="M127" s="692">
        <v>105.9</v>
      </c>
      <c r="N127" s="693"/>
      <c r="O127" s="693"/>
      <c r="P127" s="694">
        <v>105.9</v>
      </c>
      <c r="Q127" s="695">
        <v>100</v>
      </c>
      <c r="R127" s="763">
        <v>100</v>
      </c>
      <c r="S127" s="586" t="s">
        <v>406</v>
      </c>
      <c r="T127" s="689"/>
      <c r="U127" s="687">
        <v>100</v>
      </c>
      <c r="V127" s="689">
        <v>100</v>
      </c>
      <c r="W127" s="86">
        <v>100</v>
      </c>
      <c r="Y127" s="1165" t="s">
        <v>8</v>
      </c>
      <c r="Z127" s="1167">
        <f>Z125+Z126</f>
        <v>2814.8</v>
      </c>
      <c r="AA127" s="1167">
        <f t="shared" ref="AA127:AB127" si="4">AA125+AA126</f>
        <v>2548.8000000000002</v>
      </c>
      <c r="AB127" s="1167">
        <f t="shared" si="4"/>
        <v>2467.1</v>
      </c>
    </row>
    <row r="128" spans="1:28" ht="43.5" customHeight="1" x14ac:dyDescent="0.2">
      <c r="A128" s="858"/>
      <c r="B128" s="821"/>
      <c r="C128" s="836"/>
      <c r="D128" s="2158"/>
      <c r="E128" s="1870"/>
      <c r="F128" s="460"/>
      <c r="G128" s="2120"/>
      <c r="H128" s="1872"/>
      <c r="I128" s="2083"/>
      <c r="J128" s="690" t="s">
        <v>83</v>
      </c>
      <c r="K128" s="418"/>
      <c r="L128" s="429"/>
      <c r="M128" s="664">
        <v>70.2</v>
      </c>
      <c r="N128" s="430"/>
      <c r="O128" s="430"/>
      <c r="P128" s="691">
        <v>70.2</v>
      </c>
      <c r="Q128" s="429"/>
      <c r="R128" s="268"/>
      <c r="S128" s="98" t="s">
        <v>463</v>
      </c>
      <c r="T128" s="83"/>
      <c r="U128" s="696" t="s">
        <v>331</v>
      </c>
      <c r="V128" s="697"/>
      <c r="W128" s="60"/>
      <c r="Y128" s="11"/>
      <c r="Z128" s="11"/>
      <c r="AA128" s="11"/>
      <c r="AB128" s="11"/>
    </row>
    <row r="129" spans="1:23" ht="134.25" customHeight="1" x14ac:dyDescent="0.2">
      <c r="A129" s="858"/>
      <c r="B129" s="821"/>
      <c r="C129" s="836"/>
      <c r="D129" s="2158"/>
      <c r="E129" s="1870"/>
      <c r="F129" s="460"/>
      <c r="G129" s="2120"/>
      <c r="H129" s="1872"/>
      <c r="I129" s="2083"/>
      <c r="J129" s="698" t="s">
        <v>28</v>
      </c>
      <c r="K129" s="699"/>
      <c r="L129" s="671"/>
      <c r="M129" s="700">
        <v>366.2</v>
      </c>
      <c r="N129" s="701"/>
      <c r="O129" s="701"/>
      <c r="P129" s="702">
        <v>366.2</v>
      </c>
      <c r="Q129" s="671">
        <v>134.69999999999999</v>
      </c>
      <c r="R129" s="670"/>
      <c r="S129" s="703" t="s">
        <v>408</v>
      </c>
      <c r="T129" s="1157"/>
      <c r="U129" s="705">
        <v>100</v>
      </c>
      <c r="V129" s="704">
        <v>100</v>
      </c>
      <c r="W129" s="765"/>
    </row>
    <row r="130" spans="1:23" ht="55.5" customHeight="1" x14ac:dyDescent="0.2">
      <c r="A130" s="858"/>
      <c r="B130" s="821"/>
      <c r="C130" s="836"/>
      <c r="D130" s="2158"/>
      <c r="E130" s="1870"/>
      <c r="F130" s="460"/>
      <c r="G130" s="2120"/>
      <c r="H130" s="1872"/>
      <c r="I130" s="2083"/>
      <c r="J130" s="853" t="s">
        <v>258</v>
      </c>
      <c r="K130" s="248"/>
      <c r="L130" s="872">
        <v>27.5</v>
      </c>
      <c r="M130" s="245"/>
      <c r="N130" s="427"/>
      <c r="O130" s="427"/>
      <c r="P130" s="587"/>
      <c r="Q130" s="340"/>
      <c r="R130" s="266"/>
      <c r="S130" s="981" t="s">
        <v>286</v>
      </c>
      <c r="T130" s="982">
        <v>100</v>
      </c>
      <c r="U130" s="182"/>
      <c r="V130" s="84"/>
      <c r="W130" s="830"/>
    </row>
    <row r="131" spans="1:23" ht="27" customHeight="1" x14ac:dyDescent="0.2">
      <c r="A131" s="858"/>
      <c r="B131" s="821"/>
      <c r="C131" s="836"/>
      <c r="D131" s="2158"/>
      <c r="E131" s="2262"/>
      <c r="F131" s="460"/>
      <c r="G131" s="2259"/>
      <c r="H131" s="1872"/>
      <c r="I131" s="2083"/>
      <c r="J131" s="853" t="s">
        <v>83</v>
      </c>
      <c r="K131" s="248"/>
      <c r="L131" s="872">
        <v>2.7</v>
      </c>
      <c r="M131" s="248"/>
      <c r="N131" s="388"/>
      <c r="O131" s="388"/>
      <c r="P131" s="390"/>
      <c r="Q131" s="872"/>
      <c r="R131" s="871"/>
      <c r="S131" s="983" t="s">
        <v>287</v>
      </c>
      <c r="T131" s="984">
        <v>100</v>
      </c>
      <c r="U131" s="985"/>
      <c r="V131" s="986"/>
      <c r="W131" s="987"/>
    </row>
    <row r="132" spans="1:23" ht="27.75" customHeight="1" x14ac:dyDescent="0.2">
      <c r="A132" s="858"/>
      <c r="B132" s="821"/>
      <c r="C132" s="836"/>
      <c r="D132" s="2158"/>
      <c r="E132" s="2262"/>
      <c r="F132" s="460"/>
      <c r="G132" s="2259"/>
      <c r="H132" s="1872"/>
      <c r="I132" s="2083"/>
      <c r="J132" s="853"/>
      <c r="K132" s="248"/>
      <c r="L132" s="872"/>
      <c r="M132" s="248"/>
      <c r="N132" s="388"/>
      <c r="O132" s="388"/>
      <c r="P132" s="390"/>
      <c r="Q132" s="872"/>
      <c r="R132" s="871"/>
      <c r="S132" s="988" t="s">
        <v>288</v>
      </c>
      <c r="T132" s="986">
        <v>100</v>
      </c>
      <c r="U132" s="985"/>
      <c r="V132" s="986"/>
      <c r="W132" s="987"/>
    </row>
    <row r="133" spans="1:23" ht="52.5" customHeight="1" x14ac:dyDescent="0.2">
      <c r="A133" s="858"/>
      <c r="B133" s="821"/>
      <c r="C133" s="836"/>
      <c r="D133" s="2159"/>
      <c r="E133" s="2263"/>
      <c r="F133" s="197"/>
      <c r="G133" s="2260"/>
      <c r="H133" s="1907"/>
      <c r="I133" s="2161"/>
      <c r="J133" s="106"/>
      <c r="K133" s="246"/>
      <c r="L133" s="250"/>
      <c r="M133" s="246"/>
      <c r="N133" s="389"/>
      <c r="O133" s="389"/>
      <c r="P133" s="391"/>
      <c r="Q133" s="250"/>
      <c r="R133" s="186"/>
      <c r="S133" s="989" t="s">
        <v>289</v>
      </c>
      <c r="T133" s="990">
        <v>100</v>
      </c>
      <c r="U133" s="991"/>
      <c r="V133" s="992"/>
      <c r="W133" s="993"/>
    </row>
    <row r="134" spans="1:23" ht="15.75" customHeight="1" thickBot="1" x14ac:dyDescent="0.25">
      <c r="A134" s="47"/>
      <c r="B134" s="825"/>
      <c r="C134" s="52"/>
      <c r="D134" s="53"/>
      <c r="E134" s="54"/>
      <c r="F134" s="55"/>
      <c r="G134" s="55"/>
      <c r="H134" s="56"/>
      <c r="I134" s="2122" t="s">
        <v>93</v>
      </c>
      <c r="J134" s="2123"/>
      <c r="K134" s="241">
        <f t="shared" ref="K134:R134" si="5">SUM(K121:K133)</f>
        <v>2275.1</v>
      </c>
      <c r="L134" s="241">
        <f t="shared" si="5"/>
        <v>2371.1999999999998</v>
      </c>
      <c r="M134" s="241">
        <f t="shared" si="5"/>
        <v>2814.8</v>
      </c>
      <c r="N134" s="241">
        <f t="shared" si="5"/>
        <v>2262.5</v>
      </c>
      <c r="O134" s="241">
        <f t="shared" si="5"/>
        <v>0</v>
      </c>
      <c r="P134" s="241">
        <f t="shared" si="5"/>
        <v>552.29999999999995</v>
      </c>
      <c r="Q134" s="241">
        <f t="shared" si="5"/>
        <v>2548.8000000000002</v>
      </c>
      <c r="R134" s="241">
        <f t="shared" si="5"/>
        <v>2467.1</v>
      </c>
      <c r="S134" s="2167"/>
      <c r="T134" s="2179"/>
      <c r="U134" s="2179"/>
      <c r="V134" s="2179"/>
      <c r="W134" s="2168"/>
    </row>
    <row r="135" spans="1:23" ht="36" customHeight="1" x14ac:dyDescent="0.2">
      <c r="A135" s="1772" t="s">
        <v>7</v>
      </c>
      <c r="B135" s="1774" t="s">
        <v>7</v>
      </c>
      <c r="C135" s="1776" t="s">
        <v>40</v>
      </c>
      <c r="D135" s="2065"/>
      <c r="E135" s="1778" t="s">
        <v>111</v>
      </c>
      <c r="F135" s="1780"/>
      <c r="G135" s="2067" t="s">
        <v>208</v>
      </c>
      <c r="H135" s="1782" t="s">
        <v>57</v>
      </c>
      <c r="I135" s="2069" t="s">
        <v>95</v>
      </c>
      <c r="J135" s="467" t="s">
        <v>28</v>
      </c>
      <c r="K135" s="242">
        <v>226.6</v>
      </c>
      <c r="L135" s="417">
        <v>226.6</v>
      </c>
      <c r="M135" s="244">
        <v>227.8</v>
      </c>
      <c r="N135" s="404">
        <v>227.8</v>
      </c>
      <c r="O135" s="404"/>
      <c r="P135" s="468"/>
      <c r="Q135" s="417">
        <v>236.5</v>
      </c>
      <c r="R135" s="242">
        <v>139.5</v>
      </c>
      <c r="S135" s="766" t="s">
        <v>290</v>
      </c>
      <c r="T135" s="348">
        <v>80</v>
      </c>
      <c r="U135" s="95">
        <v>80</v>
      </c>
      <c r="V135" s="95">
        <v>95</v>
      </c>
      <c r="W135" s="368">
        <v>100</v>
      </c>
    </row>
    <row r="136" spans="1:23" ht="19.5" customHeight="1" thickBot="1" x14ac:dyDescent="0.25">
      <c r="A136" s="1773"/>
      <c r="B136" s="1775"/>
      <c r="C136" s="1777"/>
      <c r="D136" s="2066"/>
      <c r="E136" s="1779"/>
      <c r="F136" s="1781"/>
      <c r="G136" s="2068"/>
      <c r="H136" s="1783"/>
      <c r="I136" s="2070"/>
      <c r="J136" s="77" t="s">
        <v>8</v>
      </c>
      <c r="K136" s="538">
        <f>SUM(K135:K135)</f>
        <v>226.6</v>
      </c>
      <c r="L136" s="454">
        <f>SUM(L135:L135)</f>
        <v>226.6</v>
      </c>
      <c r="M136" s="454">
        <f>SUM(M135:M135)</f>
        <v>227.8</v>
      </c>
      <c r="N136" s="454">
        <f>SUM(N135:N135)</f>
        <v>227.8</v>
      </c>
      <c r="O136" s="454">
        <f t="shared" ref="O136:R136" si="6">SUM(O135:O135)</f>
        <v>0</v>
      </c>
      <c r="P136" s="454">
        <f t="shared" si="6"/>
        <v>0</v>
      </c>
      <c r="Q136" s="454">
        <f t="shared" si="6"/>
        <v>236.5</v>
      </c>
      <c r="R136" s="538">
        <f t="shared" si="6"/>
        <v>139.5</v>
      </c>
      <c r="S136" s="767"/>
      <c r="T136" s="465"/>
      <c r="U136" s="93"/>
      <c r="V136" s="93"/>
      <c r="W136" s="466"/>
    </row>
    <row r="137" spans="1:23" ht="20.25" customHeight="1" x14ac:dyDescent="0.2">
      <c r="A137" s="886" t="s">
        <v>7</v>
      </c>
      <c r="B137" s="824" t="s">
        <v>7</v>
      </c>
      <c r="C137" s="884" t="s">
        <v>41</v>
      </c>
      <c r="D137" s="826"/>
      <c r="E137" s="1915" t="s">
        <v>396</v>
      </c>
      <c r="F137" s="797" t="s">
        <v>54</v>
      </c>
      <c r="G137" s="192"/>
      <c r="H137" s="861" t="s">
        <v>53</v>
      </c>
      <c r="I137" s="2173" t="s">
        <v>96</v>
      </c>
      <c r="J137" s="156"/>
      <c r="K137" s="332"/>
      <c r="L137" s="319"/>
      <c r="M137" s="334"/>
      <c r="N137" s="447"/>
      <c r="O137" s="447"/>
      <c r="P137" s="477"/>
      <c r="Q137" s="319"/>
      <c r="R137" s="319"/>
      <c r="S137" s="2175"/>
      <c r="T137" s="317"/>
      <c r="U137" s="317"/>
      <c r="V137" s="317"/>
      <c r="W137" s="643"/>
    </row>
    <row r="138" spans="1:23" ht="21.75" customHeight="1" x14ac:dyDescent="0.2">
      <c r="A138" s="858"/>
      <c r="B138" s="821"/>
      <c r="C138" s="836"/>
      <c r="D138" s="827"/>
      <c r="E138" s="1801"/>
      <c r="F138" s="845"/>
      <c r="G138" s="188"/>
      <c r="H138" s="860"/>
      <c r="I138" s="2174"/>
      <c r="J138" s="157"/>
      <c r="K138" s="248"/>
      <c r="L138" s="872"/>
      <c r="M138" s="871"/>
      <c r="N138" s="388"/>
      <c r="O138" s="388"/>
      <c r="P138" s="113"/>
      <c r="Q138" s="872"/>
      <c r="R138" s="872"/>
      <c r="S138" s="2176"/>
      <c r="T138" s="318"/>
      <c r="U138" s="318"/>
      <c r="V138" s="318"/>
      <c r="W138" s="644"/>
    </row>
    <row r="139" spans="1:23" ht="22.5" customHeight="1" x14ac:dyDescent="0.2">
      <c r="A139" s="858"/>
      <c r="B139" s="821"/>
      <c r="C139" s="836"/>
      <c r="D139" s="754" t="s">
        <v>7</v>
      </c>
      <c r="E139" s="1836" t="s">
        <v>152</v>
      </c>
      <c r="F139" s="1920" t="s">
        <v>139</v>
      </c>
      <c r="G139" s="2103" t="s">
        <v>233</v>
      </c>
      <c r="H139" s="1872"/>
      <c r="I139" s="2161"/>
      <c r="J139" s="862" t="s">
        <v>28</v>
      </c>
      <c r="K139" s="328">
        <v>20</v>
      </c>
      <c r="L139" s="402">
        <f>20-18.3</f>
        <v>1.7</v>
      </c>
      <c r="M139" s="262">
        <v>71.3</v>
      </c>
      <c r="N139" s="387"/>
      <c r="O139" s="387"/>
      <c r="P139" s="393">
        <v>71.3</v>
      </c>
      <c r="Q139" s="249">
        <v>417.2</v>
      </c>
      <c r="R139" s="249">
        <v>881.2</v>
      </c>
      <c r="S139" s="455" t="s">
        <v>137</v>
      </c>
      <c r="T139" s="181"/>
      <c r="U139" s="181">
        <v>1</v>
      </c>
      <c r="V139" s="181"/>
      <c r="W139" s="69"/>
    </row>
    <row r="140" spans="1:23" ht="24" customHeight="1" x14ac:dyDescent="0.2">
      <c r="A140" s="858"/>
      <c r="B140" s="821"/>
      <c r="C140" s="836"/>
      <c r="D140" s="755"/>
      <c r="E140" s="1919"/>
      <c r="F140" s="1921"/>
      <c r="G140" s="2101"/>
      <c r="H140" s="1872"/>
      <c r="I140" s="2118"/>
      <c r="J140" s="853" t="s">
        <v>125</v>
      </c>
      <c r="K140" s="248"/>
      <c r="L140" s="872"/>
      <c r="M140" s="871"/>
      <c r="N140" s="388"/>
      <c r="O140" s="388"/>
      <c r="P140" s="113"/>
      <c r="Q140" s="872">
        <v>15</v>
      </c>
      <c r="R140" s="872">
        <v>71.2</v>
      </c>
      <c r="S140" s="82" t="s">
        <v>136</v>
      </c>
      <c r="T140" s="182"/>
      <c r="U140" s="182">
        <v>1</v>
      </c>
      <c r="V140" s="182"/>
      <c r="W140" s="91"/>
    </row>
    <row r="141" spans="1:23" ht="45.75" customHeight="1" x14ac:dyDescent="0.2">
      <c r="A141" s="858"/>
      <c r="B141" s="821"/>
      <c r="C141" s="836"/>
      <c r="D141" s="755"/>
      <c r="E141" s="1919"/>
      <c r="F141" s="1921"/>
      <c r="G141" s="2101"/>
      <c r="H141" s="1872"/>
      <c r="I141" s="2177"/>
      <c r="J141" s="106" t="s">
        <v>55</v>
      </c>
      <c r="K141" s="246"/>
      <c r="L141" s="250"/>
      <c r="M141" s="186"/>
      <c r="N141" s="389"/>
      <c r="O141" s="389"/>
      <c r="P141" s="394"/>
      <c r="Q141" s="250">
        <v>170</v>
      </c>
      <c r="R141" s="250">
        <v>805.9</v>
      </c>
      <c r="S141" s="324" t="s">
        <v>291</v>
      </c>
      <c r="T141" s="169"/>
      <c r="U141" s="169">
        <v>5</v>
      </c>
      <c r="V141" s="169">
        <v>45</v>
      </c>
      <c r="W141" s="645">
        <v>100</v>
      </c>
    </row>
    <row r="142" spans="1:23" ht="21.75" customHeight="1" x14ac:dyDescent="0.2">
      <c r="A142" s="858"/>
      <c r="B142" s="821"/>
      <c r="C142" s="836"/>
      <c r="D142" s="755"/>
      <c r="E142" s="1815" t="s">
        <v>260</v>
      </c>
      <c r="F142" s="2261"/>
      <c r="G142" s="2101"/>
      <c r="H142" s="1872"/>
      <c r="I142" s="2177"/>
      <c r="J142" s="862" t="s">
        <v>28</v>
      </c>
      <c r="K142" s="328"/>
      <c r="L142" s="249">
        <v>5.4</v>
      </c>
      <c r="M142" s="262"/>
      <c r="N142" s="387"/>
      <c r="O142" s="387"/>
      <c r="P142" s="393"/>
      <c r="Q142" s="249"/>
      <c r="R142" s="249"/>
      <c r="S142" s="855"/>
      <c r="T142" s="76"/>
      <c r="U142" s="76"/>
      <c r="V142" s="76"/>
      <c r="W142" s="646"/>
    </row>
    <row r="143" spans="1:23" ht="58.5" customHeight="1" x14ac:dyDescent="0.2">
      <c r="A143" s="858"/>
      <c r="B143" s="821"/>
      <c r="C143" s="836"/>
      <c r="D143" s="756"/>
      <c r="E143" s="1911"/>
      <c r="F143" s="634"/>
      <c r="G143" s="865"/>
      <c r="H143" s="860"/>
      <c r="I143" s="870"/>
      <c r="J143" s="106"/>
      <c r="K143" s="246"/>
      <c r="L143" s="250"/>
      <c r="M143" s="186"/>
      <c r="N143" s="389"/>
      <c r="O143" s="389"/>
      <c r="P143" s="394"/>
      <c r="Q143" s="250"/>
      <c r="R143" s="250"/>
      <c r="S143" s="994" t="s">
        <v>261</v>
      </c>
      <c r="T143" s="995">
        <v>1</v>
      </c>
      <c r="U143" s="169" t="s">
        <v>307</v>
      </c>
      <c r="V143" s="169"/>
      <c r="W143" s="645"/>
    </row>
    <row r="144" spans="1:23" ht="27" customHeight="1" x14ac:dyDescent="0.2">
      <c r="A144" s="858"/>
      <c r="B144" s="821"/>
      <c r="C144" s="836"/>
      <c r="D144" s="2169" t="s">
        <v>9</v>
      </c>
      <c r="E144" s="1815" t="s">
        <v>427</v>
      </c>
      <c r="F144" s="1912" t="s">
        <v>80</v>
      </c>
      <c r="G144" s="2103" t="s">
        <v>234</v>
      </c>
      <c r="H144" s="1872"/>
      <c r="I144" s="2083"/>
      <c r="J144" s="853" t="s">
        <v>28</v>
      </c>
      <c r="K144" s="248">
        <v>25</v>
      </c>
      <c r="L144" s="471">
        <f>25-23.3</f>
        <v>1.7</v>
      </c>
      <c r="M144" s="871">
        <v>124</v>
      </c>
      <c r="N144" s="388"/>
      <c r="O144" s="388"/>
      <c r="P144" s="113">
        <v>124</v>
      </c>
      <c r="Q144" s="471">
        <v>83.4</v>
      </c>
      <c r="R144" s="872">
        <v>131</v>
      </c>
      <c r="S144" s="82" t="s">
        <v>136</v>
      </c>
      <c r="T144" s="182"/>
      <c r="U144" s="182">
        <v>1</v>
      </c>
      <c r="V144" s="182"/>
      <c r="W144" s="830"/>
    </row>
    <row r="145" spans="1:26" ht="31.5" customHeight="1" x14ac:dyDescent="0.2">
      <c r="A145" s="858"/>
      <c r="B145" s="821"/>
      <c r="C145" s="836"/>
      <c r="D145" s="1941"/>
      <c r="E145" s="1910"/>
      <c r="F145" s="1913"/>
      <c r="G145" s="2171"/>
      <c r="H145" s="1872"/>
      <c r="I145" s="2083"/>
      <c r="J145" s="853" t="s">
        <v>125</v>
      </c>
      <c r="K145" s="248"/>
      <c r="L145" s="872"/>
      <c r="M145" s="871"/>
      <c r="N145" s="388"/>
      <c r="O145" s="388"/>
      <c r="P145" s="113"/>
      <c r="Q145" s="471">
        <v>83.4</v>
      </c>
      <c r="R145" s="872">
        <v>112.5</v>
      </c>
      <c r="S145" s="82" t="s">
        <v>292</v>
      </c>
      <c r="T145" s="182"/>
      <c r="U145" s="182"/>
      <c r="V145" s="182">
        <v>35</v>
      </c>
      <c r="W145" s="91">
        <v>70</v>
      </c>
    </row>
    <row r="146" spans="1:26" ht="36" customHeight="1" x14ac:dyDescent="0.2">
      <c r="A146" s="858"/>
      <c r="B146" s="821"/>
      <c r="C146" s="836"/>
      <c r="D146" s="1941"/>
      <c r="E146" s="1911"/>
      <c r="F146" s="1913"/>
      <c r="G146" s="2171"/>
      <c r="H146" s="1872"/>
      <c r="I146" s="2083"/>
      <c r="J146" s="853" t="s">
        <v>55</v>
      </c>
      <c r="K146" s="248"/>
      <c r="L146" s="872"/>
      <c r="M146" s="871"/>
      <c r="N146" s="388"/>
      <c r="O146" s="388"/>
      <c r="P146" s="113"/>
      <c r="Q146" s="471">
        <v>945</v>
      </c>
      <c r="R146" s="872">
        <v>1275</v>
      </c>
      <c r="S146" s="82"/>
      <c r="T146" s="182"/>
      <c r="U146" s="182"/>
      <c r="V146" s="182"/>
      <c r="W146" s="91"/>
    </row>
    <row r="147" spans="1:26" ht="45" customHeight="1" x14ac:dyDescent="0.2">
      <c r="A147" s="858"/>
      <c r="B147" s="821"/>
      <c r="C147" s="836"/>
      <c r="D147" s="2170"/>
      <c r="E147" s="1172" t="s">
        <v>308</v>
      </c>
      <c r="F147" s="1914"/>
      <c r="G147" s="2172"/>
      <c r="H147" s="1872"/>
      <c r="I147" s="2083"/>
      <c r="J147" s="40"/>
      <c r="K147" s="341"/>
      <c r="L147" s="342"/>
      <c r="M147" s="270"/>
      <c r="N147" s="448"/>
      <c r="O147" s="448"/>
      <c r="P147" s="478"/>
      <c r="Q147" s="342"/>
      <c r="R147" s="342"/>
      <c r="S147" s="996" t="s">
        <v>137</v>
      </c>
      <c r="T147" s="997">
        <v>1</v>
      </c>
      <c r="U147" s="833"/>
      <c r="V147" s="833"/>
      <c r="W147" s="834"/>
    </row>
    <row r="148" spans="1:26" ht="30.75" customHeight="1" x14ac:dyDescent="0.2">
      <c r="A148" s="858"/>
      <c r="B148" s="821"/>
      <c r="C148" s="836"/>
      <c r="D148" s="1941" t="s">
        <v>30</v>
      </c>
      <c r="E148" s="1848" t="s">
        <v>417</v>
      </c>
      <c r="F148" s="1908" t="s">
        <v>139</v>
      </c>
      <c r="G148" s="2103" t="s">
        <v>236</v>
      </c>
      <c r="H148" s="1872"/>
      <c r="I148" s="2178"/>
      <c r="J148" s="853" t="s">
        <v>28</v>
      </c>
      <c r="K148" s="248">
        <v>3</v>
      </c>
      <c r="L148" s="872">
        <v>0</v>
      </c>
      <c r="M148" s="871">
        <v>40.6</v>
      </c>
      <c r="N148" s="388"/>
      <c r="O148" s="388"/>
      <c r="P148" s="113">
        <v>40.6</v>
      </c>
      <c r="Q148" s="402">
        <v>24.6</v>
      </c>
      <c r="R148" s="872">
        <v>49.7</v>
      </c>
      <c r="S148" s="82" t="s">
        <v>137</v>
      </c>
      <c r="T148" s="829"/>
      <c r="U148" s="829">
        <v>1</v>
      </c>
      <c r="V148" s="829"/>
      <c r="W148" s="830"/>
    </row>
    <row r="149" spans="1:26" ht="30" customHeight="1" x14ac:dyDescent="0.2">
      <c r="A149" s="858"/>
      <c r="B149" s="821"/>
      <c r="C149" s="836"/>
      <c r="D149" s="1941"/>
      <c r="E149" s="1848"/>
      <c r="F149" s="1908"/>
      <c r="G149" s="2171"/>
      <c r="H149" s="1872"/>
      <c r="I149" s="2178"/>
      <c r="J149" s="853" t="s">
        <v>55</v>
      </c>
      <c r="K149" s="248"/>
      <c r="L149" s="872"/>
      <c r="M149" s="871"/>
      <c r="N149" s="388"/>
      <c r="O149" s="388"/>
      <c r="P149" s="113"/>
      <c r="Q149" s="471">
        <v>120.6</v>
      </c>
      <c r="R149" s="872">
        <v>562.6</v>
      </c>
      <c r="S149" s="82" t="s">
        <v>136</v>
      </c>
      <c r="T149" s="182"/>
      <c r="U149" s="182"/>
      <c r="V149" s="182">
        <v>1</v>
      </c>
      <c r="W149" s="91"/>
    </row>
    <row r="150" spans="1:26" ht="30" customHeight="1" x14ac:dyDescent="0.2">
      <c r="A150" s="858"/>
      <c r="B150" s="821"/>
      <c r="C150" s="836"/>
      <c r="D150" s="1941"/>
      <c r="E150" s="1848"/>
      <c r="F150" s="1908"/>
      <c r="G150" s="2171"/>
      <c r="H150" s="1872"/>
      <c r="I150" s="2178"/>
      <c r="J150" s="853" t="s">
        <v>125</v>
      </c>
      <c r="K150" s="248"/>
      <c r="L150" s="872"/>
      <c r="M150" s="871"/>
      <c r="N150" s="388"/>
      <c r="O150" s="388"/>
      <c r="P150" s="113"/>
      <c r="Q150" s="872">
        <v>10.7</v>
      </c>
      <c r="R150" s="872">
        <v>49.7</v>
      </c>
      <c r="S150" s="82" t="s">
        <v>293</v>
      </c>
      <c r="T150" s="182"/>
      <c r="U150" s="182"/>
      <c r="V150" s="182">
        <v>15</v>
      </c>
      <c r="W150" s="91">
        <v>85</v>
      </c>
    </row>
    <row r="151" spans="1:26" ht="26.25" customHeight="1" x14ac:dyDescent="0.2">
      <c r="A151" s="858"/>
      <c r="B151" s="821"/>
      <c r="C151" s="836"/>
      <c r="D151" s="2170"/>
      <c r="E151" s="1845"/>
      <c r="F151" s="1909"/>
      <c r="G151" s="2172"/>
      <c r="H151" s="1872"/>
      <c r="I151" s="2178"/>
      <c r="J151" s="40"/>
      <c r="K151" s="341"/>
      <c r="L151" s="342"/>
      <c r="M151" s="266"/>
      <c r="N151" s="427"/>
      <c r="O151" s="427"/>
      <c r="P151" s="479"/>
      <c r="Q151" s="340"/>
      <c r="R151" s="340"/>
      <c r="S151" s="82"/>
      <c r="T151" s="182"/>
      <c r="U151" s="182"/>
      <c r="V151" s="182"/>
      <c r="W151" s="91"/>
    </row>
    <row r="152" spans="1:26" ht="19.5" customHeight="1" x14ac:dyDescent="0.2">
      <c r="A152" s="858"/>
      <c r="B152" s="821"/>
      <c r="C152" s="836"/>
      <c r="D152" s="2169" t="s">
        <v>39</v>
      </c>
      <c r="E152" s="1836" t="s">
        <v>138</v>
      </c>
      <c r="F152" s="1924" t="s">
        <v>139</v>
      </c>
      <c r="G152" s="2101" t="s">
        <v>235</v>
      </c>
      <c r="H152" s="1872"/>
      <c r="I152" s="2178"/>
      <c r="J152" s="862" t="s">
        <v>28</v>
      </c>
      <c r="K152" s="328">
        <v>57.3</v>
      </c>
      <c r="L152" s="249">
        <v>3.1</v>
      </c>
      <c r="M152" s="262">
        <v>68.3</v>
      </c>
      <c r="N152" s="387"/>
      <c r="O152" s="387"/>
      <c r="P152" s="393">
        <v>68.3</v>
      </c>
      <c r="Q152" s="402">
        <v>18.7</v>
      </c>
      <c r="R152" s="249">
        <v>18.7</v>
      </c>
      <c r="S152" s="878" t="s">
        <v>136</v>
      </c>
      <c r="T152" s="76"/>
      <c r="U152" s="76">
        <v>1</v>
      </c>
      <c r="V152" s="76"/>
      <c r="W152" s="646"/>
    </row>
    <row r="153" spans="1:26" ht="27" customHeight="1" x14ac:dyDescent="0.2">
      <c r="A153" s="858"/>
      <c r="B153" s="821"/>
      <c r="C153" s="836"/>
      <c r="D153" s="1941"/>
      <c r="E153" s="1870"/>
      <c r="F153" s="1908"/>
      <c r="G153" s="2131"/>
      <c r="H153" s="1872"/>
      <c r="I153" s="2178"/>
      <c r="J153" s="853" t="s">
        <v>125</v>
      </c>
      <c r="K153" s="248"/>
      <c r="L153" s="872"/>
      <c r="M153" s="871"/>
      <c r="N153" s="388"/>
      <c r="O153" s="388"/>
      <c r="P153" s="113"/>
      <c r="Q153" s="471">
        <v>54.4</v>
      </c>
      <c r="R153" s="872">
        <v>54.4</v>
      </c>
      <c r="S153" s="879" t="s">
        <v>296</v>
      </c>
      <c r="T153" s="182"/>
      <c r="U153" s="182"/>
      <c r="V153" s="182">
        <v>50</v>
      </c>
      <c r="W153" s="91">
        <v>100</v>
      </c>
    </row>
    <row r="154" spans="1:26" ht="21" customHeight="1" x14ac:dyDescent="0.2">
      <c r="A154" s="858"/>
      <c r="B154" s="821"/>
      <c r="C154" s="836"/>
      <c r="D154" s="2170"/>
      <c r="E154" s="1837"/>
      <c r="F154" s="1909"/>
      <c r="G154" s="2131"/>
      <c r="H154" s="1872"/>
      <c r="I154" s="2178"/>
      <c r="J154" s="106" t="s">
        <v>55</v>
      </c>
      <c r="K154" s="246"/>
      <c r="L154" s="250"/>
      <c r="M154" s="186"/>
      <c r="N154" s="389"/>
      <c r="O154" s="389"/>
      <c r="P154" s="394"/>
      <c r="Q154" s="250">
        <v>615.79999999999995</v>
      </c>
      <c r="R154" s="250">
        <v>615.79999999999995</v>
      </c>
      <c r="S154" s="971" t="s">
        <v>137</v>
      </c>
      <c r="T154" s="684">
        <v>1</v>
      </c>
      <c r="U154" s="169"/>
      <c r="V154" s="169"/>
      <c r="W154" s="645"/>
    </row>
    <row r="155" spans="1:26" ht="20.25" customHeight="1" x14ac:dyDescent="0.2">
      <c r="A155" s="858"/>
      <c r="B155" s="821"/>
      <c r="C155" s="836"/>
      <c r="D155" s="827" t="s">
        <v>40</v>
      </c>
      <c r="E155" s="1922" t="s">
        <v>345</v>
      </c>
      <c r="F155" s="1924" t="s">
        <v>139</v>
      </c>
      <c r="G155" s="865"/>
      <c r="H155" s="1678"/>
      <c r="I155" s="1679"/>
      <c r="J155" s="476" t="s">
        <v>28</v>
      </c>
      <c r="K155" s="328">
        <v>0</v>
      </c>
      <c r="L155" s="249">
        <v>1.7</v>
      </c>
      <c r="M155" s="871">
        <v>53.1</v>
      </c>
      <c r="N155" s="388"/>
      <c r="O155" s="388"/>
      <c r="P155" s="113">
        <v>53.1</v>
      </c>
      <c r="Q155" s="872">
        <v>18.3</v>
      </c>
      <c r="R155" s="872">
        <v>43.9</v>
      </c>
      <c r="S155" s="879" t="s">
        <v>136</v>
      </c>
      <c r="T155" s="635"/>
      <c r="U155" s="635">
        <v>1</v>
      </c>
      <c r="V155" s="636"/>
      <c r="W155" s="91"/>
    </row>
    <row r="156" spans="1:26" ht="27.75" customHeight="1" x14ac:dyDescent="0.2">
      <c r="A156" s="858"/>
      <c r="B156" s="821"/>
      <c r="C156" s="836"/>
      <c r="D156" s="827"/>
      <c r="E156" s="1922"/>
      <c r="F156" s="1908"/>
      <c r="G156" s="998"/>
      <c r="H156" s="1678"/>
      <c r="I156" s="1679"/>
      <c r="J156" s="469" t="s">
        <v>55</v>
      </c>
      <c r="K156" s="248"/>
      <c r="L156" s="872"/>
      <c r="M156" s="871"/>
      <c r="N156" s="388"/>
      <c r="O156" s="388"/>
      <c r="P156" s="113"/>
      <c r="Q156" s="872">
        <v>207</v>
      </c>
      <c r="R156" s="872">
        <v>496.7</v>
      </c>
      <c r="S156" s="326" t="s">
        <v>294</v>
      </c>
      <c r="T156" s="635"/>
      <c r="U156" s="635"/>
      <c r="V156" s="635">
        <v>25</v>
      </c>
      <c r="W156" s="91">
        <v>85</v>
      </c>
      <c r="X156" s="1028"/>
      <c r="Y156" s="1028"/>
      <c r="Z156" s="1028"/>
    </row>
    <row r="157" spans="1:26" ht="30" customHeight="1" x14ac:dyDescent="0.2">
      <c r="A157" s="858"/>
      <c r="B157" s="821"/>
      <c r="C157" s="836"/>
      <c r="D157" s="852"/>
      <c r="E157" s="1923"/>
      <c r="F157" s="1909"/>
      <c r="G157" s="998"/>
      <c r="H157" s="1678"/>
      <c r="I157" s="1679"/>
      <c r="J157" s="470" t="s">
        <v>125</v>
      </c>
      <c r="K157" s="246"/>
      <c r="L157" s="250"/>
      <c r="M157" s="186"/>
      <c r="N157" s="389"/>
      <c r="O157" s="389"/>
      <c r="P157" s="394"/>
      <c r="Q157" s="250">
        <v>18.3</v>
      </c>
      <c r="R157" s="250">
        <v>43.9</v>
      </c>
      <c r="S157" s="999" t="s">
        <v>137</v>
      </c>
      <c r="T157" s="684">
        <v>1</v>
      </c>
      <c r="U157" s="637"/>
      <c r="V157" s="638"/>
      <c r="W157" s="645"/>
    </row>
    <row r="158" spans="1:26" ht="25.5" customHeight="1" x14ac:dyDescent="0.2">
      <c r="A158" s="858"/>
      <c r="B158" s="821"/>
      <c r="C158" s="836"/>
      <c r="D158" s="827" t="s">
        <v>32</v>
      </c>
      <c r="E158" s="2049" t="s">
        <v>415</v>
      </c>
      <c r="F158" s="1908" t="s">
        <v>108</v>
      </c>
      <c r="G158" s="998"/>
      <c r="H158" s="1678"/>
      <c r="I158" s="1679"/>
      <c r="J158" s="471" t="s">
        <v>28</v>
      </c>
      <c r="K158" s="245"/>
      <c r="L158" s="340"/>
      <c r="M158" s="266">
        <v>31.1</v>
      </c>
      <c r="N158" s="427"/>
      <c r="O158" s="427"/>
      <c r="P158" s="479">
        <v>31.1</v>
      </c>
      <c r="Q158" s="340">
        <v>57.2</v>
      </c>
      <c r="R158" s="471">
        <v>73.599999999999994</v>
      </c>
      <c r="S158" s="879" t="s">
        <v>137</v>
      </c>
      <c r="T158" s="829"/>
      <c r="U158" s="829"/>
      <c r="V158" s="890">
        <v>1</v>
      </c>
      <c r="W158" s="91"/>
    </row>
    <row r="159" spans="1:26" ht="31.5" customHeight="1" x14ac:dyDescent="0.2">
      <c r="A159" s="858"/>
      <c r="B159" s="821"/>
      <c r="C159" s="836"/>
      <c r="D159" s="827"/>
      <c r="E159" s="1925"/>
      <c r="F159" s="1908"/>
      <c r="G159" s="865"/>
      <c r="H159" s="1872"/>
      <c r="I159" s="2178"/>
      <c r="J159" s="471" t="s">
        <v>55</v>
      </c>
      <c r="K159" s="871"/>
      <c r="L159" s="872"/>
      <c r="M159" s="871"/>
      <c r="N159" s="388"/>
      <c r="O159" s="388"/>
      <c r="P159" s="113"/>
      <c r="Q159" s="872"/>
      <c r="R159" s="471">
        <v>834.1</v>
      </c>
      <c r="S159" s="879" t="s">
        <v>136</v>
      </c>
      <c r="T159" s="182"/>
      <c r="U159" s="182"/>
      <c r="V159" s="348">
        <v>1</v>
      </c>
      <c r="W159" s="91"/>
    </row>
    <row r="160" spans="1:26" ht="39.75" customHeight="1" x14ac:dyDescent="0.2">
      <c r="A160" s="858"/>
      <c r="B160" s="821"/>
      <c r="C160" s="836"/>
      <c r="D160" s="852"/>
      <c r="E160" s="1925"/>
      <c r="F160" s="1926"/>
      <c r="G160" s="998"/>
      <c r="H160" s="1872"/>
      <c r="I160" s="2178"/>
      <c r="J160" s="472" t="s">
        <v>125</v>
      </c>
      <c r="K160" s="186"/>
      <c r="L160" s="250"/>
      <c r="M160" s="186"/>
      <c r="N160" s="389"/>
      <c r="O160" s="389"/>
      <c r="P160" s="394"/>
      <c r="Q160" s="250"/>
      <c r="R160" s="250">
        <v>73.599999999999994</v>
      </c>
      <c r="S160" s="880" t="s">
        <v>295</v>
      </c>
      <c r="T160" s="833"/>
      <c r="U160" s="833"/>
      <c r="V160" s="357"/>
      <c r="W160" s="645">
        <v>50</v>
      </c>
    </row>
    <row r="161" spans="1:24" ht="21.75" customHeight="1" x14ac:dyDescent="0.2">
      <c r="A161" s="858"/>
      <c r="B161" s="821"/>
      <c r="C161" s="836"/>
      <c r="D161" s="827" t="s">
        <v>41</v>
      </c>
      <c r="E161" s="1836" t="s">
        <v>416</v>
      </c>
      <c r="F161" s="1924" t="s">
        <v>139</v>
      </c>
      <c r="G161" s="998"/>
      <c r="H161" s="1872"/>
      <c r="I161" s="2178"/>
      <c r="J161" s="471" t="s">
        <v>28</v>
      </c>
      <c r="K161" s="871"/>
      <c r="L161" s="872"/>
      <c r="M161" s="871">
        <v>52.2</v>
      </c>
      <c r="N161" s="388"/>
      <c r="O161" s="388"/>
      <c r="P161" s="113">
        <v>52.2</v>
      </c>
      <c r="Q161" s="872">
        <v>45.6</v>
      </c>
      <c r="R161" s="471">
        <v>80.8</v>
      </c>
      <c r="S161" s="879" t="s">
        <v>137</v>
      </c>
      <c r="T161" s="829"/>
      <c r="U161" s="829">
        <v>1</v>
      </c>
      <c r="V161" s="890"/>
      <c r="W161" s="91"/>
    </row>
    <row r="162" spans="1:24" ht="21" customHeight="1" x14ac:dyDescent="0.2">
      <c r="A162" s="858"/>
      <c r="B162" s="821"/>
      <c r="C162" s="836"/>
      <c r="D162" s="827"/>
      <c r="E162" s="1870"/>
      <c r="F162" s="1908"/>
      <c r="G162" s="998"/>
      <c r="H162" s="1872"/>
      <c r="I162" s="2178"/>
      <c r="J162" s="471" t="s">
        <v>55</v>
      </c>
      <c r="K162" s="266"/>
      <c r="L162" s="340"/>
      <c r="M162" s="266"/>
      <c r="N162" s="427"/>
      <c r="O162" s="427"/>
      <c r="P162" s="479"/>
      <c r="Q162" s="340">
        <v>392.1</v>
      </c>
      <c r="R162" s="471">
        <v>914.9</v>
      </c>
      <c r="S162" s="879" t="s">
        <v>136</v>
      </c>
      <c r="T162" s="182"/>
      <c r="U162" s="182"/>
      <c r="V162" s="348">
        <v>1</v>
      </c>
      <c r="W162" s="91"/>
    </row>
    <row r="163" spans="1:24" ht="42" customHeight="1" x14ac:dyDescent="0.2">
      <c r="A163" s="858"/>
      <c r="B163" s="821"/>
      <c r="C163" s="836"/>
      <c r="D163" s="852"/>
      <c r="E163" s="1870"/>
      <c r="F163" s="1908"/>
      <c r="G163" s="865"/>
      <c r="H163" s="1872"/>
      <c r="I163" s="2178"/>
      <c r="J163" s="474" t="s">
        <v>125</v>
      </c>
      <c r="K163" s="186"/>
      <c r="L163" s="250"/>
      <c r="M163" s="186"/>
      <c r="N163" s="389"/>
      <c r="O163" s="389"/>
      <c r="P163" s="394"/>
      <c r="Q163" s="250">
        <v>34.6</v>
      </c>
      <c r="R163" s="250">
        <v>80.8</v>
      </c>
      <c r="S163" s="457" t="s">
        <v>300</v>
      </c>
      <c r="T163" s="833"/>
      <c r="U163" s="833"/>
      <c r="V163" s="357">
        <v>30</v>
      </c>
      <c r="W163" s="645">
        <v>100</v>
      </c>
    </row>
    <row r="164" spans="1:24" ht="21" customHeight="1" x14ac:dyDescent="0.2">
      <c r="A164" s="858"/>
      <c r="B164" s="821"/>
      <c r="C164" s="836"/>
      <c r="D164" s="904" t="s">
        <v>34</v>
      </c>
      <c r="E164" s="1928" t="s">
        <v>259</v>
      </c>
      <c r="F164" s="1924" t="s">
        <v>139</v>
      </c>
      <c r="G164" s="1000"/>
      <c r="H164" s="1872"/>
      <c r="I164" s="2178"/>
      <c r="J164" s="471" t="s">
        <v>28</v>
      </c>
      <c r="K164" s="871"/>
      <c r="L164" s="872"/>
      <c r="M164" s="871"/>
      <c r="N164" s="388"/>
      <c r="O164" s="388"/>
      <c r="P164" s="113"/>
      <c r="Q164" s="872">
        <v>50</v>
      </c>
      <c r="R164" s="639">
        <v>4.5</v>
      </c>
      <c r="S164" s="879" t="s">
        <v>137</v>
      </c>
      <c r="T164" s="626"/>
      <c r="U164" s="626"/>
      <c r="V164" s="642"/>
      <c r="W164" s="633" t="s">
        <v>57</v>
      </c>
    </row>
    <row r="165" spans="1:24" ht="17.25" customHeight="1" x14ac:dyDescent="0.2">
      <c r="A165" s="858"/>
      <c r="B165" s="821"/>
      <c r="C165" s="836"/>
      <c r="D165" s="904"/>
      <c r="E165" s="1929"/>
      <c r="F165" s="1908"/>
      <c r="G165" s="1000"/>
      <c r="H165" s="1872"/>
      <c r="I165" s="2178"/>
      <c r="J165" s="471" t="s">
        <v>55</v>
      </c>
      <c r="K165" s="871"/>
      <c r="L165" s="872"/>
      <c r="M165" s="871"/>
      <c r="N165" s="388"/>
      <c r="O165" s="388"/>
      <c r="P165" s="113"/>
      <c r="Q165" s="872"/>
      <c r="R165" s="640"/>
      <c r="S165" s="879" t="s">
        <v>136</v>
      </c>
      <c r="T165" s="593"/>
      <c r="U165" s="593"/>
      <c r="V165" s="488"/>
      <c r="W165" s="91">
        <v>1</v>
      </c>
    </row>
    <row r="166" spans="1:24" ht="28.5" customHeight="1" x14ac:dyDescent="0.2">
      <c r="A166" s="858"/>
      <c r="B166" s="821"/>
      <c r="C166" s="836"/>
      <c r="D166" s="757"/>
      <c r="E166" s="1930"/>
      <c r="F166" s="1909"/>
      <c r="G166" s="865"/>
      <c r="H166" s="904"/>
      <c r="I166" s="846"/>
      <c r="J166" s="474" t="s">
        <v>125</v>
      </c>
      <c r="K166" s="246"/>
      <c r="L166" s="250"/>
      <c r="M166" s="186"/>
      <c r="N166" s="389"/>
      <c r="O166" s="389"/>
      <c r="P166" s="394"/>
      <c r="Q166" s="250"/>
      <c r="R166" s="250"/>
      <c r="S166" s="457"/>
      <c r="T166" s="169"/>
      <c r="U166" s="169"/>
      <c r="V166" s="357"/>
      <c r="W166" s="645"/>
    </row>
    <row r="167" spans="1:24" ht="17.25" customHeight="1" x14ac:dyDescent="0.2">
      <c r="A167" s="858"/>
      <c r="B167" s="821"/>
      <c r="C167" s="836"/>
      <c r="D167" s="904" t="s">
        <v>79</v>
      </c>
      <c r="E167" s="1928" t="s">
        <v>306</v>
      </c>
      <c r="F167" s="1924"/>
      <c r="G167" s="1103"/>
      <c r="H167" s="159"/>
      <c r="I167" s="1100"/>
      <c r="J167" s="471" t="s">
        <v>28</v>
      </c>
      <c r="K167" s="1104"/>
      <c r="L167" s="872"/>
      <c r="M167" s="871">
        <v>15</v>
      </c>
      <c r="N167" s="388"/>
      <c r="O167" s="388"/>
      <c r="P167" s="113">
        <v>15</v>
      </c>
      <c r="Q167" s="872"/>
      <c r="R167" s="641"/>
      <c r="S167" s="1932" t="s">
        <v>309</v>
      </c>
      <c r="T167" s="626"/>
      <c r="U167" s="626">
        <v>1</v>
      </c>
      <c r="V167" s="490"/>
      <c r="W167" s="646"/>
      <c r="X167" s="1927"/>
    </row>
    <row r="168" spans="1:24" ht="24" customHeight="1" x14ac:dyDescent="0.2">
      <c r="A168" s="858"/>
      <c r="B168" s="821"/>
      <c r="C168" s="836"/>
      <c r="D168" s="904"/>
      <c r="E168" s="1929"/>
      <c r="F168" s="1908"/>
      <c r="G168" s="1103"/>
      <c r="H168" s="159"/>
      <c r="I168" s="1100"/>
      <c r="J168" s="471"/>
      <c r="K168" s="1104"/>
      <c r="L168" s="872"/>
      <c r="M168" s="871"/>
      <c r="N168" s="388"/>
      <c r="O168" s="388"/>
      <c r="P168" s="113"/>
      <c r="Q168" s="872"/>
      <c r="R168" s="640"/>
      <c r="S168" s="1799"/>
      <c r="T168" s="593"/>
      <c r="U168" s="593"/>
      <c r="V168" s="488"/>
      <c r="W168" s="91"/>
      <c r="X168" s="1927"/>
    </row>
    <row r="169" spans="1:24" ht="12.75" customHeight="1" x14ac:dyDescent="0.2">
      <c r="A169" s="858"/>
      <c r="B169" s="821"/>
      <c r="C169" s="836"/>
      <c r="D169" s="757"/>
      <c r="E169" s="1930"/>
      <c r="F169" s="1909"/>
      <c r="G169" s="1102"/>
      <c r="H169" s="1105"/>
      <c r="I169" s="1101"/>
      <c r="J169" s="473"/>
      <c r="K169" s="421"/>
      <c r="L169" s="250"/>
      <c r="M169" s="186"/>
      <c r="N169" s="389"/>
      <c r="O169" s="389"/>
      <c r="P169" s="394"/>
      <c r="Q169" s="250"/>
      <c r="R169" s="250"/>
      <c r="S169" s="457"/>
      <c r="T169" s="169"/>
      <c r="U169" s="169"/>
      <c r="V169" s="357"/>
      <c r="W169" s="645"/>
      <c r="X169" s="1927"/>
    </row>
    <row r="170" spans="1:24" ht="15.75" customHeight="1" thickBot="1" x14ac:dyDescent="0.25">
      <c r="A170" s="47"/>
      <c r="B170" s="825"/>
      <c r="C170" s="52"/>
      <c r="D170" s="53"/>
      <c r="E170" s="54"/>
      <c r="F170" s="55"/>
      <c r="G170" s="55"/>
      <c r="H170" s="56"/>
      <c r="I170" s="2122" t="s">
        <v>93</v>
      </c>
      <c r="J170" s="2151"/>
      <c r="K170" s="241">
        <f>SUM(K139:K166)</f>
        <v>105.3</v>
      </c>
      <c r="L170" s="253">
        <f>SUM(L139:L166)</f>
        <v>13.6</v>
      </c>
      <c r="M170" s="241">
        <f>SUM(M139:M169)</f>
        <v>455.6</v>
      </c>
      <c r="N170" s="241">
        <f t="shared" ref="N170:R170" si="7">SUM(N139:N169)</f>
        <v>0</v>
      </c>
      <c r="O170" s="241">
        <f t="shared" si="7"/>
        <v>0</v>
      </c>
      <c r="P170" s="241">
        <f t="shared" si="7"/>
        <v>455.6</v>
      </c>
      <c r="Q170" s="241">
        <f t="shared" si="7"/>
        <v>3381.9</v>
      </c>
      <c r="R170" s="647">
        <f t="shared" si="7"/>
        <v>7274.5</v>
      </c>
      <c r="S170" s="2179"/>
      <c r="T170" s="2179"/>
      <c r="U170" s="2179"/>
      <c r="V170" s="2179"/>
      <c r="W170" s="2168"/>
    </row>
    <row r="171" spans="1:24" ht="14.25" customHeight="1" thickBot="1" x14ac:dyDescent="0.25">
      <c r="A171" s="48" t="s">
        <v>7</v>
      </c>
      <c r="B171" s="164" t="s">
        <v>7</v>
      </c>
      <c r="C171" s="1973" t="s">
        <v>10</v>
      </c>
      <c r="D171" s="1974"/>
      <c r="E171" s="1974"/>
      <c r="F171" s="1974"/>
      <c r="G171" s="1974"/>
      <c r="H171" s="1974"/>
      <c r="I171" s="1974"/>
      <c r="J171" s="1975"/>
      <c r="K171" s="254">
        <f t="shared" ref="K171:R171" si="8">K170+K136+K134+K118+K76+K65</f>
        <v>7430</v>
      </c>
      <c r="L171" s="260">
        <f t="shared" si="8"/>
        <v>7422</v>
      </c>
      <c r="M171" s="254">
        <f t="shared" si="8"/>
        <v>10711.8</v>
      </c>
      <c r="N171" s="539">
        <f t="shared" si="8"/>
        <v>6530</v>
      </c>
      <c r="O171" s="260">
        <f t="shared" si="8"/>
        <v>336.9</v>
      </c>
      <c r="P171" s="254">
        <f t="shared" si="8"/>
        <v>4181.8</v>
      </c>
      <c r="Q171" s="260">
        <f t="shared" si="8"/>
        <v>12603.6</v>
      </c>
      <c r="R171" s="260">
        <f t="shared" si="8"/>
        <v>15099.7</v>
      </c>
      <c r="S171" s="800"/>
      <c r="T171" s="800"/>
      <c r="U171" s="800"/>
      <c r="V171" s="800"/>
      <c r="W171" s="801"/>
    </row>
    <row r="172" spans="1:24" ht="17.25" customHeight="1" thickBot="1" x14ac:dyDescent="0.25">
      <c r="A172" s="48" t="s">
        <v>7</v>
      </c>
      <c r="B172" s="164" t="s">
        <v>9</v>
      </c>
      <c r="C172" s="1934" t="s">
        <v>47</v>
      </c>
      <c r="D172" s="1935"/>
      <c r="E172" s="1935"/>
      <c r="F172" s="1935"/>
      <c r="G172" s="1935"/>
      <c r="H172" s="1935"/>
      <c r="I172" s="1935"/>
      <c r="J172" s="1935"/>
      <c r="K172" s="1935"/>
      <c r="L172" s="1935"/>
      <c r="M172" s="1935"/>
      <c r="N172" s="1935"/>
      <c r="O172" s="1935"/>
      <c r="P172" s="1935"/>
      <c r="Q172" s="1935"/>
      <c r="R172" s="1935"/>
      <c r="S172" s="1935"/>
      <c r="T172" s="1935"/>
      <c r="U172" s="1935"/>
      <c r="V172" s="1935"/>
      <c r="W172" s="1936"/>
    </row>
    <row r="173" spans="1:24" ht="27.75" customHeight="1" x14ac:dyDescent="0.2">
      <c r="A173" s="183" t="s">
        <v>7</v>
      </c>
      <c r="B173" s="275" t="s">
        <v>9</v>
      </c>
      <c r="C173" s="276" t="s">
        <v>7</v>
      </c>
      <c r="D173" s="751"/>
      <c r="E173" s="752" t="s">
        <v>106</v>
      </c>
      <c r="F173" s="288"/>
      <c r="G173" s="288"/>
      <c r="H173" s="122">
        <v>6</v>
      </c>
      <c r="I173" s="2180" t="s">
        <v>104</v>
      </c>
      <c r="J173" s="110"/>
      <c r="K173" s="176"/>
      <c r="L173" s="540"/>
      <c r="M173" s="333"/>
      <c r="N173" s="545"/>
      <c r="O173" s="546"/>
      <c r="P173" s="546"/>
      <c r="Q173" s="544"/>
      <c r="R173" s="333"/>
      <c r="S173" s="212"/>
      <c r="T173" s="480"/>
      <c r="U173" s="516"/>
      <c r="V173" s="480"/>
      <c r="W173" s="213"/>
    </row>
    <row r="174" spans="1:24" ht="18.75" customHeight="1" x14ac:dyDescent="0.2">
      <c r="A174" s="184"/>
      <c r="B174" s="822"/>
      <c r="C174" s="277"/>
      <c r="D174" s="314" t="s">
        <v>7</v>
      </c>
      <c r="E174" s="1937" t="s">
        <v>59</v>
      </c>
      <c r="F174" s="845"/>
      <c r="G174" s="2182" t="s">
        <v>209</v>
      </c>
      <c r="H174" s="123"/>
      <c r="I174" s="2181"/>
      <c r="J174" s="125" t="s">
        <v>28</v>
      </c>
      <c r="K174" s="255">
        <v>75</v>
      </c>
      <c r="L174" s="541">
        <v>75</v>
      </c>
      <c r="M174" s="255">
        <v>52.2</v>
      </c>
      <c r="N174" s="547">
        <v>52.2</v>
      </c>
      <c r="O174" s="548"/>
      <c r="P174" s="548"/>
      <c r="Q174" s="541">
        <v>52.2</v>
      </c>
      <c r="R174" s="255">
        <v>52.2</v>
      </c>
      <c r="S174" s="214" t="s">
        <v>297</v>
      </c>
      <c r="T174" s="481">
        <v>350</v>
      </c>
      <c r="U174" s="517">
        <v>350</v>
      </c>
      <c r="V174" s="554">
        <v>350</v>
      </c>
      <c r="W174" s="215">
        <v>350</v>
      </c>
    </row>
    <row r="175" spans="1:24" ht="28.5" customHeight="1" x14ac:dyDescent="0.2">
      <c r="A175" s="184"/>
      <c r="B175" s="822"/>
      <c r="C175" s="277"/>
      <c r="D175" s="128"/>
      <c r="E175" s="1937"/>
      <c r="F175" s="845"/>
      <c r="G175" s="2183"/>
      <c r="H175" s="123"/>
      <c r="I175" s="2181"/>
      <c r="J175" s="126" t="s">
        <v>72</v>
      </c>
      <c r="K175" s="256"/>
      <c r="L175" s="426"/>
      <c r="M175" s="256"/>
      <c r="N175" s="428"/>
      <c r="O175" s="549"/>
      <c r="P175" s="549"/>
      <c r="Q175" s="426"/>
      <c r="R175" s="256"/>
      <c r="S175" s="216" t="s">
        <v>298</v>
      </c>
      <c r="T175" s="482">
        <v>300</v>
      </c>
      <c r="U175" s="518">
        <v>300</v>
      </c>
      <c r="V175" s="555">
        <v>300</v>
      </c>
      <c r="W175" s="198">
        <v>300</v>
      </c>
    </row>
    <row r="176" spans="1:24" ht="35.25" customHeight="1" x14ac:dyDescent="0.2">
      <c r="A176" s="184"/>
      <c r="B176" s="822"/>
      <c r="C176" s="313"/>
      <c r="D176" s="315"/>
      <c r="E176" s="1938"/>
      <c r="F176" s="867"/>
      <c r="G176" s="2184"/>
      <c r="H176" s="123"/>
      <c r="I176" s="2181"/>
      <c r="J176" s="127"/>
      <c r="K176" s="257"/>
      <c r="L176" s="542"/>
      <c r="M176" s="257"/>
      <c r="N176" s="550"/>
      <c r="O176" s="551"/>
      <c r="P176" s="551"/>
      <c r="Q176" s="542"/>
      <c r="R176" s="257"/>
      <c r="S176" s="217" t="s">
        <v>117</v>
      </c>
      <c r="T176" s="483">
        <v>36</v>
      </c>
      <c r="U176" s="519">
        <v>36</v>
      </c>
      <c r="V176" s="556">
        <v>36</v>
      </c>
      <c r="W176" s="199">
        <v>36</v>
      </c>
    </row>
    <row r="177" spans="1:26" ht="14.25" customHeight="1" x14ac:dyDescent="0.2">
      <c r="A177" s="184"/>
      <c r="B177" s="822"/>
      <c r="C177" s="277"/>
      <c r="D177" s="904" t="s">
        <v>9</v>
      </c>
      <c r="E177" s="1979" t="s">
        <v>185</v>
      </c>
      <c r="F177" s="845"/>
      <c r="G177" s="2185">
        <v>701050200</v>
      </c>
      <c r="H177" s="123"/>
      <c r="I177" s="876"/>
      <c r="J177" s="126" t="s">
        <v>28</v>
      </c>
      <c r="K177" s="256">
        <v>168</v>
      </c>
      <c r="L177" s="426">
        <v>168</v>
      </c>
      <c r="M177" s="256">
        <v>168</v>
      </c>
      <c r="N177" s="428">
        <f>130+8.7+27.7+0.1+1.5</f>
        <v>168</v>
      </c>
      <c r="O177" s="549"/>
      <c r="P177" s="549"/>
      <c r="Q177" s="426">
        <f>+N177</f>
        <v>168</v>
      </c>
      <c r="R177" s="256">
        <f>+N177</f>
        <v>168</v>
      </c>
      <c r="S177" s="2007" t="s">
        <v>179</v>
      </c>
      <c r="T177" s="84">
        <v>18</v>
      </c>
      <c r="U177" s="520">
        <v>18</v>
      </c>
      <c r="V177" s="84">
        <v>18</v>
      </c>
      <c r="W177" s="278">
        <v>18</v>
      </c>
    </row>
    <row r="178" spans="1:26" ht="13.5" customHeight="1" x14ac:dyDescent="0.2">
      <c r="A178" s="184"/>
      <c r="B178" s="822"/>
      <c r="C178" s="277"/>
      <c r="D178" s="128"/>
      <c r="E178" s="1980"/>
      <c r="F178" s="845"/>
      <c r="G178" s="2182"/>
      <c r="H178" s="123"/>
      <c r="I178" s="876"/>
      <c r="J178" s="145" t="s">
        <v>72</v>
      </c>
      <c r="K178" s="258"/>
      <c r="L178" s="543"/>
      <c r="M178" s="258"/>
      <c r="N178" s="552"/>
      <c r="O178" s="553"/>
      <c r="P178" s="553"/>
      <c r="Q178" s="543"/>
      <c r="R178" s="258"/>
      <c r="S178" s="2008"/>
      <c r="T178" s="484"/>
      <c r="U178" s="521"/>
      <c r="V178" s="484"/>
      <c r="W178" s="218"/>
    </row>
    <row r="179" spans="1:26" ht="27.75" customHeight="1" x14ac:dyDescent="0.2">
      <c r="A179" s="184"/>
      <c r="B179" s="822"/>
      <c r="C179" s="277"/>
      <c r="D179" s="128"/>
      <c r="E179" s="850"/>
      <c r="F179" s="845"/>
      <c r="G179" s="2182"/>
      <c r="H179" s="123"/>
      <c r="I179" s="876"/>
      <c r="J179" s="126" t="s">
        <v>28</v>
      </c>
      <c r="K179" s="256">
        <v>67.7</v>
      </c>
      <c r="L179" s="426">
        <v>0.5</v>
      </c>
      <c r="M179" s="256">
        <f>+N179</f>
        <v>0.5</v>
      </c>
      <c r="N179" s="428">
        <v>0.5</v>
      </c>
      <c r="O179" s="549"/>
      <c r="P179" s="549"/>
      <c r="Q179" s="426">
        <v>0.5</v>
      </c>
      <c r="R179" s="256">
        <v>0.5</v>
      </c>
      <c r="S179" s="216" t="s">
        <v>343</v>
      </c>
      <c r="T179" s="482">
        <v>2</v>
      </c>
      <c r="U179" s="518">
        <v>2</v>
      </c>
      <c r="V179" s="518">
        <v>2</v>
      </c>
      <c r="W179" s="500">
        <v>2</v>
      </c>
    </row>
    <row r="180" spans="1:26" ht="27.75" customHeight="1" x14ac:dyDescent="0.2">
      <c r="A180" s="184"/>
      <c r="B180" s="822"/>
      <c r="C180" s="277"/>
      <c r="D180" s="128"/>
      <c r="E180" s="850"/>
      <c r="F180" s="845"/>
      <c r="G180" s="2182"/>
      <c r="H180" s="123"/>
      <c r="I180" s="876"/>
      <c r="J180" s="126" t="s">
        <v>28</v>
      </c>
      <c r="K180" s="256"/>
      <c r="L180" s="426">
        <v>10</v>
      </c>
      <c r="M180" s="256">
        <v>5</v>
      </c>
      <c r="N180" s="428"/>
      <c r="O180" s="549"/>
      <c r="P180" s="549">
        <v>5</v>
      </c>
      <c r="Q180" s="426"/>
      <c r="R180" s="256"/>
      <c r="S180" s="219" t="s">
        <v>344</v>
      </c>
      <c r="T180" s="485">
        <v>160</v>
      </c>
      <c r="U180" s="522">
        <v>80</v>
      </c>
      <c r="V180" s="522"/>
      <c r="W180" s="502"/>
    </row>
    <row r="181" spans="1:26" ht="26.25" customHeight="1" x14ac:dyDescent="0.2">
      <c r="A181" s="184"/>
      <c r="B181" s="822"/>
      <c r="C181" s="277"/>
      <c r="D181" s="128"/>
      <c r="E181" s="850"/>
      <c r="F181" s="845"/>
      <c r="G181" s="2182"/>
      <c r="H181" s="123"/>
      <c r="I181" s="876"/>
      <c r="J181" s="126" t="s">
        <v>28</v>
      </c>
      <c r="K181" s="256"/>
      <c r="L181" s="426">
        <v>10</v>
      </c>
      <c r="M181" s="256">
        <f>+P181</f>
        <v>13</v>
      </c>
      <c r="N181" s="428"/>
      <c r="O181" s="549"/>
      <c r="P181" s="549">
        <v>13</v>
      </c>
      <c r="Q181" s="426">
        <v>20</v>
      </c>
      <c r="R181" s="256">
        <v>10</v>
      </c>
      <c r="S181" s="219" t="s">
        <v>162</v>
      </c>
      <c r="T181" s="485">
        <v>10</v>
      </c>
      <c r="U181" s="522">
        <v>13</v>
      </c>
      <c r="V181" s="522">
        <v>20</v>
      </c>
      <c r="W181" s="502">
        <v>10</v>
      </c>
    </row>
    <row r="182" spans="1:26" ht="36" customHeight="1" x14ac:dyDescent="0.2">
      <c r="A182" s="184"/>
      <c r="B182" s="822"/>
      <c r="C182" s="277"/>
      <c r="D182" s="128"/>
      <c r="E182" s="850"/>
      <c r="F182" s="845"/>
      <c r="G182" s="2182"/>
      <c r="H182" s="123"/>
      <c r="I182" s="876"/>
      <c r="J182" s="126" t="s">
        <v>28</v>
      </c>
      <c r="K182" s="256"/>
      <c r="L182" s="426">
        <v>0</v>
      </c>
      <c r="M182" s="256">
        <v>10</v>
      </c>
      <c r="N182" s="428">
        <v>10</v>
      </c>
      <c r="O182" s="549"/>
      <c r="P182" s="549"/>
      <c r="Q182" s="426">
        <v>10</v>
      </c>
      <c r="R182" s="256">
        <v>10</v>
      </c>
      <c r="S182" s="316" t="s">
        <v>390</v>
      </c>
      <c r="T182" s="484"/>
      <c r="U182" s="521">
        <v>500</v>
      </c>
      <c r="V182" s="521">
        <v>500</v>
      </c>
      <c r="W182" s="501">
        <v>500</v>
      </c>
    </row>
    <row r="183" spans="1:26" ht="26.25" customHeight="1" x14ac:dyDescent="0.2">
      <c r="A183" s="184"/>
      <c r="B183" s="822"/>
      <c r="C183" s="277"/>
      <c r="D183" s="128"/>
      <c r="E183" s="850"/>
      <c r="F183" s="845"/>
      <c r="G183" s="188"/>
      <c r="H183" s="123"/>
      <c r="I183" s="876"/>
      <c r="J183" s="126" t="s">
        <v>28</v>
      </c>
      <c r="K183" s="256"/>
      <c r="L183" s="426"/>
      <c r="M183" s="256">
        <f>+P183</f>
        <v>60</v>
      </c>
      <c r="N183" s="428"/>
      <c r="O183" s="549"/>
      <c r="P183" s="549">
        <v>60</v>
      </c>
      <c r="Q183" s="426"/>
      <c r="R183" s="256"/>
      <c r="S183" s="316" t="s">
        <v>388</v>
      </c>
      <c r="T183" s="484"/>
      <c r="U183" s="521">
        <v>100</v>
      </c>
      <c r="V183" s="521"/>
      <c r="W183" s="501"/>
    </row>
    <row r="184" spans="1:26" ht="26.25" customHeight="1" x14ac:dyDescent="0.2">
      <c r="A184" s="184"/>
      <c r="B184" s="822"/>
      <c r="C184" s="277"/>
      <c r="D184" s="128"/>
      <c r="E184" s="850"/>
      <c r="F184" s="845"/>
      <c r="G184" s="188"/>
      <c r="H184" s="123"/>
      <c r="I184" s="876"/>
      <c r="J184" s="126" t="s">
        <v>28</v>
      </c>
      <c r="K184" s="256"/>
      <c r="L184" s="426"/>
      <c r="M184" s="256">
        <v>60</v>
      </c>
      <c r="N184" s="428"/>
      <c r="O184" s="549"/>
      <c r="P184" s="549">
        <v>60</v>
      </c>
      <c r="Q184" s="426"/>
      <c r="R184" s="256"/>
      <c r="S184" s="316" t="s">
        <v>389</v>
      </c>
      <c r="T184" s="484"/>
      <c r="U184" s="521">
        <v>100</v>
      </c>
      <c r="V184" s="521"/>
      <c r="W184" s="501"/>
    </row>
    <row r="185" spans="1:26" ht="26.25" customHeight="1" x14ac:dyDescent="0.2">
      <c r="A185" s="184"/>
      <c r="B185" s="822"/>
      <c r="C185" s="277"/>
      <c r="D185" s="128"/>
      <c r="E185" s="850"/>
      <c r="F185" s="845"/>
      <c r="G185" s="188"/>
      <c r="H185" s="123"/>
      <c r="I185" s="876"/>
      <c r="J185" s="126" t="s">
        <v>28</v>
      </c>
      <c r="K185" s="256"/>
      <c r="L185" s="426"/>
      <c r="M185" s="256">
        <f>+P185</f>
        <v>8.4</v>
      </c>
      <c r="N185" s="428"/>
      <c r="O185" s="549"/>
      <c r="P185" s="549">
        <v>8.4</v>
      </c>
      <c r="Q185" s="426"/>
      <c r="R185" s="256"/>
      <c r="S185" s="316" t="s">
        <v>391</v>
      </c>
      <c r="T185" s="484"/>
      <c r="U185" s="521">
        <v>250</v>
      </c>
      <c r="V185" s="521"/>
      <c r="W185" s="501"/>
    </row>
    <row r="186" spans="1:26" ht="26.25" customHeight="1" x14ac:dyDescent="0.2">
      <c r="A186" s="184"/>
      <c r="B186" s="822"/>
      <c r="C186" s="277"/>
      <c r="D186" s="128"/>
      <c r="E186" s="850"/>
      <c r="F186" s="845"/>
      <c r="G186" s="188"/>
      <c r="H186" s="123"/>
      <c r="I186" s="876"/>
      <c r="J186" s="126" t="s">
        <v>28</v>
      </c>
      <c r="K186" s="256"/>
      <c r="L186" s="426"/>
      <c r="M186" s="256">
        <f>+N186</f>
        <v>11</v>
      </c>
      <c r="N186" s="428">
        <v>11</v>
      </c>
      <c r="O186" s="549"/>
      <c r="P186" s="549"/>
      <c r="Q186" s="426"/>
      <c r="R186" s="256"/>
      <c r="S186" s="316" t="s">
        <v>332</v>
      </c>
      <c r="T186" s="484"/>
      <c r="U186" s="521">
        <v>61</v>
      </c>
      <c r="V186" s="521"/>
      <c r="W186" s="501"/>
    </row>
    <row r="187" spans="1:26" ht="26.25" customHeight="1" x14ac:dyDescent="0.2">
      <c r="A187" s="184"/>
      <c r="B187" s="822"/>
      <c r="C187" s="277"/>
      <c r="D187" s="128"/>
      <c r="E187" s="850"/>
      <c r="F187" s="845"/>
      <c r="G187" s="188"/>
      <c r="H187" s="123"/>
      <c r="I187" s="876"/>
      <c r="J187" s="126" t="s">
        <v>28</v>
      </c>
      <c r="K187" s="256"/>
      <c r="L187" s="426"/>
      <c r="M187" s="256">
        <f>+N187</f>
        <v>2.2999999999999998</v>
      </c>
      <c r="N187" s="428">
        <v>2.2999999999999998</v>
      </c>
      <c r="O187" s="549"/>
      <c r="P187" s="549"/>
      <c r="Q187" s="426">
        <v>2.2999999999999998</v>
      </c>
      <c r="R187" s="256">
        <v>2.2999999999999998</v>
      </c>
      <c r="S187" s="316" t="s">
        <v>418</v>
      </c>
      <c r="T187" s="484"/>
      <c r="U187" s="521">
        <v>1</v>
      </c>
      <c r="V187" s="521">
        <v>1</v>
      </c>
      <c r="W187" s="501">
        <v>1</v>
      </c>
    </row>
    <row r="188" spans="1:26" ht="36" customHeight="1" x14ac:dyDescent="0.2">
      <c r="A188" s="184"/>
      <c r="B188" s="822"/>
      <c r="C188" s="277"/>
      <c r="D188" s="128"/>
      <c r="E188" s="850"/>
      <c r="F188" s="845"/>
      <c r="G188" s="188"/>
      <c r="H188" s="123"/>
      <c r="I188" s="876"/>
      <c r="J188" s="126" t="s">
        <v>28</v>
      </c>
      <c r="K188" s="256"/>
      <c r="L188" s="426"/>
      <c r="M188" s="256">
        <f>+N188</f>
        <v>4.5999999999999996</v>
      </c>
      <c r="N188" s="428">
        <v>4.5999999999999996</v>
      </c>
      <c r="O188" s="549"/>
      <c r="P188" s="549"/>
      <c r="Q188" s="426"/>
      <c r="R188" s="256"/>
      <c r="S188" s="316" t="s">
        <v>392</v>
      </c>
      <c r="T188" s="521"/>
      <c r="U188" s="521">
        <v>100</v>
      </c>
      <c r="V188" s="521"/>
      <c r="W188" s="501"/>
    </row>
    <row r="189" spans="1:26" ht="27" customHeight="1" x14ac:dyDescent="0.2">
      <c r="A189" s="184"/>
      <c r="B189" s="822"/>
      <c r="C189" s="277"/>
      <c r="D189" s="128"/>
      <c r="E189" s="850"/>
      <c r="F189" s="845"/>
      <c r="G189" s="188"/>
      <c r="H189" s="123"/>
      <c r="I189" s="876"/>
      <c r="J189" s="126" t="s">
        <v>28</v>
      </c>
      <c r="K189" s="256"/>
      <c r="L189" s="426"/>
      <c r="M189" s="256">
        <v>35</v>
      </c>
      <c r="N189" s="428">
        <v>35</v>
      </c>
      <c r="O189" s="549"/>
      <c r="P189" s="549"/>
      <c r="Q189" s="426">
        <v>35</v>
      </c>
      <c r="R189" s="256"/>
      <c r="S189" s="316" t="s">
        <v>181</v>
      </c>
      <c r="T189" s="484"/>
      <c r="U189" s="521">
        <v>50</v>
      </c>
      <c r="V189" s="521">
        <v>50</v>
      </c>
      <c r="W189" s="501"/>
    </row>
    <row r="190" spans="1:26" ht="27" customHeight="1" x14ac:dyDescent="0.2">
      <c r="A190" s="184"/>
      <c r="B190" s="822"/>
      <c r="C190" s="277"/>
      <c r="D190" s="753"/>
      <c r="E190" s="210"/>
      <c r="F190" s="206"/>
      <c r="G190" s="190"/>
      <c r="H190" s="179"/>
      <c r="I190" s="876"/>
      <c r="J190" s="126" t="s">
        <v>28</v>
      </c>
      <c r="K190" s="256"/>
      <c r="L190" s="426"/>
      <c r="M190" s="423">
        <v>4</v>
      </c>
      <c r="N190" s="428">
        <v>4</v>
      </c>
      <c r="O190" s="549"/>
      <c r="P190" s="549"/>
      <c r="Q190" s="426"/>
      <c r="R190" s="256"/>
      <c r="S190" s="706" t="s">
        <v>156</v>
      </c>
      <c r="T190" s="707"/>
      <c r="U190" s="708">
        <v>2</v>
      </c>
      <c r="V190" s="708"/>
      <c r="W190" s="709"/>
      <c r="X190" s="11"/>
      <c r="Y190" s="11"/>
      <c r="Z190" s="11"/>
    </row>
    <row r="191" spans="1:26" ht="18.75" customHeight="1" x14ac:dyDescent="0.2">
      <c r="A191" s="184"/>
      <c r="B191" s="822"/>
      <c r="C191" s="277"/>
      <c r="D191" s="128"/>
      <c r="E191" s="850"/>
      <c r="F191" s="206"/>
      <c r="G191" s="190"/>
      <c r="H191" s="179"/>
      <c r="I191" s="876"/>
      <c r="J191" s="127" t="s">
        <v>28</v>
      </c>
      <c r="K191" s="257"/>
      <c r="L191" s="542">
        <v>1.8</v>
      </c>
      <c r="M191" s="557">
        <f>+N191</f>
        <v>8.6</v>
      </c>
      <c r="N191" s="550">
        <v>8.6</v>
      </c>
      <c r="O191" s="551"/>
      <c r="P191" s="551"/>
      <c r="Q191" s="542">
        <v>8.6</v>
      </c>
      <c r="R191" s="257">
        <v>8.6</v>
      </c>
      <c r="S191" s="217" t="s">
        <v>49</v>
      </c>
      <c r="T191" s="483">
        <v>20</v>
      </c>
      <c r="U191" s="519">
        <v>30</v>
      </c>
      <c r="V191" s="519">
        <v>30</v>
      </c>
      <c r="W191" s="718">
        <v>30</v>
      </c>
      <c r="X191" s="11"/>
      <c r="Y191" s="11"/>
      <c r="Z191" s="11"/>
    </row>
    <row r="192" spans="1:26" ht="20.25" customHeight="1" x14ac:dyDescent="0.2">
      <c r="A192" s="184"/>
      <c r="B192" s="822"/>
      <c r="C192" s="277"/>
      <c r="D192" s="128"/>
      <c r="E192" s="850"/>
      <c r="F192" s="845"/>
      <c r="G192" s="188"/>
      <c r="H192" s="123"/>
      <c r="I192" s="876"/>
      <c r="J192" s="126" t="s">
        <v>28</v>
      </c>
      <c r="K192" s="256"/>
      <c r="L192" s="426">
        <v>2.9</v>
      </c>
      <c r="M192" s="256"/>
      <c r="N192" s="428"/>
      <c r="O192" s="549"/>
      <c r="P192" s="549"/>
      <c r="Q192" s="426"/>
      <c r="R192" s="256"/>
      <c r="S192" s="1004" t="s">
        <v>157</v>
      </c>
      <c r="T192" s="1001">
        <v>150</v>
      </c>
      <c r="U192" s="716"/>
      <c r="V192" s="716"/>
      <c r="W192" s="717"/>
    </row>
    <row r="193" spans="1:26" ht="25.5" customHeight="1" x14ac:dyDescent="0.2">
      <c r="A193" s="184"/>
      <c r="B193" s="822"/>
      <c r="C193" s="277"/>
      <c r="D193" s="128"/>
      <c r="E193" s="210"/>
      <c r="F193" s="845"/>
      <c r="G193" s="190"/>
      <c r="H193" s="123"/>
      <c r="I193" s="876"/>
      <c r="J193" s="126" t="s">
        <v>28</v>
      </c>
      <c r="K193" s="256"/>
      <c r="L193" s="426">
        <v>2.2000000000000002</v>
      </c>
      <c r="M193" s="256"/>
      <c r="N193" s="428"/>
      <c r="O193" s="549"/>
      <c r="P193" s="549"/>
      <c r="Q193" s="426"/>
      <c r="R193" s="256"/>
      <c r="S193" s="1003" t="s">
        <v>153</v>
      </c>
      <c r="T193" s="1002">
        <v>1</v>
      </c>
      <c r="U193" s="710"/>
      <c r="V193" s="710"/>
      <c r="W193" s="711"/>
    </row>
    <row r="194" spans="1:26" ht="39.75" customHeight="1" x14ac:dyDescent="0.2">
      <c r="A194" s="184"/>
      <c r="B194" s="822"/>
      <c r="C194" s="277"/>
      <c r="D194" s="128"/>
      <c r="E194" s="210"/>
      <c r="F194" s="845"/>
      <c r="G194" s="190"/>
      <c r="H194" s="123"/>
      <c r="I194" s="876"/>
      <c r="J194" s="126" t="s">
        <v>28</v>
      </c>
      <c r="K194" s="256"/>
      <c r="L194" s="426">
        <v>3.7</v>
      </c>
      <c r="M194" s="256"/>
      <c r="N194" s="428"/>
      <c r="O194" s="549"/>
      <c r="P194" s="549"/>
      <c r="Q194" s="426"/>
      <c r="R194" s="256"/>
      <c r="S194" s="1003" t="s">
        <v>180</v>
      </c>
      <c r="T194" s="1002">
        <v>100</v>
      </c>
      <c r="U194" s="710"/>
      <c r="V194" s="710"/>
      <c r="W194" s="711"/>
    </row>
    <row r="195" spans="1:26" ht="24" customHeight="1" x14ac:dyDescent="0.2">
      <c r="A195" s="184"/>
      <c r="B195" s="822"/>
      <c r="C195" s="277"/>
      <c r="D195" s="128"/>
      <c r="E195" s="864"/>
      <c r="F195" s="206"/>
      <c r="G195" s="190"/>
      <c r="H195" s="179"/>
      <c r="I195" s="876"/>
      <c r="J195" s="126" t="s">
        <v>28</v>
      </c>
      <c r="K195" s="256"/>
      <c r="L195" s="426">
        <v>6</v>
      </c>
      <c r="M195" s="256"/>
      <c r="N195" s="428"/>
      <c r="O195" s="549"/>
      <c r="P195" s="549"/>
      <c r="Q195" s="426"/>
      <c r="R195" s="256"/>
      <c r="S195" s="1003" t="s">
        <v>158</v>
      </c>
      <c r="T195" s="1002">
        <v>1</v>
      </c>
      <c r="U195" s="710"/>
      <c r="V195" s="710"/>
      <c r="W195" s="711"/>
      <c r="X195" s="11"/>
      <c r="Y195" s="11"/>
      <c r="Z195" s="11"/>
    </row>
    <row r="196" spans="1:26" ht="28.5" customHeight="1" x14ac:dyDescent="0.2">
      <c r="A196" s="184"/>
      <c r="B196" s="822"/>
      <c r="C196" s="277"/>
      <c r="D196" s="128"/>
      <c r="E196" s="864"/>
      <c r="F196" s="206"/>
      <c r="G196" s="190"/>
      <c r="H196" s="179"/>
      <c r="I196" s="876"/>
      <c r="J196" s="126" t="s">
        <v>28</v>
      </c>
      <c r="K196" s="256"/>
      <c r="L196" s="426">
        <v>10</v>
      </c>
      <c r="M196" s="256"/>
      <c r="N196" s="428"/>
      <c r="O196" s="549"/>
      <c r="P196" s="549"/>
      <c r="Q196" s="426"/>
      <c r="R196" s="256"/>
      <c r="S196" s="1004" t="s">
        <v>163</v>
      </c>
      <c r="T196" s="1005" t="s">
        <v>88</v>
      </c>
      <c r="U196" s="712"/>
      <c r="V196" s="712"/>
      <c r="W196" s="713"/>
      <c r="X196" s="11"/>
      <c r="Y196" s="11"/>
      <c r="Z196" s="11"/>
    </row>
    <row r="197" spans="1:26" ht="26.25" customHeight="1" x14ac:dyDescent="0.2">
      <c r="A197" s="184"/>
      <c r="B197" s="171"/>
      <c r="C197" s="172"/>
      <c r="D197" s="315"/>
      <c r="E197" s="211"/>
      <c r="F197" s="207"/>
      <c r="G197" s="191"/>
      <c r="H197" s="146"/>
      <c r="I197" s="147"/>
      <c r="J197" s="127" t="s">
        <v>28</v>
      </c>
      <c r="K197" s="557"/>
      <c r="L197" s="542">
        <v>8.3000000000000007</v>
      </c>
      <c r="M197" s="257"/>
      <c r="N197" s="551"/>
      <c r="O197" s="550"/>
      <c r="P197" s="551"/>
      <c r="Q197" s="542"/>
      <c r="R197" s="257"/>
      <c r="S197" s="1006" t="s">
        <v>333</v>
      </c>
      <c r="T197" s="1007">
        <v>100</v>
      </c>
      <c r="U197" s="714"/>
      <c r="V197" s="714"/>
      <c r="W197" s="715"/>
      <c r="X197" s="11"/>
      <c r="Y197" s="11"/>
      <c r="Z197" s="11"/>
    </row>
    <row r="198" spans="1:26" ht="15.75" customHeight="1" thickBot="1" x14ac:dyDescent="0.25">
      <c r="A198" s="140"/>
      <c r="B198" s="109"/>
      <c r="C198" s="107"/>
      <c r="D198" s="107"/>
      <c r="E198" s="138"/>
      <c r="F198" s="108"/>
      <c r="G198" s="108"/>
      <c r="H198" s="139"/>
      <c r="I198" s="2189" t="s">
        <v>93</v>
      </c>
      <c r="J198" s="2190"/>
      <c r="K198" s="259">
        <f>SUM(K174:K197)</f>
        <v>310.7</v>
      </c>
      <c r="L198" s="769">
        <f>SUM(L174:L197)</f>
        <v>298.39999999999998</v>
      </c>
      <c r="M198" s="259">
        <f>SUM(M174:M197)</f>
        <v>442.6</v>
      </c>
      <c r="N198" s="1070">
        <f t="shared" ref="N198:P198" si="9">SUM(N174:N197)</f>
        <v>296.2</v>
      </c>
      <c r="O198" s="1072">
        <f t="shared" si="9"/>
        <v>0</v>
      </c>
      <c r="P198" s="1070">
        <f t="shared" si="9"/>
        <v>146.4</v>
      </c>
      <c r="Q198" s="259">
        <f>SUM(Q174:Q197)</f>
        <v>296.60000000000002</v>
      </c>
      <c r="R198" s="259">
        <f>SUM(R174:R197)</f>
        <v>251.6</v>
      </c>
      <c r="S198" s="220"/>
      <c r="T198" s="486"/>
      <c r="U198" s="558"/>
      <c r="V198" s="558"/>
      <c r="W198" s="503"/>
    </row>
    <row r="199" spans="1:26" ht="14.25" customHeight="1" thickBot="1" x14ac:dyDescent="0.25">
      <c r="A199" s="49" t="s">
        <v>7</v>
      </c>
      <c r="B199" s="9" t="s">
        <v>9</v>
      </c>
      <c r="C199" s="1974" t="s">
        <v>10</v>
      </c>
      <c r="D199" s="1974"/>
      <c r="E199" s="1974"/>
      <c r="F199" s="1974"/>
      <c r="G199" s="1974"/>
      <c r="H199" s="1974"/>
      <c r="I199" s="1974"/>
      <c r="J199" s="1974"/>
      <c r="K199" s="539">
        <f>K198</f>
        <v>310.7</v>
      </c>
      <c r="L199" s="260">
        <f t="shared" ref="L199:R199" si="10">L198</f>
        <v>298.39999999999998</v>
      </c>
      <c r="M199" s="254">
        <f t="shared" si="10"/>
        <v>442.6</v>
      </c>
      <c r="N199" s="1071">
        <f t="shared" si="10"/>
        <v>296.2</v>
      </c>
      <c r="O199" s="1073">
        <f t="shared" si="10"/>
        <v>0</v>
      </c>
      <c r="P199" s="1071">
        <f t="shared" si="10"/>
        <v>146.4</v>
      </c>
      <c r="Q199" s="260">
        <f t="shared" si="10"/>
        <v>296.60000000000002</v>
      </c>
      <c r="R199" s="254">
        <f t="shared" si="10"/>
        <v>251.6</v>
      </c>
      <c r="S199" s="800"/>
      <c r="T199" s="800"/>
      <c r="U199" s="800"/>
      <c r="V199" s="800"/>
      <c r="W199" s="801"/>
    </row>
    <row r="200" spans="1:26" ht="15.75" customHeight="1" thickBot="1" x14ac:dyDescent="0.25">
      <c r="A200" s="48" t="s">
        <v>7</v>
      </c>
      <c r="B200" s="9" t="s">
        <v>30</v>
      </c>
      <c r="C200" s="1976" t="s">
        <v>357</v>
      </c>
      <c r="D200" s="1977"/>
      <c r="E200" s="1977"/>
      <c r="F200" s="1977"/>
      <c r="G200" s="1977"/>
      <c r="H200" s="1977"/>
      <c r="I200" s="1977"/>
      <c r="J200" s="1977"/>
      <c r="K200" s="1977"/>
      <c r="L200" s="2011"/>
      <c r="M200" s="2011"/>
      <c r="N200" s="2011"/>
      <c r="O200" s="2011"/>
      <c r="P200" s="2011"/>
      <c r="Q200" s="2011"/>
      <c r="R200" s="857"/>
      <c r="S200" s="559"/>
      <c r="T200" s="812"/>
      <c r="U200" s="812"/>
      <c r="V200" s="812"/>
      <c r="W200" s="813"/>
    </row>
    <row r="201" spans="1:26" ht="27.75" customHeight="1" x14ac:dyDescent="0.2">
      <c r="A201" s="50" t="s">
        <v>7</v>
      </c>
      <c r="B201" s="815" t="s">
        <v>30</v>
      </c>
      <c r="C201" s="111" t="s">
        <v>7</v>
      </c>
      <c r="D201" s="221"/>
      <c r="E201" s="290" t="s">
        <v>144</v>
      </c>
      <c r="F201" s="300"/>
      <c r="G201" s="289"/>
      <c r="H201" s="894">
        <v>6</v>
      </c>
      <c r="I201" s="2191" t="s">
        <v>142</v>
      </c>
      <c r="J201" s="222"/>
      <c r="K201" s="223"/>
      <c r="L201" s="724"/>
      <c r="M201" s="560"/>
      <c r="N201" s="565"/>
      <c r="O201" s="565"/>
      <c r="P201" s="562"/>
      <c r="Q201" s="223"/>
      <c r="R201" s="223"/>
      <c r="S201" s="224"/>
      <c r="T201" s="487"/>
      <c r="U201" s="525"/>
      <c r="V201" s="525"/>
      <c r="W201" s="504"/>
    </row>
    <row r="202" spans="1:26" ht="39.75" customHeight="1" x14ac:dyDescent="0.2">
      <c r="A202" s="899"/>
      <c r="B202" s="806"/>
      <c r="C202" s="842"/>
      <c r="D202" s="112" t="s">
        <v>7</v>
      </c>
      <c r="E202" s="291" t="s">
        <v>145</v>
      </c>
      <c r="F202" s="725"/>
      <c r="G202" s="193"/>
      <c r="H202" s="895"/>
      <c r="I202" s="2192"/>
      <c r="J202" s="173"/>
      <c r="K202" s="261"/>
      <c r="L202" s="580"/>
      <c r="M202" s="561"/>
      <c r="N202" s="459"/>
      <c r="O202" s="459"/>
      <c r="P202" s="563"/>
      <c r="Q202" s="261"/>
      <c r="R202" s="719"/>
      <c r="S202" s="720"/>
      <c r="T202" s="721"/>
      <c r="U202" s="721"/>
      <c r="W202" s="722"/>
    </row>
    <row r="203" spans="1:26" ht="15.75" customHeight="1" x14ac:dyDescent="0.2">
      <c r="A203" s="899"/>
      <c r="B203" s="806"/>
      <c r="C203" s="842"/>
      <c r="D203" s="112"/>
      <c r="E203" s="864" t="s">
        <v>371</v>
      </c>
      <c r="F203" s="725"/>
      <c r="G203" s="2194" t="s">
        <v>219</v>
      </c>
      <c r="H203" s="895"/>
      <c r="I203" s="2193"/>
      <c r="J203" s="853" t="s">
        <v>28</v>
      </c>
      <c r="K203" s="325">
        <v>728.6</v>
      </c>
      <c r="L203" s="872">
        <v>725.1</v>
      </c>
      <c r="M203" s="924">
        <v>1200</v>
      </c>
      <c r="N203" s="388">
        <v>24.3</v>
      </c>
      <c r="O203" s="388"/>
      <c r="P203" s="239">
        <v>1175.7</v>
      </c>
      <c r="Q203" s="325">
        <v>725</v>
      </c>
      <c r="R203" s="325">
        <v>725</v>
      </c>
      <c r="S203" s="877" t="s">
        <v>159</v>
      </c>
      <c r="T203" s="488">
        <v>220</v>
      </c>
      <c r="U203" s="526">
        <v>507</v>
      </c>
      <c r="V203" s="526">
        <v>250</v>
      </c>
      <c r="W203" s="505">
        <v>250</v>
      </c>
    </row>
    <row r="204" spans="1:26" ht="29.25" customHeight="1" x14ac:dyDescent="0.2">
      <c r="A204" s="899"/>
      <c r="B204" s="806"/>
      <c r="C204" s="842"/>
      <c r="D204" s="112"/>
      <c r="E204" s="864" t="s">
        <v>160</v>
      </c>
      <c r="F204" s="725"/>
      <c r="G204" s="2194"/>
      <c r="H204" s="895"/>
      <c r="I204" s="2193"/>
      <c r="J204" s="853"/>
      <c r="K204" s="325"/>
      <c r="L204" s="872"/>
      <c r="M204" s="924"/>
      <c r="N204" s="388"/>
      <c r="O204" s="388"/>
      <c r="P204" s="239"/>
      <c r="Q204" s="325"/>
      <c r="R204" s="325"/>
      <c r="S204" s="877" t="s">
        <v>161</v>
      </c>
      <c r="T204" s="488">
        <v>352</v>
      </c>
      <c r="U204" s="526">
        <v>411</v>
      </c>
      <c r="V204" s="526">
        <v>358</v>
      </c>
      <c r="W204" s="505">
        <v>358</v>
      </c>
    </row>
    <row r="205" spans="1:26" ht="28.5" customHeight="1" x14ac:dyDescent="0.2">
      <c r="A205" s="899"/>
      <c r="B205" s="806"/>
      <c r="C205" s="842"/>
      <c r="D205" s="112"/>
      <c r="E205" s="864" t="s">
        <v>372</v>
      </c>
      <c r="F205" s="725"/>
      <c r="G205" s="2194"/>
      <c r="H205" s="895"/>
      <c r="I205" s="2193"/>
      <c r="J205" s="283"/>
      <c r="K205" s="723"/>
      <c r="L205" s="251"/>
      <c r="M205" s="399"/>
      <c r="N205" s="405"/>
      <c r="O205" s="405"/>
      <c r="P205" s="240"/>
      <c r="Q205" s="723"/>
      <c r="R205" s="723"/>
      <c r="S205" s="1140" t="s">
        <v>409</v>
      </c>
      <c r="T205" s="450">
        <v>11</v>
      </c>
      <c r="U205" s="405">
        <v>11.4</v>
      </c>
      <c r="V205" s="405">
        <v>6.2</v>
      </c>
      <c r="W205" s="425">
        <v>6.2</v>
      </c>
    </row>
    <row r="206" spans="1:26" ht="55.5" customHeight="1" x14ac:dyDescent="0.2">
      <c r="A206" s="858"/>
      <c r="B206" s="810"/>
      <c r="C206" s="842"/>
      <c r="D206" s="808"/>
      <c r="E206" s="606"/>
      <c r="F206" s="726"/>
      <c r="G206" s="2194"/>
      <c r="H206" s="895"/>
      <c r="I206" s="846"/>
      <c r="J206" s="283" t="s">
        <v>312</v>
      </c>
      <c r="K206" s="399"/>
      <c r="L206" s="251">
        <v>43.4</v>
      </c>
      <c r="M206" s="399"/>
      <c r="N206" s="405"/>
      <c r="O206" s="405"/>
      <c r="P206" s="284"/>
      <c r="Q206" s="399"/>
      <c r="R206" s="251"/>
      <c r="S206" s="856" t="s">
        <v>334</v>
      </c>
      <c r="T206" s="583">
        <v>6</v>
      </c>
      <c r="U206" s="584"/>
      <c r="V206" s="584"/>
      <c r="W206" s="585"/>
    </row>
    <row r="207" spans="1:26" ht="50.25" customHeight="1" x14ac:dyDescent="0.2">
      <c r="A207" s="858"/>
      <c r="B207" s="810"/>
      <c r="C207" s="161"/>
      <c r="D207" s="848"/>
      <c r="E207" s="893" t="s">
        <v>146</v>
      </c>
      <c r="F207" s="637"/>
      <c r="G207" s="2247"/>
      <c r="H207" s="895"/>
      <c r="I207" s="846" t="s">
        <v>339</v>
      </c>
      <c r="J207" s="106" t="s">
        <v>28</v>
      </c>
      <c r="K207" s="186"/>
      <c r="L207" s="250">
        <v>3.5</v>
      </c>
      <c r="M207" s="186"/>
      <c r="N207" s="389"/>
      <c r="O207" s="389"/>
      <c r="P207" s="246"/>
      <c r="Q207" s="186"/>
      <c r="R207" s="186"/>
      <c r="S207" s="185" t="s">
        <v>335</v>
      </c>
      <c r="T207" s="489">
        <v>0</v>
      </c>
      <c r="U207" s="527"/>
      <c r="V207" s="527"/>
      <c r="W207" s="506"/>
    </row>
    <row r="208" spans="1:26" ht="24.75" customHeight="1" x14ac:dyDescent="0.2">
      <c r="A208" s="1857"/>
      <c r="B208" s="1858"/>
      <c r="C208" s="2186"/>
      <c r="D208" s="2157" t="s">
        <v>9</v>
      </c>
      <c r="E208" s="1942" t="s">
        <v>135</v>
      </c>
      <c r="F208" s="2187"/>
      <c r="G208" s="2195" t="s">
        <v>210</v>
      </c>
      <c r="H208" s="895"/>
      <c r="I208" s="2197" t="s">
        <v>341</v>
      </c>
      <c r="J208" s="862" t="s">
        <v>28</v>
      </c>
      <c r="K208" s="262">
        <v>12</v>
      </c>
      <c r="L208" s="249">
        <v>12</v>
      </c>
      <c r="M208" s="262">
        <v>10</v>
      </c>
      <c r="N208" s="387">
        <v>10</v>
      </c>
      <c r="O208" s="387"/>
      <c r="P208" s="328"/>
      <c r="Q208" s="262">
        <v>10</v>
      </c>
      <c r="R208" s="262">
        <v>10</v>
      </c>
      <c r="S208" s="840" t="s">
        <v>336</v>
      </c>
      <c r="T208" s="490">
        <v>20</v>
      </c>
      <c r="U208" s="528">
        <v>19</v>
      </c>
      <c r="V208" s="528">
        <v>19</v>
      </c>
      <c r="W208" s="507">
        <v>19</v>
      </c>
    </row>
    <row r="209" spans="1:29" ht="27" customHeight="1" x14ac:dyDescent="0.2">
      <c r="A209" s="1857"/>
      <c r="B209" s="1858"/>
      <c r="C209" s="2186"/>
      <c r="D209" s="2159"/>
      <c r="E209" s="1943"/>
      <c r="F209" s="2188"/>
      <c r="G209" s="2196"/>
      <c r="H209" s="895"/>
      <c r="I209" s="2083"/>
      <c r="J209" s="106"/>
      <c r="K209" s="186"/>
      <c r="L209" s="250"/>
      <c r="M209" s="186"/>
      <c r="N209" s="389"/>
      <c r="O209" s="389"/>
      <c r="P209" s="246"/>
      <c r="Q209" s="186"/>
      <c r="R209" s="186"/>
      <c r="S209" s="185"/>
      <c r="T209" s="491"/>
      <c r="U209" s="529"/>
      <c r="V209" s="529"/>
      <c r="W209" s="508"/>
    </row>
    <row r="210" spans="1:29" ht="24.75" customHeight="1" x14ac:dyDescent="0.2">
      <c r="A210" s="1857"/>
      <c r="B210" s="1858"/>
      <c r="C210" s="2186"/>
      <c r="D210" s="2157" t="s">
        <v>30</v>
      </c>
      <c r="E210" s="1942" t="s">
        <v>373</v>
      </c>
      <c r="F210" s="2187"/>
      <c r="G210" s="2195" t="s">
        <v>210</v>
      </c>
      <c r="H210" s="895"/>
      <c r="I210" s="2083"/>
      <c r="J210" s="862" t="s">
        <v>28</v>
      </c>
      <c r="K210" s="262"/>
      <c r="L210" s="249"/>
      <c r="M210" s="262">
        <v>0.6</v>
      </c>
      <c r="N210" s="387">
        <v>0.6</v>
      </c>
      <c r="O210" s="387"/>
      <c r="P210" s="328"/>
      <c r="Q210" s="262">
        <v>0.6</v>
      </c>
      <c r="R210" s="262">
        <v>0.6</v>
      </c>
      <c r="S210" s="1345" t="s">
        <v>464</v>
      </c>
      <c r="T210" s="490"/>
      <c r="U210" s="528">
        <v>1</v>
      </c>
      <c r="V210" s="528">
        <v>1</v>
      </c>
      <c r="W210" s="507">
        <v>1</v>
      </c>
    </row>
    <row r="211" spans="1:29" ht="27" customHeight="1" x14ac:dyDescent="0.2">
      <c r="A211" s="1857"/>
      <c r="B211" s="1858"/>
      <c r="C211" s="2186"/>
      <c r="D211" s="2159"/>
      <c r="E211" s="1943"/>
      <c r="F211" s="2188"/>
      <c r="G211" s="2196"/>
      <c r="H211" s="895"/>
      <c r="I211" s="2083"/>
      <c r="J211" s="106"/>
      <c r="K211" s="186"/>
      <c r="L211" s="250"/>
      <c r="M211" s="186"/>
      <c r="N211" s="389"/>
      <c r="O211" s="389"/>
      <c r="P211" s="246"/>
      <c r="Q211" s="186"/>
      <c r="R211" s="186"/>
      <c r="S211" s="185"/>
      <c r="T211" s="491"/>
      <c r="U211" s="529"/>
      <c r="V211" s="529"/>
      <c r="W211" s="508"/>
    </row>
    <row r="212" spans="1:29" ht="32.25" customHeight="1" x14ac:dyDescent="0.2">
      <c r="A212" s="1857"/>
      <c r="B212" s="1858"/>
      <c r="C212" s="2186"/>
      <c r="D212" s="2157" t="s">
        <v>39</v>
      </c>
      <c r="E212" s="1942" t="s">
        <v>340</v>
      </c>
      <c r="F212" s="2187"/>
      <c r="G212" s="2195" t="s">
        <v>210</v>
      </c>
      <c r="H212" s="895"/>
      <c r="I212" s="2083"/>
      <c r="J212" s="862" t="s">
        <v>28</v>
      </c>
      <c r="K212" s="262"/>
      <c r="L212" s="249"/>
      <c r="M212" s="262">
        <v>2.2000000000000002</v>
      </c>
      <c r="N212" s="387">
        <v>2.2000000000000002</v>
      </c>
      <c r="O212" s="387"/>
      <c r="P212" s="328"/>
      <c r="Q212" s="262">
        <f>+M212</f>
        <v>2.2000000000000002</v>
      </c>
      <c r="R212" s="262">
        <f>+M212</f>
        <v>2.2000000000000002</v>
      </c>
      <c r="S212" s="840" t="s">
        <v>375</v>
      </c>
      <c r="T212" s="490">
        <v>395</v>
      </c>
      <c r="U212" s="528">
        <v>395</v>
      </c>
      <c r="V212" s="528">
        <v>395</v>
      </c>
      <c r="W212" s="507">
        <v>395</v>
      </c>
    </row>
    <row r="213" spans="1:29" ht="19.5" customHeight="1" x14ac:dyDescent="0.2">
      <c r="A213" s="1857"/>
      <c r="B213" s="1858"/>
      <c r="C213" s="2186"/>
      <c r="D213" s="2159"/>
      <c r="E213" s="1943"/>
      <c r="F213" s="2188"/>
      <c r="G213" s="2196"/>
      <c r="H213" s="895"/>
      <c r="I213" s="2083"/>
      <c r="J213" s="106"/>
      <c r="K213" s="186"/>
      <c r="L213" s="250"/>
      <c r="M213" s="186"/>
      <c r="N213" s="389"/>
      <c r="O213" s="389"/>
      <c r="P213" s="246"/>
      <c r="Q213" s="186"/>
      <c r="R213" s="186"/>
      <c r="S213" s="185"/>
      <c r="T213" s="491"/>
      <c r="U213" s="529"/>
      <c r="V213" s="529"/>
      <c r="W213" s="508"/>
    </row>
    <row r="214" spans="1:29" ht="24.75" customHeight="1" x14ac:dyDescent="0.2">
      <c r="A214" s="1857"/>
      <c r="B214" s="1858"/>
      <c r="C214" s="2186"/>
      <c r="D214" s="2157" t="s">
        <v>40</v>
      </c>
      <c r="E214" s="1942" t="s">
        <v>337</v>
      </c>
      <c r="F214" s="2187"/>
      <c r="G214" s="2195" t="s">
        <v>210</v>
      </c>
      <c r="H214" s="895"/>
      <c r="I214" s="2083"/>
      <c r="J214" s="862" t="s">
        <v>28</v>
      </c>
      <c r="K214" s="262"/>
      <c r="L214" s="249"/>
      <c r="M214" s="262">
        <v>70</v>
      </c>
      <c r="N214" s="387"/>
      <c r="O214" s="387"/>
      <c r="P214" s="328">
        <v>70</v>
      </c>
      <c r="Q214" s="262">
        <v>0</v>
      </c>
      <c r="R214" s="262">
        <v>0</v>
      </c>
      <c r="S214" s="840" t="s">
        <v>338</v>
      </c>
      <c r="T214" s="490"/>
      <c r="U214" s="528">
        <v>1</v>
      </c>
      <c r="V214" s="528"/>
      <c r="W214" s="507"/>
      <c r="X214" s="21"/>
      <c r="Y214" s="1118"/>
      <c r="Z214" s="1118"/>
      <c r="AA214" s="1118"/>
      <c r="AB214" s="1118"/>
    </row>
    <row r="215" spans="1:29" ht="27" customHeight="1" x14ac:dyDescent="0.2">
      <c r="A215" s="1857"/>
      <c r="B215" s="1858"/>
      <c r="C215" s="2186"/>
      <c r="D215" s="2159"/>
      <c r="E215" s="1943"/>
      <c r="F215" s="2188"/>
      <c r="G215" s="2196"/>
      <c r="H215" s="796"/>
      <c r="I215" s="2161"/>
      <c r="J215" s="106"/>
      <c r="K215" s="186"/>
      <c r="L215" s="250"/>
      <c r="M215" s="186"/>
      <c r="N215" s="389"/>
      <c r="O215" s="391"/>
      <c r="P215" s="394"/>
      <c r="Q215" s="186"/>
      <c r="R215" s="186"/>
      <c r="S215" s="185"/>
      <c r="T215" s="491"/>
      <c r="U215" s="529"/>
      <c r="V215" s="529"/>
      <c r="W215" s="508"/>
      <c r="X215" s="1119"/>
      <c r="Y215" s="1118"/>
      <c r="Z215" s="1118"/>
      <c r="AA215" s="1118"/>
      <c r="AB215" s="1118"/>
    </row>
    <row r="216" spans="1:29" ht="15.75" customHeight="1" thickBot="1" x14ac:dyDescent="0.25">
      <c r="A216" s="140"/>
      <c r="B216" s="109"/>
      <c r="C216" s="107"/>
      <c r="D216" s="107"/>
      <c r="E216" s="138"/>
      <c r="F216" s="108"/>
      <c r="G216" s="108"/>
      <c r="H216" s="139"/>
      <c r="I216" s="2189" t="s">
        <v>93</v>
      </c>
      <c r="J216" s="2190"/>
      <c r="K216" s="263">
        <f>SUM(K202:K215)</f>
        <v>740.6</v>
      </c>
      <c r="L216" s="263">
        <f>SUM(L202:L215)</f>
        <v>784</v>
      </c>
      <c r="M216" s="263">
        <f>SUM(M202:M215)</f>
        <v>1282.8</v>
      </c>
      <c r="N216" s="768">
        <f t="shared" ref="N216:P216" si="11">SUM(N202:N215)</f>
        <v>37.1</v>
      </c>
      <c r="O216" s="768">
        <f t="shared" si="11"/>
        <v>0</v>
      </c>
      <c r="P216" s="771">
        <f t="shared" si="11"/>
        <v>1245.7</v>
      </c>
      <c r="Q216" s="263">
        <f>SUM(Q202:Q215)</f>
        <v>737.8</v>
      </c>
      <c r="R216" s="263">
        <f>SUM(R202:R215)</f>
        <v>737.8</v>
      </c>
      <c r="S216" s="220"/>
      <c r="T216" s="486"/>
      <c r="U216" s="523"/>
      <c r="V216" s="523"/>
      <c r="W216" s="503"/>
    </row>
    <row r="217" spans="1:29" ht="59.25" customHeight="1" x14ac:dyDescent="0.2">
      <c r="A217" s="50" t="s">
        <v>7</v>
      </c>
      <c r="B217" s="815" t="s">
        <v>30</v>
      </c>
      <c r="C217" s="816" t="s">
        <v>9</v>
      </c>
      <c r="D217" s="816"/>
      <c r="E217" s="849" t="s">
        <v>361</v>
      </c>
      <c r="F217" s="292"/>
      <c r="G217" s="2222" t="s">
        <v>218</v>
      </c>
      <c r="H217" s="861" t="s">
        <v>57</v>
      </c>
      <c r="I217" s="792" t="s">
        <v>95</v>
      </c>
      <c r="J217" s="141" t="s">
        <v>28</v>
      </c>
      <c r="K217" s="242">
        <v>3.6</v>
      </c>
      <c r="L217" s="242">
        <v>3.6</v>
      </c>
      <c r="M217" s="242">
        <v>3.6</v>
      </c>
      <c r="N217" s="468">
        <v>3.6</v>
      </c>
      <c r="O217" s="468"/>
      <c r="P217" s="772"/>
      <c r="Q217" s="242">
        <v>3.6</v>
      </c>
      <c r="R217" s="417"/>
      <c r="S217" s="1970" t="s">
        <v>186</v>
      </c>
      <c r="T217" s="492">
        <v>11</v>
      </c>
      <c r="U217" s="818">
        <v>8</v>
      </c>
      <c r="V217" s="818">
        <v>8</v>
      </c>
      <c r="W217" s="509"/>
      <c r="X217" s="11"/>
      <c r="Y217" s="11"/>
      <c r="Z217" s="11"/>
      <c r="AA217" s="11"/>
      <c r="AB217" s="11"/>
      <c r="AC217" s="11"/>
    </row>
    <row r="218" spans="1:29" ht="18.75" customHeight="1" thickBot="1" x14ac:dyDescent="0.25">
      <c r="A218" s="887"/>
      <c r="B218" s="811"/>
      <c r="C218" s="142"/>
      <c r="D218" s="817"/>
      <c r="E218" s="294"/>
      <c r="F218" s="293"/>
      <c r="G218" s="2223"/>
      <c r="H218" s="66"/>
      <c r="I218" s="143"/>
      <c r="J218" s="41" t="s">
        <v>8</v>
      </c>
      <c r="K218" s="335">
        <f>K217</f>
        <v>3.6</v>
      </c>
      <c r="L218" s="335">
        <f>L217</f>
        <v>3.6</v>
      </c>
      <c r="M218" s="335">
        <f t="shared" ref="M218:R218" si="12">M217</f>
        <v>3.6</v>
      </c>
      <c r="N218" s="770">
        <f t="shared" si="12"/>
        <v>3.6</v>
      </c>
      <c r="O218" s="770">
        <f t="shared" si="12"/>
        <v>0</v>
      </c>
      <c r="P218" s="773">
        <f t="shared" si="12"/>
        <v>0</v>
      </c>
      <c r="Q218" s="335">
        <f t="shared" si="12"/>
        <v>3.6</v>
      </c>
      <c r="R218" s="335">
        <f t="shared" si="12"/>
        <v>0</v>
      </c>
      <c r="S218" s="1971"/>
      <c r="T218" s="493"/>
      <c r="U218" s="819"/>
      <c r="V218" s="819"/>
      <c r="W218" s="510"/>
      <c r="X218" s="11"/>
      <c r="Y218" s="11"/>
      <c r="Z218" s="11"/>
      <c r="AA218" s="11"/>
      <c r="AB218" s="11"/>
      <c r="AC218" s="11"/>
    </row>
    <row r="219" spans="1:29" ht="46.5" customHeight="1" x14ac:dyDescent="0.2">
      <c r="A219" s="50" t="s">
        <v>7</v>
      </c>
      <c r="B219" s="815" t="s">
        <v>30</v>
      </c>
      <c r="C219" s="816" t="s">
        <v>30</v>
      </c>
      <c r="D219" s="816"/>
      <c r="E219" s="1968" t="s">
        <v>376</v>
      </c>
      <c r="F219" s="292"/>
      <c r="G219" s="2222" t="s">
        <v>218</v>
      </c>
      <c r="H219" s="861" t="s">
        <v>57</v>
      </c>
      <c r="I219" s="792" t="s">
        <v>95</v>
      </c>
      <c r="J219" s="141" t="s">
        <v>28</v>
      </c>
      <c r="K219" s="242"/>
      <c r="L219" s="242"/>
      <c r="M219" s="242">
        <v>3.6</v>
      </c>
      <c r="N219" s="468">
        <v>3.6</v>
      </c>
      <c r="O219" s="468"/>
      <c r="P219" s="772"/>
      <c r="Q219" s="242">
        <v>3.6</v>
      </c>
      <c r="R219" s="417">
        <v>3.6</v>
      </c>
      <c r="S219" s="1970" t="s">
        <v>348</v>
      </c>
      <c r="T219" s="492"/>
      <c r="U219" s="818">
        <v>11</v>
      </c>
      <c r="V219" s="818">
        <v>11</v>
      </c>
      <c r="W219" s="509">
        <v>11</v>
      </c>
      <c r="X219" s="1078"/>
      <c r="Y219" s="1079"/>
      <c r="Z219" s="1079"/>
      <c r="AA219" s="1079"/>
      <c r="AB219" s="1079"/>
      <c r="AC219" s="11"/>
    </row>
    <row r="220" spans="1:29" ht="33" customHeight="1" thickBot="1" x14ac:dyDescent="0.25">
      <c r="A220" s="887"/>
      <c r="B220" s="811"/>
      <c r="C220" s="142"/>
      <c r="D220" s="817"/>
      <c r="E220" s="2014"/>
      <c r="F220" s="293"/>
      <c r="G220" s="2223"/>
      <c r="H220" s="66"/>
      <c r="I220" s="143"/>
      <c r="J220" s="41" t="s">
        <v>8</v>
      </c>
      <c r="K220" s="335">
        <f>K219</f>
        <v>0</v>
      </c>
      <c r="L220" s="335">
        <f>L219</f>
        <v>0</v>
      </c>
      <c r="M220" s="335">
        <f t="shared" ref="M220:R220" si="13">M219</f>
        <v>3.6</v>
      </c>
      <c r="N220" s="770">
        <f t="shared" si="13"/>
        <v>3.6</v>
      </c>
      <c r="O220" s="770">
        <f t="shared" si="13"/>
        <v>0</v>
      </c>
      <c r="P220" s="773">
        <f t="shared" si="13"/>
        <v>0</v>
      </c>
      <c r="Q220" s="335">
        <f t="shared" si="13"/>
        <v>3.6</v>
      </c>
      <c r="R220" s="335">
        <f t="shared" si="13"/>
        <v>3.6</v>
      </c>
      <c r="S220" s="1971"/>
      <c r="T220" s="493"/>
      <c r="U220" s="819"/>
      <c r="V220" s="819"/>
      <c r="W220" s="510"/>
      <c r="X220" s="1080"/>
      <c r="Y220" s="1079"/>
      <c r="Z220" s="1079"/>
      <c r="AA220" s="1079"/>
      <c r="AB220" s="1079"/>
      <c r="AC220" s="11"/>
    </row>
    <row r="221" spans="1:29" ht="53.25" customHeight="1" x14ac:dyDescent="0.2">
      <c r="A221" s="50" t="s">
        <v>7</v>
      </c>
      <c r="B221" s="815" t="s">
        <v>30</v>
      </c>
      <c r="C221" s="816" t="s">
        <v>39</v>
      </c>
      <c r="D221" s="816"/>
      <c r="E221" s="1968" t="s">
        <v>377</v>
      </c>
      <c r="F221" s="292"/>
      <c r="G221" s="2222" t="s">
        <v>218</v>
      </c>
      <c r="H221" s="861" t="s">
        <v>57</v>
      </c>
      <c r="I221" s="792" t="s">
        <v>95</v>
      </c>
      <c r="J221" s="141" t="s">
        <v>28</v>
      </c>
      <c r="K221" s="242"/>
      <c r="L221" s="242"/>
      <c r="M221" s="242">
        <v>3</v>
      </c>
      <c r="N221" s="468">
        <v>3</v>
      </c>
      <c r="O221" s="468"/>
      <c r="P221" s="772"/>
      <c r="Q221" s="242"/>
      <c r="R221" s="417"/>
      <c r="S221" s="1970" t="s">
        <v>356</v>
      </c>
      <c r="T221" s="492"/>
      <c r="U221" s="818">
        <v>8</v>
      </c>
      <c r="V221" s="818"/>
      <c r="W221" s="509"/>
      <c r="X221" s="1078"/>
      <c r="Y221" s="1079"/>
      <c r="Z221" s="1079"/>
      <c r="AA221" s="1079"/>
      <c r="AB221" s="1079"/>
      <c r="AC221" s="11"/>
    </row>
    <row r="222" spans="1:29" ht="26.25" customHeight="1" thickBot="1" x14ac:dyDescent="0.25">
      <c r="A222" s="887"/>
      <c r="B222" s="811"/>
      <c r="C222" s="142"/>
      <c r="D222" s="817"/>
      <c r="E222" s="2014"/>
      <c r="F222" s="293"/>
      <c r="G222" s="2223"/>
      <c r="H222" s="66"/>
      <c r="I222" s="143"/>
      <c r="J222" s="41" t="s">
        <v>8</v>
      </c>
      <c r="K222" s="335">
        <f>K221</f>
        <v>0</v>
      </c>
      <c r="L222" s="335">
        <f>L221</f>
        <v>0</v>
      </c>
      <c r="M222" s="335">
        <f t="shared" ref="M222:R222" si="14">M221</f>
        <v>3</v>
      </c>
      <c r="N222" s="770">
        <f t="shared" si="14"/>
        <v>3</v>
      </c>
      <c r="O222" s="770">
        <f t="shared" si="14"/>
        <v>0</v>
      </c>
      <c r="P222" s="773">
        <f t="shared" si="14"/>
        <v>0</v>
      </c>
      <c r="Q222" s="335">
        <f t="shared" si="14"/>
        <v>0</v>
      </c>
      <c r="R222" s="335">
        <f t="shared" si="14"/>
        <v>0</v>
      </c>
      <c r="S222" s="1971"/>
      <c r="T222" s="493"/>
      <c r="U222" s="819"/>
      <c r="V222" s="819"/>
      <c r="W222" s="510"/>
      <c r="X222" s="1080"/>
      <c r="Y222" s="1079"/>
      <c r="Z222" s="1079"/>
      <c r="AA222" s="1079"/>
      <c r="AB222" s="1079"/>
      <c r="AC222" s="11"/>
    </row>
    <row r="223" spans="1:29" ht="13.5" thickBot="1" x14ac:dyDescent="0.25">
      <c r="A223" s="48" t="s">
        <v>7</v>
      </c>
      <c r="B223" s="9" t="s">
        <v>30</v>
      </c>
      <c r="C223" s="1973" t="s">
        <v>10</v>
      </c>
      <c r="D223" s="1974"/>
      <c r="E223" s="1974"/>
      <c r="F223" s="1974"/>
      <c r="G223" s="1974"/>
      <c r="H223" s="1974"/>
      <c r="I223" s="1974"/>
      <c r="J223" s="1975"/>
      <c r="K223" s="260">
        <f>K216+K218+K220</f>
        <v>744.2</v>
      </c>
      <c r="L223" s="260">
        <f t="shared" ref="L223" si="15">L216+L218+L220</f>
        <v>787.6</v>
      </c>
      <c r="M223" s="260">
        <f>M216+M218+M220+M222</f>
        <v>1293</v>
      </c>
      <c r="N223" s="260">
        <f t="shared" ref="N223:Q223" si="16">N216+N218+N220+N222</f>
        <v>47.3</v>
      </c>
      <c r="O223" s="260">
        <f t="shared" si="16"/>
        <v>0</v>
      </c>
      <c r="P223" s="260">
        <f t="shared" si="16"/>
        <v>1245.7</v>
      </c>
      <c r="Q223" s="260">
        <f t="shared" si="16"/>
        <v>745</v>
      </c>
      <c r="R223" s="260">
        <f>R216+R218+R220+R222</f>
        <v>741.4</v>
      </c>
      <c r="S223" s="225"/>
      <c r="T223" s="63"/>
      <c r="U223" s="530"/>
      <c r="V223" s="530"/>
      <c r="W223" s="226"/>
      <c r="X223" s="11"/>
      <c r="Y223" s="11"/>
      <c r="Z223" s="11"/>
      <c r="AA223" s="11"/>
      <c r="AB223" s="11"/>
      <c r="AC223" s="11"/>
    </row>
    <row r="224" spans="1:29" ht="15.75" customHeight="1" thickBot="1" x14ac:dyDescent="0.25">
      <c r="A224" s="48" t="s">
        <v>7</v>
      </c>
      <c r="B224" s="9" t="s">
        <v>39</v>
      </c>
      <c r="C224" s="1976" t="s">
        <v>48</v>
      </c>
      <c r="D224" s="1977"/>
      <c r="E224" s="1977"/>
      <c r="F224" s="1977"/>
      <c r="G224" s="1977"/>
      <c r="H224" s="1977"/>
      <c r="I224" s="1977"/>
      <c r="J224" s="1977"/>
      <c r="K224" s="1977"/>
      <c r="L224" s="857"/>
      <c r="M224" s="857"/>
      <c r="N224" s="857"/>
      <c r="O224" s="857"/>
      <c r="P224" s="857"/>
      <c r="Q224" s="857"/>
      <c r="R224" s="857"/>
      <c r="S224" s="812"/>
      <c r="T224" s="812"/>
      <c r="U224" s="524"/>
      <c r="V224" s="524"/>
      <c r="W224" s="813"/>
      <c r="X224" s="11"/>
      <c r="Y224" s="11"/>
      <c r="Z224" s="11"/>
      <c r="AA224" s="11"/>
      <c r="AB224" s="11"/>
      <c r="AC224" s="11"/>
    </row>
    <row r="225" spans="1:29" s="114" customFormat="1" ht="25.5" customHeight="1" x14ac:dyDescent="0.2">
      <c r="A225" s="2210" t="s">
        <v>7</v>
      </c>
      <c r="B225" s="2213" t="s">
        <v>39</v>
      </c>
      <c r="C225" s="2216" t="s">
        <v>7</v>
      </c>
      <c r="D225" s="2219"/>
      <c r="E225" s="2224" t="s">
        <v>187</v>
      </c>
      <c r="F225" s="2202" t="s">
        <v>54</v>
      </c>
      <c r="G225" s="2205" t="s">
        <v>237</v>
      </c>
      <c r="H225" s="728" t="s">
        <v>31</v>
      </c>
      <c r="I225" s="2208" t="s">
        <v>98</v>
      </c>
      <c r="J225" s="729" t="s">
        <v>28</v>
      </c>
      <c r="K225" s="730">
        <v>200</v>
      </c>
      <c r="L225" s="731">
        <v>200</v>
      </c>
      <c r="M225" s="1116">
        <v>200</v>
      </c>
      <c r="N225" s="1117"/>
      <c r="O225" s="1117"/>
      <c r="P225" s="1116">
        <v>200</v>
      </c>
      <c r="Q225" s="731">
        <v>200</v>
      </c>
      <c r="R225" s="731">
        <v>200</v>
      </c>
      <c r="S225" s="745" t="s">
        <v>188</v>
      </c>
      <c r="T225" s="732">
        <v>670</v>
      </c>
      <c r="U225" s="733">
        <f>280+300+141</f>
        <v>721</v>
      </c>
      <c r="V225" s="732">
        <f>260+137+320</f>
        <v>717</v>
      </c>
      <c r="W225" s="734">
        <f>132+230+96+50+67</f>
        <v>575</v>
      </c>
      <c r="X225" s="1081"/>
      <c r="Y225" s="1081"/>
      <c r="Z225" s="1081"/>
      <c r="AA225" s="1082"/>
      <c r="AB225" s="1082"/>
      <c r="AC225" s="1082"/>
    </row>
    <row r="226" spans="1:29" s="114" customFormat="1" ht="15" customHeight="1" x14ac:dyDescent="0.2">
      <c r="A226" s="2211"/>
      <c r="B226" s="2214"/>
      <c r="C226" s="2217"/>
      <c r="D226" s="2220"/>
      <c r="E226" s="2225"/>
      <c r="F226" s="2203"/>
      <c r="G226" s="2206"/>
      <c r="H226" s="297"/>
      <c r="I226" s="2209"/>
      <c r="J226" s="603" t="s">
        <v>55</v>
      </c>
      <c r="K226" s="265"/>
      <c r="L226" s="576"/>
      <c r="M226" s="571"/>
      <c r="N226" s="573"/>
      <c r="O226" s="573"/>
      <c r="P226" s="571"/>
      <c r="Q226" s="576"/>
      <c r="R226" s="576"/>
      <c r="S226" s="2230" t="s">
        <v>394</v>
      </c>
      <c r="T226" s="494"/>
      <c r="U226" s="531"/>
      <c r="V226" s="494"/>
      <c r="W226" s="311"/>
      <c r="X226" s="727"/>
      <c r="Y226" s="727"/>
      <c r="Z226" s="727"/>
    </row>
    <row r="227" spans="1:29" s="114" customFormat="1" ht="24.75" customHeight="1" x14ac:dyDescent="0.2">
      <c r="A227" s="2212"/>
      <c r="B227" s="2215"/>
      <c r="C227" s="2218"/>
      <c r="D227" s="2221"/>
      <c r="E227" s="2226"/>
      <c r="F227" s="2204"/>
      <c r="G227" s="2207"/>
      <c r="H227" s="735"/>
      <c r="I227" s="736"/>
      <c r="J227" s="740"/>
      <c r="K227" s="742"/>
      <c r="L227" s="741"/>
      <c r="M227" s="742"/>
      <c r="N227" s="744"/>
      <c r="O227" s="744"/>
      <c r="P227" s="743"/>
      <c r="Q227" s="741"/>
      <c r="R227" s="741"/>
      <c r="S227" s="2230"/>
      <c r="T227" s="737"/>
      <c r="U227" s="738"/>
      <c r="V227" s="737"/>
      <c r="W227" s="739"/>
      <c r="X227" s="727"/>
      <c r="Y227" s="727"/>
      <c r="Z227" s="727"/>
    </row>
    <row r="228" spans="1:29" s="114" customFormat="1" ht="28.5" customHeight="1" x14ac:dyDescent="0.2">
      <c r="A228" s="2211"/>
      <c r="B228" s="2214"/>
      <c r="C228" s="2217"/>
      <c r="D228" s="2220"/>
      <c r="E228" s="2225"/>
      <c r="F228" s="2203"/>
      <c r="G228" s="2206"/>
      <c r="H228" s="297"/>
      <c r="I228" s="599"/>
      <c r="J228" s="601"/>
      <c r="K228" s="602"/>
      <c r="L228" s="567"/>
      <c r="M228" s="572"/>
      <c r="N228" s="574"/>
      <c r="O228" s="574"/>
      <c r="P228" s="572"/>
      <c r="Q228" s="567"/>
      <c r="R228" s="567"/>
      <c r="S228" s="1008" t="s">
        <v>270</v>
      </c>
      <c r="T228" s="1009">
        <v>100</v>
      </c>
      <c r="U228" s="531"/>
      <c r="V228" s="494"/>
      <c r="W228" s="311"/>
    </row>
    <row r="229" spans="1:29" s="114" customFormat="1" ht="39" customHeight="1" thickBot="1" x14ac:dyDescent="0.25">
      <c r="A229" s="2252"/>
      <c r="B229" s="2253"/>
      <c r="C229" s="2343"/>
      <c r="D229" s="2254"/>
      <c r="E229" s="2255"/>
      <c r="F229" s="2256"/>
      <c r="G229" s="2068"/>
      <c r="H229" s="798"/>
      <c r="I229" s="799"/>
      <c r="J229" s="115" t="s">
        <v>8</v>
      </c>
      <c r="K229" s="600">
        <f>SUM(K225:K228)</f>
        <v>200</v>
      </c>
      <c r="L229" s="600">
        <f t="shared" ref="L229:R229" si="17">SUM(L225:L228)</f>
        <v>200</v>
      </c>
      <c r="M229" s="600">
        <f t="shared" si="17"/>
        <v>200</v>
      </c>
      <c r="N229" s="600">
        <f t="shared" si="17"/>
        <v>0</v>
      </c>
      <c r="O229" s="600">
        <f t="shared" si="17"/>
        <v>0</v>
      </c>
      <c r="P229" s="600">
        <f t="shared" si="17"/>
        <v>200</v>
      </c>
      <c r="Q229" s="577">
        <f t="shared" si="17"/>
        <v>200</v>
      </c>
      <c r="R229" s="600">
        <f t="shared" si="17"/>
        <v>200</v>
      </c>
      <c r="S229" s="1010" t="s">
        <v>271</v>
      </c>
      <c r="T229" s="1011">
        <v>100</v>
      </c>
      <c r="U229" s="746"/>
      <c r="V229" s="747"/>
      <c r="W229" s="748"/>
    </row>
    <row r="230" spans="1:29" ht="17.25" customHeight="1" x14ac:dyDescent="0.2">
      <c r="A230" s="858" t="s">
        <v>7</v>
      </c>
      <c r="B230" s="810" t="s">
        <v>39</v>
      </c>
      <c r="C230" s="904" t="s">
        <v>9</v>
      </c>
      <c r="D230" s="827"/>
      <c r="E230" s="1937" t="s">
        <v>304</v>
      </c>
      <c r="F230" s="295" t="s">
        <v>54</v>
      </c>
      <c r="G230" s="2194" t="s">
        <v>228</v>
      </c>
      <c r="H230" s="860" t="s">
        <v>53</v>
      </c>
      <c r="I230" s="2099" t="s">
        <v>97</v>
      </c>
      <c r="J230" s="853" t="s">
        <v>28</v>
      </c>
      <c r="K230" s="871">
        <v>20</v>
      </c>
      <c r="L230" s="872">
        <v>14.6</v>
      </c>
      <c r="M230" s="325">
        <v>45</v>
      </c>
      <c r="N230" s="388"/>
      <c r="O230" s="388"/>
      <c r="P230" s="113">
        <v>45</v>
      </c>
      <c r="Q230" s="872">
        <v>100</v>
      </c>
      <c r="R230" s="620">
        <v>400</v>
      </c>
      <c r="S230" s="568" t="s">
        <v>136</v>
      </c>
      <c r="T230" s="17">
        <v>1</v>
      </c>
      <c r="U230" s="17"/>
      <c r="V230" s="569" t="s">
        <v>57</v>
      </c>
      <c r="W230" s="180"/>
    </row>
    <row r="231" spans="1:29" ht="28.5" customHeight="1" x14ac:dyDescent="0.2">
      <c r="A231" s="46"/>
      <c r="B231" s="810"/>
      <c r="C231" s="159"/>
      <c r="D231" s="904"/>
      <c r="E231" s="1937"/>
      <c r="F231" s="295"/>
      <c r="G231" s="2194"/>
      <c r="H231" s="860"/>
      <c r="I231" s="2099"/>
      <c r="J231" s="853"/>
      <c r="K231" s="871"/>
      <c r="L231" s="872"/>
      <c r="M231" s="248"/>
      <c r="N231" s="388"/>
      <c r="O231" s="388"/>
      <c r="P231" s="248"/>
      <c r="Q231" s="872"/>
      <c r="R231" s="872"/>
      <c r="S231" s="619" t="s">
        <v>330</v>
      </c>
      <c r="T231" s="17"/>
      <c r="U231" s="17"/>
      <c r="V231" s="569"/>
      <c r="W231" s="180">
        <v>20</v>
      </c>
    </row>
    <row r="232" spans="1:29" ht="17.25" customHeight="1" x14ac:dyDescent="0.2">
      <c r="A232" s="46"/>
      <c r="B232" s="810"/>
      <c r="C232" s="159"/>
      <c r="D232" s="904"/>
      <c r="E232" s="1937"/>
      <c r="F232" s="295"/>
      <c r="G232" s="2194"/>
      <c r="H232" s="860"/>
      <c r="I232" s="2099"/>
      <c r="J232" s="106"/>
      <c r="K232" s="186"/>
      <c r="L232" s="250"/>
      <c r="M232" s="186"/>
      <c r="N232" s="389"/>
      <c r="O232" s="389"/>
      <c r="P232" s="421"/>
      <c r="Q232" s="250"/>
      <c r="R232" s="250"/>
      <c r="S232" s="1012" t="s">
        <v>261</v>
      </c>
      <c r="T232" s="1013">
        <v>1</v>
      </c>
      <c r="U232" s="17"/>
      <c r="V232" s="569"/>
      <c r="W232" s="180"/>
    </row>
    <row r="233" spans="1:29" s="114" customFormat="1" ht="21.75" customHeight="1" thickBot="1" x14ac:dyDescent="0.25">
      <c r="A233" s="47"/>
      <c r="B233" s="144"/>
      <c r="C233" s="761"/>
      <c r="D233" s="72"/>
      <c r="E233" s="2199"/>
      <c r="F233" s="293"/>
      <c r="G233" s="2200"/>
      <c r="H233" s="66"/>
      <c r="I233" s="2201"/>
      <c r="J233" s="149" t="s">
        <v>8</v>
      </c>
      <c r="K233" s="600">
        <f>K230</f>
        <v>20</v>
      </c>
      <c r="L233" s="577">
        <f>L230</f>
        <v>14.6</v>
      </c>
      <c r="M233" s="600">
        <f>M230</f>
        <v>45</v>
      </c>
      <c r="N233" s="605">
        <f t="shared" ref="N233:R233" si="18">N230</f>
        <v>0</v>
      </c>
      <c r="O233" s="605">
        <f t="shared" si="18"/>
        <v>0</v>
      </c>
      <c r="P233" s="604">
        <f t="shared" si="18"/>
        <v>45</v>
      </c>
      <c r="Q233" s="577">
        <f t="shared" si="18"/>
        <v>100</v>
      </c>
      <c r="R233" s="577">
        <f t="shared" si="18"/>
        <v>400</v>
      </c>
      <c r="S233" s="1014" t="s">
        <v>170</v>
      </c>
      <c r="T233" s="1013">
        <v>1</v>
      </c>
      <c r="U233" s="819"/>
      <c r="V233" s="570"/>
      <c r="W233" s="820"/>
    </row>
    <row r="234" spans="1:29" ht="18" customHeight="1" x14ac:dyDescent="0.2">
      <c r="A234" s="886" t="s">
        <v>7</v>
      </c>
      <c r="B234" s="809" t="s">
        <v>39</v>
      </c>
      <c r="C234" s="903"/>
      <c r="D234" s="2332"/>
      <c r="E234" s="2334" t="s">
        <v>50</v>
      </c>
      <c r="F234" s="292" t="s">
        <v>54</v>
      </c>
      <c r="G234" s="2336" t="s">
        <v>211</v>
      </c>
      <c r="H234" s="861" t="s">
        <v>31</v>
      </c>
      <c r="I234" s="2208" t="s">
        <v>98</v>
      </c>
      <c r="J234" s="579" t="s">
        <v>28</v>
      </c>
      <c r="K234" s="334">
        <v>90</v>
      </c>
      <c r="L234" s="319">
        <v>17.5</v>
      </c>
      <c r="M234" s="332"/>
      <c r="N234" s="447"/>
      <c r="O234" s="447"/>
      <c r="P234" s="332"/>
      <c r="Q234" s="319"/>
      <c r="R234" s="319"/>
      <c r="S234" s="1015" t="s">
        <v>51</v>
      </c>
      <c r="T234" s="1016">
        <v>285</v>
      </c>
      <c r="U234" s="589"/>
      <c r="V234" s="588"/>
      <c r="W234" s="590"/>
    </row>
    <row r="235" spans="1:29" ht="13.5" customHeight="1" x14ac:dyDescent="0.2">
      <c r="A235" s="899"/>
      <c r="B235" s="806"/>
      <c r="C235" s="102"/>
      <c r="D235" s="2158"/>
      <c r="E235" s="2335"/>
      <c r="F235" s="2340"/>
      <c r="G235" s="2337"/>
      <c r="H235" s="2108"/>
      <c r="I235" s="2209"/>
      <c r="J235" s="106"/>
      <c r="K235" s="186"/>
      <c r="L235" s="250"/>
      <c r="M235" s="246"/>
      <c r="N235" s="389"/>
      <c r="O235" s="389"/>
      <c r="P235" s="246"/>
      <c r="Q235" s="250"/>
      <c r="R235" s="250"/>
      <c r="S235" s="591"/>
      <c r="T235" s="592"/>
      <c r="U235" s="593"/>
      <c r="V235" s="592"/>
      <c r="W235" s="594"/>
    </row>
    <row r="236" spans="1:29" ht="13.5" customHeight="1" thickBot="1" x14ac:dyDescent="0.25">
      <c r="A236" s="900"/>
      <c r="B236" s="807"/>
      <c r="C236" s="103"/>
      <c r="D236" s="2333"/>
      <c r="E236" s="296"/>
      <c r="F236" s="2341"/>
      <c r="G236" s="2338"/>
      <c r="H236" s="2342"/>
      <c r="I236" s="2339"/>
      <c r="J236" s="41" t="s">
        <v>8</v>
      </c>
      <c r="K236" s="264">
        <f>K235+K234</f>
        <v>90</v>
      </c>
      <c r="L236" s="575">
        <f>L235+L234</f>
        <v>17.5</v>
      </c>
      <c r="M236" s="564"/>
      <c r="N236" s="566"/>
      <c r="O236" s="566"/>
      <c r="P236" s="564"/>
      <c r="Q236" s="575"/>
      <c r="R236" s="575"/>
      <c r="S236" s="595"/>
      <c r="T236" s="596"/>
      <c r="U236" s="597"/>
      <c r="V236" s="596"/>
      <c r="W236" s="598"/>
    </row>
    <row r="237" spans="1:29" ht="13.5" thickBot="1" x14ac:dyDescent="0.25">
      <c r="A237" s="887" t="s">
        <v>7</v>
      </c>
      <c r="B237" s="811" t="s">
        <v>39</v>
      </c>
      <c r="C237" s="2005" t="s">
        <v>10</v>
      </c>
      <c r="D237" s="2006"/>
      <c r="E237" s="2006"/>
      <c r="F237" s="2006"/>
      <c r="G237" s="2006"/>
      <c r="H237" s="2006"/>
      <c r="I237" s="2006"/>
      <c r="J237" s="2302"/>
      <c r="K237" s="267">
        <f>K236+K233+K229</f>
        <v>310</v>
      </c>
      <c r="L237" s="260">
        <f t="shared" ref="L237:Q237" si="19">L236+L233+L229</f>
        <v>232.1</v>
      </c>
      <c r="M237" s="267">
        <f t="shared" si="19"/>
        <v>245</v>
      </c>
      <c r="N237" s="267">
        <f t="shared" si="19"/>
        <v>0</v>
      </c>
      <c r="O237" s="267">
        <f t="shared" si="19"/>
        <v>0</v>
      </c>
      <c r="P237" s="267">
        <f t="shared" si="19"/>
        <v>245</v>
      </c>
      <c r="Q237" s="260">
        <f t="shared" si="19"/>
        <v>300</v>
      </c>
      <c r="R237" s="267">
        <f>R236+R233+R229</f>
        <v>600</v>
      </c>
      <c r="S237" s="578"/>
      <c r="T237" s="495"/>
      <c r="U237" s="532"/>
      <c r="V237" s="532"/>
      <c r="W237" s="227"/>
    </row>
    <row r="238" spans="1:29" ht="16.5" customHeight="1" thickBot="1" x14ac:dyDescent="0.25">
      <c r="A238" s="48" t="s">
        <v>7</v>
      </c>
      <c r="B238" s="9" t="s">
        <v>60</v>
      </c>
      <c r="C238" s="2309" t="s">
        <v>61</v>
      </c>
      <c r="D238" s="2310"/>
      <c r="E238" s="2310"/>
      <c r="F238" s="2310"/>
      <c r="G238" s="2310"/>
      <c r="H238" s="2310"/>
      <c r="I238" s="2310"/>
      <c r="J238" s="2310"/>
      <c r="K238" s="2310"/>
      <c r="L238" s="857"/>
      <c r="M238" s="857"/>
      <c r="N238" s="857"/>
      <c r="O238" s="857"/>
      <c r="P238" s="857"/>
      <c r="Q238" s="857"/>
      <c r="R238" s="857"/>
      <c r="S238" s="812"/>
      <c r="T238" s="812"/>
      <c r="U238" s="524"/>
      <c r="V238" s="524"/>
      <c r="W238" s="813"/>
    </row>
    <row r="239" spans="1:29" ht="28.5" customHeight="1" x14ac:dyDescent="0.2">
      <c r="A239" s="50" t="s">
        <v>7</v>
      </c>
      <c r="B239" s="815" t="s">
        <v>40</v>
      </c>
      <c r="C239" s="111" t="s">
        <v>7</v>
      </c>
      <c r="D239" s="221"/>
      <c r="E239" s="306" t="s">
        <v>143</v>
      </c>
      <c r="F239" s="304"/>
      <c r="G239" s="300"/>
      <c r="H239" s="894">
        <v>6</v>
      </c>
      <c r="I239" s="804"/>
      <c r="J239" s="222"/>
      <c r="K239" s="616"/>
      <c r="L239" s="616"/>
      <c r="M239" s="616"/>
      <c r="N239" s="783"/>
      <c r="O239" s="783"/>
      <c r="P239" s="775"/>
      <c r="Q239" s="616"/>
      <c r="R239" s="616"/>
      <c r="S239" s="228"/>
      <c r="T239" s="496"/>
      <c r="U239" s="533"/>
      <c r="V239" s="533"/>
      <c r="W239" s="512"/>
    </row>
    <row r="240" spans="1:29" ht="16.5" customHeight="1" x14ac:dyDescent="0.2">
      <c r="A240" s="899"/>
      <c r="B240" s="806"/>
      <c r="C240" s="842"/>
      <c r="D240" s="112" t="s">
        <v>7</v>
      </c>
      <c r="E240" s="307" t="s">
        <v>65</v>
      </c>
      <c r="F240" s="193"/>
      <c r="G240" s="299" t="s">
        <v>212</v>
      </c>
      <c r="H240" s="895"/>
      <c r="I240" s="805"/>
      <c r="J240" s="173"/>
      <c r="K240" s="187"/>
      <c r="L240" s="187"/>
      <c r="M240" s="187"/>
      <c r="N240" s="784"/>
      <c r="O240" s="784"/>
      <c r="P240" s="776"/>
      <c r="Q240" s="187"/>
      <c r="R240" s="187"/>
      <c r="S240" s="814"/>
      <c r="T240" s="475"/>
      <c r="U240" s="17"/>
      <c r="V240" s="17"/>
      <c r="W240" s="511"/>
    </row>
    <row r="241" spans="1:23" ht="15.75" customHeight="1" x14ac:dyDescent="0.2">
      <c r="A241" s="899"/>
      <c r="B241" s="806"/>
      <c r="C241" s="842"/>
      <c r="D241" s="803"/>
      <c r="E241" s="308" t="s">
        <v>66</v>
      </c>
      <c r="F241" s="193"/>
      <c r="G241" s="301" t="s">
        <v>213</v>
      </c>
      <c r="H241" s="895"/>
      <c r="I241" s="2246" t="s">
        <v>99</v>
      </c>
      <c r="J241" s="118" t="s">
        <v>28</v>
      </c>
      <c r="K241" s="268">
        <v>173.6</v>
      </c>
      <c r="L241" s="268">
        <v>173.6</v>
      </c>
      <c r="M241" s="268"/>
      <c r="N241" s="691"/>
      <c r="O241" s="691"/>
      <c r="P241" s="777"/>
      <c r="Q241" s="268"/>
      <c r="R241" s="268"/>
      <c r="S241" s="58" t="s">
        <v>301</v>
      </c>
      <c r="T241" s="497">
        <v>7</v>
      </c>
      <c r="U241" s="62"/>
      <c r="V241" s="62"/>
      <c r="W241" s="513"/>
    </row>
    <row r="242" spans="1:23" ht="18" customHeight="1" x14ac:dyDescent="0.2">
      <c r="A242" s="899"/>
      <c r="B242" s="806"/>
      <c r="C242" s="842"/>
      <c r="D242" s="803"/>
      <c r="E242" s="308" t="s">
        <v>67</v>
      </c>
      <c r="F242" s="193"/>
      <c r="G242" s="64" t="s">
        <v>214</v>
      </c>
      <c r="H242" s="895"/>
      <c r="I242" s="2246"/>
      <c r="J242" s="118" t="s">
        <v>28</v>
      </c>
      <c r="K242" s="268">
        <v>203.6</v>
      </c>
      <c r="L242" s="268">
        <v>203.6</v>
      </c>
      <c r="M242" s="268"/>
      <c r="N242" s="691"/>
      <c r="O242" s="691"/>
      <c r="P242" s="777"/>
      <c r="Q242" s="268"/>
      <c r="R242" s="268"/>
      <c r="S242" s="58" t="s">
        <v>301</v>
      </c>
      <c r="T242" s="497">
        <v>6</v>
      </c>
      <c r="U242" s="62"/>
      <c r="V242" s="62"/>
      <c r="W242" s="513"/>
    </row>
    <row r="243" spans="1:23" ht="15.75" customHeight="1" x14ac:dyDescent="0.2">
      <c r="A243" s="899"/>
      <c r="B243" s="806"/>
      <c r="C243" s="842"/>
      <c r="D243" s="803"/>
      <c r="E243" s="308" t="s">
        <v>68</v>
      </c>
      <c r="F243" s="193"/>
      <c r="G243" s="64" t="s">
        <v>215</v>
      </c>
      <c r="H243" s="895"/>
      <c r="I243" s="2246"/>
      <c r="J243" s="118" t="s">
        <v>28</v>
      </c>
      <c r="K243" s="268">
        <v>81.7</v>
      </c>
      <c r="L243" s="268">
        <v>81.7</v>
      </c>
      <c r="M243" s="268"/>
      <c r="N243" s="691"/>
      <c r="O243" s="691"/>
      <c r="P243" s="777"/>
      <c r="Q243" s="268"/>
      <c r="R243" s="268"/>
      <c r="S243" s="58" t="s">
        <v>301</v>
      </c>
      <c r="T243" s="497">
        <v>8</v>
      </c>
      <c r="U243" s="62"/>
      <c r="V243" s="62"/>
      <c r="W243" s="513"/>
    </row>
    <row r="244" spans="1:23" s="22" customFormat="1" ht="15.75" customHeight="1" x14ac:dyDescent="0.2">
      <c r="A244" s="858"/>
      <c r="B244" s="810"/>
      <c r="C244" s="836"/>
      <c r="D244" s="119"/>
      <c r="E244" s="308" t="s">
        <v>69</v>
      </c>
      <c r="F244" s="193"/>
      <c r="G244" s="64" t="s">
        <v>216</v>
      </c>
      <c r="H244" s="895"/>
      <c r="I244" s="2246"/>
      <c r="J244" s="57" t="s">
        <v>28</v>
      </c>
      <c r="K244" s="268">
        <v>2950.9</v>
      </c>
      <c r="L244" s="268">
        <f>2950.9-251.6</f>
        <v>2699.3</v>
      </c>
      <c r="M244" s="268"/>
      <c r="N244" s="691"/>
      <c r="O244" s="691"/>
      <c r="P244" s="777"/>
      <c r="Q244" s="268"/>
      <c r="R244" s="268"/>
      <c r="S244" s="58" t="s">
        <v>301</v>
      </c>
      <c r="T244" s="498">
        <v>96</v>
      </c>
      <c r="U244" s="534"/>
      <c r="V244" s="534"/>
      <c r="W244" s="514"/>
    </row>
    <row r="245" spans="1:23" ht="17.25" customHeight="1" x14ac:dyDescent="0.2">
      <c r="A245" s="899"/>
      <c r="B245" s="806"/>
      <c r="C245" s="842"/>
      <c r="D245" s="117"/>
      <c r="E245" s="279" t="s">
        <v>167</v>
      </c>
      <c r="F245" s="305"/>
      <c r="G245" s="298" t="s">
        <v>217</v>
      </c>
      <c r="H245" s="895"/>
      <c r="I245" s="805"/>
      <c r="J245" s="854" t="s">
        <v>28</v>
      </c>
      <c r="K245" s="186">
        <v>2.8</v>
      </c>
      <c r="L245" s="186">
        <v>2.8</v>
      </c>
      <c r="M245" s="186"/>
      <c r="N245" s="391"/>
      <c r="O245" s="391"/>
      <c r="P245" s="394"/>
      <c r="Q245" s="186"/>
      <c r="R245" s="186"/>
      <c r="S245" s="832" t="s">
        <v>301</v>
      </c>
      <c r="T245" s="350">
        <v>1</v>
      </c>
      <c r="U245" s="26"/>
      <c r="V245" s="26"/>
      <c r="W245" s="370"/>
    </row>
    <row r="246" spans="1:23" ht="23.25" customHeight="1" x14ac:dyDescent="0.2">
      <c r="A246" s="1857"/>
      <c r="B246" s="1858"/>
      <c r="C246" s="2186"/>
      <c r="D246" s="2157" t="s">
        <v>9</v>
      </c>
      <c r="E246" s="1848" t="s">
        <v>164</v>
      </c>
      <c r="F246" s="2250"/>
      <c r="G246" s="2301" t="s">
        <v>220</v>
      </c>
      <c r="H246" s="2150"/>
      <c r="I246" s="2209"/>
      <c r="J246" s="10" t="s">
        <v>28</v>
      </c>
      <c r="K246" s="269">
        <v>13</v>
      </c>
      <c r="L246" s="269">
        <v>61.3</v>
      </c>
      <c r="M246" s="269"/>
      <c r="N246" s="785"/>
      <c r="O246" s="785"/>
      <c r="P246" s="38"/>
      <c r="Q246" s="269"/>
      <c r="R246" s="269"/>
      <c r="S246" s="855" t="s">
        <v>302</v>
      </c>
      <c r="T246" s="490">
        <v>20</v>
      </c>
      <c r="U246" s="528"/>
      <c r="V246" s="528"/>
      <c r="W246" s="507"/>
    </row>
    <row r="247" spans="1:23" ht="40.5" customHeight="1" x14ac:dyDescent="0.2">
      <c r="A247" s="1857"/>
      <c r="B247" s="1858"/>
      <c r="C247" s="2186"/>
      <c r="D247" s="2159"/>
      <c r="E247" s="1845"/>
      <c r="F247" s="2251"/>
      <c r="G247" s="2149"/>
      <c r="H247" s="2248"/>
      <c r="I247" s="2249"/>
      <c r="J247" s="40"/>
      <c r="K247" s="270"/>
      <c r="L247" s="270"/>
      <c r="M247" s="270"/>
      <c r="N247" s="786"/>
      <c r="O247" s="786"/>
      <c r="P247" s="478"/>
      <c r="Q247" s="270"/>
      <c r="R247" s="270"/>
      <c r="S247" s="764" t="s">
        <v>272</v>
      </c>
      <c r="T247" s="491">
        <v>19</v>
      </c>
      <c r="U247" s="26"/>
      <c r="V247" s="26"/>
      <c r="W247" s="370"/>
    </row>
    <row r="248" spans="1:23" ht="16.5" customHeight="1" x14ac:dyDescent="0.2">
      <c r="A248" s="1857"/>
      <c r="B248" s="1858"/>
      <c r="C248" s="2186"/>
      <c r="D248" s="2157" t="s">
        <v>30</v>
      </c>
      <c r="E248" s="1848" t="s">
        <v>262</v>
      </c>
      <c r="F248" s="2250"/>
      <c r="G248" s="2301"/>
      <c r="H248" s="2150"/>
      <c r="I248" s="2083"/>
      <c r="J248" s="862" t="s">
        <v>28</v>
      </c>
      <c r="K248" s="262"/>
      <c r="L248" s="262">
        <v>12</v>
      </c>
      <c r="M248" s="774"/>
      <c r="N248" s="392"/>
      <c r="O248" s="785"/>
      <c r="P248" s="38"/>
      <c r="Q248" s="269"/>
      <c r="R248" s="269"/>
      <c r="S248" s="132" t="s">
        <v>264</v>
      </c>
      <c r="T248" s="528">
        <v>4</v>
      </c>
      <c r="U248" s="528"/>
      <c r="V248" s="528"/>
      <c r="W248" s="507"/>
    </row>
    <row r="249" spans="1:23" ht="17.25" customHeight="1" x14ac:dyDescent="0.2">
      <c r="A249" s="1857"/>
      <c r="B249" s="1858"/>
      <c r="C249" s="2186"/>
      <c r="D249" s="2158"/>
      <c r="E249" s="1848"/>
      <c r="F249" s="2250"/>
      <c r="G249" s="2147"/>
      <c r="H249" s="2150"/>
      <c r="I249" s="2083"/>
      <c r="J249" s="853" t="s">
        <v>125</v>
      </c>
      <c r="K249" s="871"/>
      <c r="L249" s="871"/>
      <c r="M249" s="774"/>
      <c r="N249" s="390"/>
      <c r="O249" s="787"/>
      <c r="P249" s="778"/>
      <c r="Q249" s="561"/>
      <c r="R249" s="561"/>
      <c r="S249" s="61" t="s">
        <v>303</v>
      </c>
      <c r="T249" s="581"/>
      <c r="U249" s="581"/>
      <c r="V249" s="581"/>
      <c r="W249" s="582"/>
    </row>
    <row r="250" spans="1:23" ht="69" customHeight="1" x14ac:dyDescent="0.2">
      <c r="A250" s="1857"/>
      <c r="B250" s="1858"/>
      <c r="C250" s="2186"/>
      <c r="D250" s="2159"/>
      <c r="E250" s="1845"/>
      <c r="F250" s="2251"/>
      <c r="G250" s="2149"/>
      <c r="H250" s="2248"/>
      <c r="I250" s="2161"/>
      <c r="J250" s="106"/>
      <c r="K250" s="186"/>
      <c r="L250" s="186"/>
      <c r="M250" s="1017"/>
      <c r="N250" s="391"/>
      <c r="O250" s="786"/>
      <c r="P250" s="478"/>
      <c r="Q250" s="270"/>
      <c r="R250" s="270"/>
      <c r="S250" s="27" t="s">
        <v>265</v>
      </c>
      <c r="T250" s="529"/>
      <c r="U250" s="529"/>
      <c r="V250" s="26"/>
      <c r="W250" s="370"/>
    </row>
    <row r="251" spans="1:23" ht="23.25" customHeight="1" x14ac:dyDescent="0.2">
      <c r="A251" s="1857"/>
      <c r="B251" s="1858"/>
      <c r="C251" s="2186"/>
      <c r="D251" s="2157" t="s">
        <v>39</v>
      </c>
      <c r="E251" s="1848" t="s">
        <v>263</v>
      </c>
      <c r="F251" s="2250"/>
      <c r="G251" s="2301"/>
      <c r="H251" s="2150"/>
      <c r="I251" s="2209"/>
      <c r="J251" s="10" t="s">
        <v>56</v>
      </c>
      <c r="K251" s="269"/>
      <c r="L251" s="561">
        <v>5.0999999999999996</v>
      </c>
      <c r="M251" s="774"/>
      <c r="N251" s="787"/>
      <c r="O251" s="785"/>
      <c r="P251" s="38"/>
      <c r="Q251" s="269"/>
      <c r="R251" s="269"/>
      <c r="S251" s="892" t="s">
        <v>170</v>
      </c>
      <c r="T251" s="526">
        <v>1</v>
      </c>
      <c r="U251" s="528"/>
      <c r="V251" s="528"/>
      <c r="W251" s="507"/>
    </row>
    <row r="252" spans="1:23" ht="32.25" customHeight="1" x14ac:dyDescent="0.2">
      <c r="A252" s="1857"/>
      <c r="B252" s="1858"/>
      <c r="C252" s="2186"/>
      <c r="D252" s="2159"/>
      <c r="E252" s="1845"/>
      <c r="F252" s="2251"/>
      <c r="G252" s="2149"/>
      <c r="H252" s="2248"/>
      <c r="I252" s="2249"/>
      <c r="J252" s="40"/>
      <c r="K252" s="270"/>
      <c r="L252" s="270"/>
      <c r="M252" s="270"/>
      <c r="N252" s="786"/>
      <c r="O252" s="786"/>
      <c r="P252" s="478"/>
      <c r="Q252" s="270"/>
      <c r="R252" s="270"/>
      <c r="S252" s="177"/>
      <c r="T252" s="350"/>
      <c r="U252" s="26"/>
      <c r="V252" s="26"/>
      <c r="W252" s="370"/>
    </row>
    <row r="253" spans="1:23" ht="15.75" customHeight="1" thickBot="1" x14ac:dyDescent="0.25">
      <c r="A253" s="887"/>
      <c r="B253" s="109"/>
      <c r="C253" s="107"/>
      <c r="D253" s="107"/>
      <c r="E253" s="54"/>
      <c r="F253" s="55"/>
      <c r="G253" s="55"/>
      <c r="H253" s="120"/>
      <c r="I253" s="178"/>
      <c r="J253" s="121" t="s">
        <v>8</v>
      </c>
      <c r="K253" s="271">
        <f>SUM(K241:K252)</f>
        <v>3425.6</v>
      </c>
      <c r="L253" s="271">
        <f t="shared" ref="L253:R253" si="20">SUM(L241:L252)</f>
        <v>3239.4</v>
      </c>
      <c r="M253" s="271">
        <f t="shared" si="20"/>
        <v>0</v>
      </c>
      <c r="N253" s="788">
        <f t="shared" si="20"/>
        <v>0</v>
      </c>
      <c r="O253" s="788">
        <f t="shared" si="20"/>
        <v>0</v>
      </c>
      <c r="P253" s="779">
        <f t="shared" si="20"/>
        <v>0</v>
      </c>
      <c r="Q253" s="271">
        <f t="shared" si="20"/>
        <v>0</v>
      </c>
      <c r="R253" s="271">
        <f t="shared" si="20"/>
        <v>0</v>
      </c>
      <c r="S253" s="116"/>
      <c r="T253" s="499"/>
      <c r="U253" s="535"/>
      <c r="V253" s="535"/>
      <c r="W253" s="515"/>
    </row>
    <row r="254" spans="1:23" ht="14.25" customHeight="1" thickBot="1" x14ac:dyDescent="0.25">
      <c r="A254" s="887" t="s">
        <v>7</v>
      </c>
      <c r="B254" s="811" t="s">
        <v>40</v>
      </c>
      <c r="C254" s="2005" t="s">
        <v>10</v>
      </c>
      <c r="D254" s="2006"/>
      <c r="E254" s="2006"/>
      <c r="F254" s="2006"/>
      <c r="G254" s="2006"/>
      <c r="H254" s="2006"/>
      <c r="I254" s="2006"/>
      <c r="J254" s="2302"/>
      <c r="K254" s="272">
        <f>K253</f>
        <v>3425.6</v>
      </c>
      <c r="L254" s="272">
        <f>L253</f>
        <v>3239.4</v>
      </c>
      <c r="M254" s="272">
        <f t="shared" ref="M254:R254" si="21">M253</f>
        <v>0</v>
      </c>
      <c r="N254" s="789">
        <f t="shared" si="21"/>
        <v>0</v>
      </c>
      <c r="O254" s="789">
        <f t="shared" si="21"/>
        <v>0</v>
      </c>
      <c r="P254" s="780">
        <f t="shared" si="21"/>
        <v>0</v>
      </c>
      <c r="Q254" s="272">
        <f t="shared" si="21"/>
        <v>0</v>
      </c>
      <c r="R254" s="272">
        <f t="shared" si="21"/>
        <v>0</v>
      </c>
      <c r="S254" s="133"/>
      <c r="T254" s="19"/>
      <c r="U254" s="536"/>
      <c r="V254" s="536"/>
      <c r="W254" s="134"/>
    </row>
    <row r="255" spans="1:23" ht="14.25" customHeight="1" thickBot="1" x14ac:dyDescent="0.25">
      <c r="A255" s="49" t="s">
        <v>7</v>
      </c>
      <c r="B255" s="1994" t="s">
        <v>11</v>
      </c>
      <c r="C255" s="1995"/>
      <c r="D255" s="1995"/>
      <c r="E255" s="1995"/>
      <c r="F255" s="1995"/>
      <c r="G255" s="1995"/>
      <c r="H255" s="1995"/>
      <c r="I255" s="1995"/>
      <c r="J255" s="1996"/>
      <c r="K255" s="273">
        <f t="shared" ref="K255:R255" si="22">SUM(K171,K199,K237,K254,K223)</f>
        <v>12220.5</v>
      </c>
      <c r="L255" s="273">
        <f t="shared" si="22"/>
        <v>11979.5</v>
      </c>
      <c r="M255" s="273">
        <f>SUM(M171,M199,M237,M254,M223)</f>
        <v>12692.4</v>
      </c>
      <c r="N255" s="790">
        <f t="shared" si="22"/>
        <v>6873.5</v>
      </c>
      <c r="O255" s="790">
        <f t="shared" si="22"/>
        <v>336.9</v>
      </c>
      <c r="P255" s="781">
        <f t="shared" si="22"/>
        <v>5818.9</v>
      </c>
      <c r="Q255" s="273">
        <f t="shared" si="22"/>
        <v>13945.2</v>
      </c>
      <c r="R255" s="273">
        <f t="shared" si="22"/>
        <v>16692.7</v>
      </c>
      <c r="S255" s="896"/>
      <c r="T255" s="897"/>
      <c r="U255" s="537"/>
      <c r="V255" s="537"/>
      <c r="W255" s="898"/>
    </row>
    <row r="256" spans="1:23" ht="14.25" customHeight="1" thickBot="1" x14ac:dyDescent="0.25">
      <c r="A256" s="37" t="s">
        <v>41</v>
      </c>
      <c r="B256" s="1997" t="s">
        <v>70</v>
      </c>
      <c r="C256" s="1998"/>
      <c r="D256" s="1998"/>
      <c r="E256" s="1998"/>
      <c r="F256" s="1998"/>
      <c r="G256" s="1998"/>
      <c r="H256" s="1998"/>
      <c r="I256" s="1998"/>
      <c r="J256" s="1999"/>
      <c r="K256" s="274">
        <f>SUM(K255)</f>
        <v>12220.5</v>
      </c>
      <c r="L256" s="274">
        <f>SUM(L255)</f>
        <v>11979.5</v>
      </c>
      <c r="M256" s="274">
        <f t="shared" ref="M256:R256" si="23">SUM(M255)</f>
        <v>12692.4</v>
      </c>
      <c r="N256" s="791">
        <f t="shared" si="23"/>
        <v>6873.5</v>
      </c>
      <c r="O256" s="791">
        <f t="shared" si="23"/>
        <v>336.9</v>
      </c>
      <c r="P256" s="782">
        <f t="shared" si="23"/>
        <v>5818.9</v>
      </c>
      <c r="Q256" s="274">
        <f t="shared" si="23"/>
        <v>13945.2</v>
      </c>
      <c r="R256" s="274">
        <f t="shared" si="23"/>
        <v>16692.7</v>
      </c>
      <c r="S256" s="2000"/>
      <c r="T256" s="2001"/>
      <c r="U256" s="2001"/>
      <c r="V256" s="2001"/>
      <c r="W256" s="2002"/>
    </row>
    <row r="257" spans="1:30" s="14" customFormat="1" ht="17.25" customHeight="1" x14ac:dyDescent="0.2">
      <c r="A257" s="2198" t="s">
        <v>370</v>
      </c>
      <c r="B257" s="2198"/>
      <c r="C257" s="2198"/>
      <c r="D257" s="2198"/>
      <c r="E257" s="2198"/>
      <c r="F257" s="2198"/>
      <c r="G257" s="2198"/>
      <c r="H257" s="2198"/>
      <c r="I257" s="2198"/>
      <c r="J257" s="2198"/>
      <c r="K257" s="2198"/>
      <c r="L257" s="2198"/>
      <c r="M257" s="2198"/>
      <c r="N257" s="2198"/>
      <c r="O257" s="2198"/>
      <c r="P257" s="2198"/>
      <c r="Q257" s="2198"/>
      <c r="R257" s="2198"/>
      <c r="S257" s="2198"/>
      <c r="T257" s="2198"/>
      <c r="U257" s="2198"/>
      <c r="V257" s="2198"/>
      <c r="W257" s="2198"/>
      <c r="X257" s="2198"/>
      <c r="Y257" s="2198"/>
      <c r="Z257" s="2198"/>
      <c r="AA257" s="2198"/>
      <c r="AB257" s="2198"/>
      <c r="AC257" s="2198"/>
      <c r="AD257" s="2198"/>
    </row>
    <row r="258" spans="1:30" s="13" customFormat="1" ht="17.25" customHeight="1" x14ac:dyDescent="0.2">
      <c r="A258" s="2198" t="s">
        <v>395</v>
      </c>
      <c r="B258" s="2198"/>
      <c r="C258" s="2198"/>
      <c r="D258" s="2198"/>
      <c r="E258" s="2198"/>
      <c r="F258" s="2198"/>
      <c r="G258" s="2198"/>
      <c r="H258" s="2198"/>
      <c r="I258" s="2198"/>
      <c r="J258" s="2198"/>
      <c r="K258" s="2198"/>
      <c r="L258" s="2198"/>
      <c r="M258" s="2198"/>
      <c r="N258" s="2198"/>
      <c r="O258" s="2198"/>
      <c r="P258" s="2198"/>
      <c r="Q258" s="2198"/>
      <c r="R258" s="2198"/>
      <c r="S258" s="2198"/>
      <c r="T258" s="2198"/>
      <c r="U258" s="2198"/>
      <c r="V258" s="2198"/>
      <c r="W258" s="2198"/>
      <c r="X258" s="2198"/>
      <c r="Y258" s="2198"/>
      <c r="Z258" s="2198"/>
      <c r="AA258" s="2198"/>
      <c r="AB258" s="2198"/>
      <c r="AC258" s="2198"/>
      <c r="AD258" s="2198"/>
    </row>
    <row r="259" spans="1:30" s="14" customFormat="1" ht="14.25" customHeight="1" thickBot="1" x14ac:dyDescent="0.25">
      <c r="A259" s="2004" t="s">
        <v>16</v>
      </c>
      <c r="B259" s="2004"/>
      <c r="C259" s="2004"/>
      <c r="D259" s="2004"/>
      <c r="E259" s="2004"/>
      <c r="F259" s="2004"/>
      <c r="G259" s="2004"/>
      <c r="H259" s="2004"/>
      <c r="I259" s="2004"/>
      <c r="J259" s="2004"/>
      <c r="K259" s="2004"/>
      <c r="L259" s="888"/>
      <c r="M259" s="888"/>
      <c r="N259" s="888"/>
      <c r="O259" s="888"/>
      <c r="P259" s="888"/>
      <c r="Q259" s="888"/>
      <c r="R259" s="888"/>
      <c r="S259" s="28"/>
      <c r="T259" s="28"/>
      <c r="U259" s="28"/>
      <c r="V259" s="28"/>
      <c r="W259" s="28"/>
      <c r="X259" s="13"/>
      <c r="Y259" s="13"/>
      <c r="Z259" s="13"/>
    </row>
    <row r="260" spans="1:30" ht="54" customHeight="1" thickBot="1" x14ac:dyDescent="0.25">
      <c r="A260" s="1985" t="s">
        <v>12</v>
      </c>
      <c r="B260" s="1986"/>
      <c r="C260" s="1986"/>
      <c r="D260" s="1986"/>
      <c r="E260" s="1986"/>
      <c r="F260" s="1986"/>
      <c r="G260" s="1986"/>
      <c r="H260" s="1986"/>
      <c r="I260" s="1986"/>
      <c r="J260" s="1987"/>
      <c r="K260" s="338" t="s">
        <v>239</v>
      </c>
      <c r="L260" s="338" t="s">
        <v>240</v>
      </c>
      <c r="M260" s="2314" t="s">
        <v>241</v>
      </c>
      <c r="N260" s="2315"/>
      <c r="O260" s="2315"/>
      <c r="P260" s="2316"/>
      <c r="Q260" s="15" t="s">
        <v>266</v>
      </c>
      <c r="R260" s="15" t="s">
        <v>267</v>
      </c>
      <c r="S260" s="2"/>
      <c r="T260" s="2"/>
      <c r="U260" s="2"/>
      <c r="V260" s="2"/>
      <c r="W260" s="2"/>
    </row>
    <row r="261" spans="1:30" ht="14.25" customHeight="1" x14ac:dyDescent="0.2">
      <c r="A261" s="1988" t="s">
        <v>17</v>
      </c>
      <c r="B261" s="1989"/>
      <c r="C261" s="1989"/>
      <c r="D261" s="1989"/>
      <c r="E261" s="1989"/>
      <c r="F261" s="1989"/>
      <c r="G261" s="1989"/>
      <c r="H261" s="1989"/>
      <c r="I261" s="1989"/>
      <c r="J261" s="1990"/>
      <c r="K261" s="229">
        <f>K262+K271+K272+K273+K269+K270</f>
        <v>12054.9</v>
      </c>
      <c r="L261" s="229">
        <f>L262+L271+L272+L273</f>
        <v>11765.4</v>
      </c>
      <c r="M261" s="2326">
        <f>M262+M271+M272+M273</f>
        <v>12602.3</v>
      </c>
      <c r="N261" s="2327"/>
      <c r="O261" s="2327"/>
      <c r="P261" s="2328"/>
      <c r="Q261" s="607">
        <f ca="1">Q262+Q271+Q272+Q273</f>
        <v>13824.2</v>
      </c>
      <c r="R261" s="607">
        <f ca="1">R262+R271+R272+R273</f>
        <v>16692.7</v>
      </c>
    </row>
    <row r="262" spans="1:30" ht="14.25" customHeight="1" x14ac:dyDescent="0.2">
      <c r="A262" s="1991" t="s">
        <v>122</v>
      </c>
      <c r="B262" s="1992"/>
      <c r="C262" s="1992"/>
      <c r="D262" s="1992"/>
      <c r="E262" s="1992"/>
      <c r="F262" s="1992"/>
      <c r="G262" s="1992"/>
      <c r="H262" s="1992"/>
      <c r="I262" s="1992"/>
      <c r="J262" s="1993"/>
      <c r="K262" s="230">
        <f>K263+K264+K265+K266+K267+K268</f>
        <v>11734.7</v>
      </c>
      <c r="L262" s="230">
        <f>SUM(L263:L269)</f>
        <v>11733.7</v>
      </c>
      <c r="M262" s="2317">
        <f>M263+M264+M265+M266+M267+M268+M269+M270</f>
        <v>12602.3</v>
      </c>
      <c r="N262" s="2318"/>
      <c r="O262" s="2318"/>
      <c r="P262" s="2319"/>
      <c r="Q262" s="608">
        <f ca="1">Q263+Q264+Q265+Q266+Q267+Q268+Q269+Q270</f>
        <v>13824.2</v>
      </c>
      <c r="R262" s="608">
        <f ca="1">R263+R264+R265+R266+R267+R268+R269+R270</f>
        <v>16692.7</v>
      </c>
      <c r="S262" s="23"/>
    </row>
    <row r="263" spans="1:30" ht="14.25" customHeight="1" x14ac:dyDescent="0.2">
      <c r="A263" s="1982" t="s">
        <v>22</v>
      </c>
      <c r="B263" s="1983"/>
      <c r="C263" s="1983"/>
      <c r="D263" s="1983"/>
      <c r="E263" s="1983"/>
      <c r="F263" s="1983"/>
      <c r="G263" s="1983"/>
      <c r="H263" s="1983"/>
      <c r="I263" s="1983"/>
      <c r="J263" s="1984"/>
      <c r="K263" s="231">
        <f>SUMIF(J14:J256,"SB",K14:K256)</f>
        <v>11162.4</v>
      </c>
      <c r="L263" s="231">
        <f>SUMIF(J14:J256,"SB",L14:L256)</f>
        <v>11076.4</v>
      </c>
      <c r="M263" s="2320">
        <f>SUMIF(J13:J256,"SB",M13:M256)</f>
        <v>12084.3</v>
      </c>
      <c r="N263" s="2321"/>
      <c r="O263" s="2321"/>
      <c r="P263" s="2322"/>
      <c r="Q263" s="609">
        <f>SUMIF(J10:J256,"SB",Q10:Q256)</f>
        <v>10879.4</v>
      </c>
      <c r="R263" s="609">
        <f>SUMIF(J10:J256,"SB",R10:R256)</f>
        <v>10338</v>
      </c>
      <c r="S263" s="23"/>
    </row>
    <row r="264" spans="1:30" ht="14.25" customHeight="1" x14ac:dyDescent="0.2">
      <c r="A264" s="1956" t="s">
        <v>23</v>
      </c>
      <c r="B264" s="1957"/>
      <c r="C264" s="1957"/>
      <c r="D264" s="1957"/>
      <c r="E264" s="1957"/>
      <c r="F264" s="1957"/>
      <c r="G264" s="1957"/>
      <c r="H264" s="1957"/>
      <c r="I264" s="1957"/>
      <c r="J264" s="1958"/>
      <c r="K264" s="232">
        <f>SUMIF(J14:J256,"SB(SP)",K14:K256)</f>
        <v>32.5</v>
      </c>
      <c r="L264" s="232">
        <f>SUMIF(J14:J256,"SB(SP)",L14:L256)</f>
        <v>32.5</v>
      </c>
      <c r="M264" s="2243">
        <f>SUMIF(J10:J256,"SB(SP)",M10:M256)</f>
        <v>33.5</v>
      </c>
      <c r="N264" s="2244"/>
      <c r="O264" s="2244"/>
      <c r="P264" s="2245"/>
      <c r="Q264" s="610">
        <f>SUMIF(J10:J256,"SB(SP)",Q10:Q256)</f>
        <v>13.6</v>
      </c>
      <c r="R264" s="610">
        <f>SUMIF(J10:J256,"SB(SP)",R10:R256)</f>
        <v>13.6</v>
      </c>
      <c r="S264" s="35"/>
    </row>
    <row r="265" spans="1:30" ht="14.25" customHeight="1" x14ac:dyDescent="0.2">
      <c r="A265" s="1956" t="s">
        <v>73</v>
      </c>
      <c r="B265" s="1957"/>
      <c r="C265" s="1957"/>
      <c r="D265" s="1957"/>
      <c r="E265" s="1957"/>
      <c r="F265" s="1957"/>
      <c r="G265" s="1957"/>
      <c r="H265" s="1957"/>
      <c r="I265" s="1957"/>
      <c r="J265" s="1958"/>
      <c r="K265" s="232">
        <f>SUMIF(J13:J256,"SB(L)",K13:K256)</f>
        <v>0</v>
      </c>
      <c r="L265" s="232">
        <f>SUMIF(J13:J256,"SB(L)",L13:L256)</f>
        <v>0</v>
      </c>
      <c r="M265" s="2243">
        <f>SUMIF(J9:J256,"SB(L)",M9:M256)</f>
        <v>0</v>
      </c>
      <c r="N265" s="2244"/>
      <c r="O265" s="2244"/>
      <c r="P265" s="2245"/>
      <c r="Q265" s="610">
        <f ca="1">SUMIF(J10:J256,"SB(L)",Q10:Q255)</f>
        <v>0</v>
      </c>
      <c r="R265" s="610">
        <f ca="1">SUMIF(K10:K256,"SB(L)",R10:R255)</f>
        <v>0</v>
      </c>
    </row>
    <row r="266" spans="1:30" ht="12.75" customHeight="1" x14ac:dyDescent="0.2">
      <c r="A266" s="1956" t="s">
        <v>82</v>
      </c>
      <c r="B266" s="1957"/>
      <c r="C266" s="1957"/>
      <c r="D266" s="1957"/>
      <c r="E266" s="1957"/>
      <c r="F266" s="1957"/>
      <c r="G266" s="1957"/>
      <c r="H266" s="1957"/>
      <c r="I266" s="1957"/>
      <c r="J266" s="1958"/>
      <c r="K266" s="232">
        <f>SUMIF(J14:J247,"SB(VR)",K14:K247)</f>
        <v>39.799999999999997</v>
      </c>
      <c r="L266" s="232">
        <f>SUMIF(J14:J256,"SB(VR)",L14:L256)</f>
        <v>42.5</v>
      </c>
      <c r="M266" s="2243">
        <f>SUMIF(J10:J252,"SB(VR)",M10:M252)</f>
        <v>84.5</v>
      </c>
      <c r="N266" s="2244"/>
      <c r="O266" s="2244"/>
      <c r="P266" s="2245"/>
      <c r="Q266" s="610">
        <f>SUMIF(J10:J256,"SB(VR)",Q10:Q256)</f>
        <v>14.3</v>
      </c>
      <c r="R266" s="610">
        <f>SUMIF(J10:J256,"SB(VR)",R10:R256)</f>
        <v>0</v>
      </c>
      <c r="S266" s="25"/>
      <c r="T266" s="1"/>
      <c r="U266" s="1"/>
      <c r="V266" s="1"/>
      <c r="W266" s="1"/>
    </row>
    <row r="267" spans="1:30" x14ac:dyDescent="0.2">
      <c r="A267" s="1956" t="s">
        <v>24</v>
      </c>
      <c r="B267" s="1957"/>
      <c r="C267" s="1957"/>
      <c r="D267" s="1957"/>
      <c r="E267" s="1957"/>
      <c r="F267" s="1957"/>
      <c r="G267" s="1957"/>
      <c r="H267" s="1957"/>
      <c r="I267" s="1957"/>
      <c r="J267" s="1958"/>
      <c r="K267" s="232">
        <f>SUMIF(J14:J256,"SB(P)",K14:K256)</f>
        <v>0</v>
      </c>
      <c r="L267" s="232">
        <f>SUMIF(J14:J256,"SB(P)",L14:L256)</f>
        <v>0</v>
      </c>
      <c r="M267" s="2243">
        <f>SUMIF(J10:J256,"SB(P)",M10:M256)</f>
        <v>0</v>
      </c>
      <c r="N267" s="2244"/>
      <c r="O267" s="2244"/>
      <c r="P267" s="2245"/>
      <c r="Q267" s="610">
        <f>SUMIF(J10:J256,"SB(P)",Q10:Q256)</f>
        <v>0</v>
      </c>
      <c r="R267" s="610">
        <f>SUMIF(J10:J256,"SB(P)",R10:R256)</f>
        <v>0</v>
      </c>
      <c r="S267" s="25"/>
      <c r="T267" s="1"/>
      <c r="U267" s="1"/>
      <c r="V267" s="1"/>
      <c r="W267" s="1"/>
    </row>
    <row r="268" spans="1:30" x14ac:dyDescent="0.2">
      <c r="A268" s="1956" t="s">
        <v>126</v>
      </c>
      <c r="B268" s="1957"/>
      <c r="C268" s="1957"/>
      <c r="D268" s="1957"/>
      <c r="E268" s="1957"/>
      <c r="F268" s="1957"/>
      <c r="G268" s="1957"/>
      <c r="H268" s="1957"/>
      <c r="I268" s="1957"/>
      <c r="J268" s="1958"/>
      <c r="K268" s="232">
        <f>SUMIF(J16:J256,"SB(VB)",K16:K256)</f>
        <v>500</v>
      </c>
      <c r="L268" s="232">
        <f>SUMIF(J16:J256,"SB(VB)",L16:L256)</f>
        <v>500</v>
      </c>
      <c r="M268" s="2243">
        <f>SUMIF(J12:J256,"SB(VB)",M12:M256)</f>
        <v>0</v>
      </c>
      <c r="N268" s="2244"/>
      <c r="O268" s="2244"/>
      <c r="P268" s="2245"/>
      <c r="Q268" s="610">
        <f>SUMIF(J12:J256,"SB(VB)",Q12:Q256)</f>
        <v>216.4</v>
      </c>
      <c r="R268" s="610">
        <f>SUMIF(J12:J256,"SB(VB)",R12:R256)</f>
        <v>486.1</v>
      </c>
    </row>
    <row r="269" spans="1:30" x14ac:dyDescent="0.2">
      <c r="A269" s="2298" t="s">
        <v>147</v>
      </c>
      <c r="B269" s="2299"/>
      <c r="C269" s="2299"/>
      <c r="D269" s="2299"/>
      <c r="E269" s="2299"/>
      <c r="F269" s="2299"/>
      <c r="G269" s="2299"/>
      <c r="H269" s="2299"/>
      <c r="I269" s="2299"/>
      <c r="J269" s="2300"/>
      <c r="K269" s="231">
        <f>SUMIF(J14:J256,"SB(KPP)",K14:K256)</f>
        <v>316</v>
      </c>
      <c r="L269" s="231">
        <f>SUMIF(J14:J256,"SB(KPP)",L14:L256)</f>
        <v>82.3</v>
      </c>
      <c r="M269" s="2243">
        <f>SUMIF(J10:J256,"SB(KPP)",M10:M256)</f>
        <v>400</v>
      </c>
      <c r="N269" s="2244"/>
      <c r="O269" s="2244"/>
      <c r="P269" s="2245"/>
      <c r="Q269" s="610">
        <f>SUMIF(J10:J256,"SB(KPP)",Q10:Q256)</f>
        <v>250</v>
      </c>
      <c r="R269" s="610">
        <f>SUMIF(J13:J258,"SB(KPP)",R13:R258)</f>
        <v>350</v>
      </c>
      <c r="S269" s="104"/>
      <c r="T269" s="104"/>
      <c r="U269" s="104"/>
      <c r="V269" s="104"/>
      <c r="W269" s="104"/>
    </row>
    <row r="270" spans="1:30" ht="14.25" customHeight="1" x14ac:dyDescent="0.2">
      <c r="A270" s="1965" t="s">
        <v>25</v>
      </c>
      <c r="B270" s="1966"/>
      <c r="C270" s="1966"/>
      <c r="D270" s="1966"/>
      <c r="E270" s="1966"/>
      <c r="F270" s="1966"/>
      <c r="G270" s="1966"/>
      <c r="H270" s="1966"/>
      <c r="I270" s="1966"/>
      <c r="J270" s="1967"/>
      <c r="K270" s="232">
        <f>SUMIF(J14:J251,"ES",K14:K251)</f>
        <v>0</v>
      </c>
      <c r="L270" s="232">
        <f>SUMIF(J9:J251,"ES",L9:L251)</f>
        <v>0</v>
      </c>
      <c r="M270" s="2243">
        <f>SUMIF(J14:J252,"ES",M14:M252)</f>
        <v>0</v>
      </c>
      <c r="N270" s="2244"/>
      <c r="O270" s="2244"/>
      <c r="P270" s="2245"/>
      <c r="Q270" s="610">
        <f>SUMIF(J14:J251,"ES",Q14:Q251)</f>
        <v>2450.5</v>
      </c>
      <c r="R270" s="610">
        <f>SUMIF(J14:J251,"ES",R14:R251)</f>
        <v>5505</v>
      </c>
    </row>
    <row r="271" spans="1:30" x14ac:dyDescent="0.2">
      <c r="A271" s="1959" t="s">
        <v>123</v>
      </c>
      <c r="B271" s="1960"/>
      <c r="C271" s="1960"/>
      <c r="D271" s="1960"/>
      <c r="E271" s="1960"/>
      <c r="F271" s="1960"/>
      <c r="G271" s="1960"/>
      <c r="H271" s="1960"/>
      <c r="I271" s="1960"/>
      <c r="J271" s="1961"/>
      <c r="K271" s="233">
        <f>SUMIF(J13:J256,"SB(SPL)",K13:K256)</f>
        <v>4.2</v>
      </c>
      <c r="L271" s="233">
        <f>SUMIF(J13:J256,"SB(SPL)",L13:L256)</f>
        <v>4.2</v>
      </c>
      <c r="M271" s="2323">
        <f>SUMIF(J9:J256,"SB(SPL)",M9:M256)</f>
        <v>0</v>
      </c>
      <c r="N271" s="2324"/>
      <c r="O271" s="2324"/>
      <c r="P271" s="2325"/>
      <c r="Q271" s="611">
        <f>SUMIF(J9:J256,"SB(SPL)",Q9:Q256)</f>
        <v>0</v>
      </c>
      <c r="R271" s="612">
        <f>SUMIF(J9:J256,"SB(SPL)",R9:R256)</f>
        <v>0</v>
      </c>
    </row>
    <row r="272" spans="1:30" x14ac:dyDescent="0.2">
      <c r="A272" s="1959" t="s">
        <v>127</v>
      </c>
      <c r="B272" s="1960"/>
      <c r="C272" s="1960"/>
      <c r="D272" s="1960"/>
      <c r="E272" s="1960"/>
      <c r="F272" s="1960"/>
      <c r="G272" s="1960"/>
      <c r="H272" s="1960"/>
      <c r="I272" s="1960"/>
      <c r="J272" s="1961"/>
      <c r="K272" s="233">
        <f>SUMIF(J14:J256,"SB(ŽPL)",K14:K256)</f>
        <v>0</v>
      </c>
      <c r="L272" s="233">
        <f>SUMIF(J14:J256,"SB(ŽPL)",L14:L256)</f>
        <v>0</v>
      </c>
      <c r="M272" s="2323">
        <f>SUMIF(J10:J256,"SB(ŽPL)",M10:M256)</f>
        <v>0</v>
      </c>
      <c r="N272" s="2324"/>
      <c r="O272" s="2324"/>
      <c r="P272" s="2325"/>
      <c r="Q272" s="611">
        <f>SUMIF(J10:J256,"SB(ŽPL)",Q10:Q256)</f>
        <v>0</v>
      </c>
      <c r="R272" s="612">
        <f>SUMIF(J10:J256,"SB(ŽPL)",R10:R256)</f>
        <v>0</v>
      </c>
    </row>
    <row r="273" spans="1:23" x14ac:dyDescent="0.2">
      <c r="A273" s="1959" t="s">
        <v>124</v>
      </c>
      <c r="B273" s="1960"/>
      <c r="C273" s="1960"/>
      <c r="D273" s="1960"/>
      <c r="E273" s="1960"/>
      <c r="F273" s="1960"/>
      <c r="G273" s="1960"/>
      <c r="H273" s="1960"/>
      <c r="I273" s="1960"/>
      <c r="J273" s="1961"/>
      <c r="K273" s="233">
        <f>SUMIF(J13:J256,"SB(VRL)",K13:K256)</f>
        <v>0</v>
      </c>
      <c r="L273" s="233">
        <f>SUMIF(J13:J256,"SB(VRL)",L13:L256)</f>
        <v>27.5</v>
      </c>
      <c r="M273" s="2323">
        <f>SUMIF(J9:J256,"SB(VRL)",M9:M256)</f>
        <v>0</v>
      </c>
      <c r="N273" s="2324"/>
      <c r="O273" s="2324"/>
      <c r="P273" s="2325"/>
      <c r="Q273" s="613">
        <f>SUMIF(J10:J256,"SB(VRL)",Q10:Q256)</f>
        <v>0</v>
      </c>
      <c r="R273" s="613">
        <f>SUMIF(J10:J256,"SB(VRL)",R10:R256)</f>
        <v>0</v>
      </c>
    </row>
    <row r="274" spans="1:23" x14ac:dyDescent="0.2">
      <c r="A274" s="1962" t="s">
        <v>18</v>
      </c>
      <c r="B274" s="1963"/>
      <c r="C274" s="1963"/>
      <c r="D274" s="1963"/>
      <c r="E274" s="1963"/>
      <c r="F274" s="1963"/>
      <c r="G274" s="1963"/>
      <c r="H274" s="1963"/>
      <c r="I274" s="1963"/>
      <c r="J274" s="1964"/>
      <c r="K274" s="234">
        <f>SUM(K276:K277)</f>
        <v>165.6</v>
      </c>
      <c r="L274" s="234">
        <f>SUM(L275:L277)</f>
        <v>214.1</v>
      </c>
      <c r="M274" s="2329">
        <f>SUM(M275:P277)</f>
        <v>90.1</v>
      </c>
      <c r="N274" s="2330"/>
      <c r="O274" s="2330"/>
      <c r="P274" s="2331"/>
      <c r="Q274" s="614">
        <f>SUM(Q276:Q277)</f>
        <v>121</v>
      </c>
      <c r="R274" s="614">
        <f>SUM(R276:R277)</f>
        <v>0</v>
      </c>
    </row>
    <row r="275" spans="1:23" x14ac:dyDescent="0.2">
      <c r="A275" s="1953" t="s">
        <v>342</v>
      </c>
      <c r="B275" s="1954"/>
      <c r="C275" s="1954"/>
      <c r="D275" s="1954"/>
      <c r="E275" s="1954"/>
      <c r="F275" s="1954"/>
      <c r="G275" s="1954"/>
      <c r="H275" s="1954"/>
      <c r="I275" s="1954"/>
      <c r="J275" s="1955"/>
      <c r="K275" s="232">
        <f>SUMIF(J22:J259,"KVJUD",K22:K259)</f>
        <v>0</v>
      </c>
      <c r="L275" s="232">
        <f>SUMIF(J22:J256,"KVJUD",L22:L256)</f>
        <v>43.4</v>
      </c>
      <c r="M275" s="2243">
        <f>SUMIF(J13:J256,"KVJUD",M13:M256)</f>
        <v>0</v>
      </c>
      <c r="N275" s="2244"/>
      <c r="O275" s="2244"/>
      <c r="P275" s="2245"/>
      <c r="Q275" s="610">
        <f>SUMIF(J13:J259,"KVJUD",Q13:Q259)</f>
        <v>0</v>
      </c>
      <c r="R275" s="610">
        <f>SUMIF(J13:J259,"KVJUD",R13:R259)</f>
        <v>0</v>
      </c>
    </row>
    <row r="276" spans="1:23" ht="13.5" customHeight="1" x14ac:dyDescent="0.2">
      <c r="A276" s="1956" t="s">
        <v>26</v>
      </c>
      <c r="B276" s="1957"/>
      <c r="C276" s="1957"/>
      <c r="D276" s="1957"/>
      <c r="E276" s="1957"/>
      <c r="F276" s="1957"/>
      <c r="G276" s="1957"/>
      <c r="H276" s="1957"/>
      <c r="I276" s="1957"/>
      <c r="J276" s="1958"/>
      <c r="K276" s="232">
        <f>SUMIF(J14:J256,"LRVB",K14:K256)</f>
        <v>0</v>
      </c>
      <c r="L276" s="232">
        <f>SUMIF(J14:J256,"LRVB",L14:L256)</f>
        <v>0</v>
      </c>
      <c r="M276" s="2243">
        <f>SUMIF(J10:J256,"LRVB",M10:M256)</f>
        <v>0</v>
      </c>
      <c r="N276" s="2244"/>
      <c r="O276" s="2244"/>
      <c r="P276" s="2245"/>
      <c r="Q276" s="610">
        <f>SUMIF(J10:J256,"LRVB",Q10:Q256)</f>
        <v>0</v>
      </c>
      <c r="R276" s="610">
        <f>SUMIF(J10:J256,"LRVB",R10:R256)</f>
        <v>0</v>
      </c>
    </row>
    <row r="277" spans="1:23" ht="15.75" customHeight="1" x14ac:dyDescent="0.2">
      <c r="A277" s="1956" t="s">
        <v>27</v>
      </c>
      <c r="B277" s="1957"/>
      <c r="C277" s="1957"/>
      <c r="D277" s="1957"/>
      <c r="E277" s="1957"/>
      <c r="F277" s="1957"/>
      <c r="G277" s="1957"/>
      <c r="H277" s="1957"/>
      <c r="I277" s="1957"/>
      <c r="J277" s="1958"/>
      <c r="K277" s="232">
        <f>SUMIF(J13:J256,"Kt",K13:K256)</f>
        <v>165.6</v>
      </c>
      <c r="L277" s="232">
        <f>SUMIF(J13:J256,"Kt",L13:L256)</f>
        <v>170.7</v>
      </c>
      <c r="M277" s="2243">
        <f>SUMIF(J9:J256,"Kt",M9:M256)</f>
        <v>90.1</v>
      </c>
      <c r="N277" s="2244"/>
      <c r="O277" s="2244"/>
      <c r="P277" s="2245"/>
      <c r="Q277" s="610">
        <f>SUMIF(J10:J256,"Kt",Q10:Q256)</f>
        <v>121</v>
      </c>
      <c r="R277" s="610">
        <f>SUMIF(J10:J256,"Kt",R10:R256)</f>
        <v>0</v>
      </c>
    </row>
    <row r="278" spans="1:23" ht="15" customHeight="1" thickBot="1" x14ac:dyDescent="0.25">
      <c r="A278" s="1947" t="s">
        <v>19</v>
      </c>
      <c r="B278" s="1948"/>
      <c r="C278" s="1948"/>
      <c r="D278" s="1948"/>
      <c r="E278" s="1948"/>
      <c r="F278" s="1948"/>
      <c r="G278" s="1948"/>
      <c r="H278" s="1948"/>
      <c r="I278" s="1948"/>
      <c r="J278" s="1949"/>
      <c r="K278" s="235">
        <f>SUM(K261,K274)</f>
        <v>12220.5</v>
      </c>
      <c r="L278" s="235">
        <f>SUM(L261,L274)</f>
        <v>11979.5</v>
      </c>
      <c r="M278" s="2311">
        <f>SUM(M261,M274)</f>
        <v>12692.4</v>
      </c>
      <c r="N278" s="2312"/>
      <c r="O278" s="2312"/>
      <c r="P278" s="2313"/>
      <c r="Q278" s="615">
        <f ca="1">SUM(Q261,Q274)</f>
        <v>13945.2</v>
      </c>
      <c r="R278" s="615">
        <f ca="1">SUM(R261,R274)</f>
        <v>16692.7</v>
      </c>
      <c r="T278" s="3"/>
      <c r="U278" s="3"/>
      <c r="V278" s="3"/>
      <c r="W278" s="3"/>
    </row>
    <row r="279" spans="1:23" x14ac:dyDescent="0.2">
      <c r="K279" s="13"/>
      <c r="L279" s="13"/>
      <c r="M279" s="13"/>
      <c r="N279" s="13"/>
      <c r="O279" s="13"/>
      <c r="P279" s="13"/>
      <c r="Q279" s="13"/>
      <c r="R279" s="13"/>
      <c r="S279" s="13"/>
      <c r="T279" s="11"/>
      <c r="U279" s="11"/>
      <c r="V279" s="11"/>
      <c r="W279" s="11"/>
    </row>
    <row r="280" spans="1:23" x14ac:dyDescent="0.2">
      <c r="K280" s="749"/>
      <c r="L280" s="749"/>
      <c r="M280" s="749"/>
      <c r="N280" s="749"/>
      <c r="O280" s="13"/>
      <c r="P280" s="13"/>
      <c r="Q280" s="13"/>
      <c r="R280" s="13"/>
      <c r="S280" s="148"/>
      <c r="T280" s="11"/>
      <c r="U280" s="11"/>
      <c r="V280" s="11"/>
      <c r="W280" s="11"/>
    </row>
    <row r="281" spans="1:23" x14ac:dyDescent="0.2">
      <c r="K281" s="170"/>
      <c r="L281" s="170"/>
      <c r="M281" s="170"/>
      <c r="N281" s="170"/>
      <c r="O281" s="170"/>
      <c r="P281" s="170"/>
      <c r="Q281" s="170"/>
      <c r="R281" s="170"/>
      <c r="S281" s="13"/>
      <c r="T281" s="13"/>
      <c r="U281" s="13"/>
      <c r="V281" s="13"/>
      <c r="W281" s="13"/>
    </row>
    <row r="284" spans="1:23" x14ac:dyDescent="0.2">
      <c r="K284" s="104"/>
      <c r="L284" s="104"/>
      <c r="M284" s="104"/>
      <c r="N284" s="104"/>
      <c r="O284" s="104"/>
      <c r="P284" s="104"/>
      <c r="Q284" s="104"/>
      <c r="R284" s="104"/>
    </row>
  </sheetData>
  <mergeCells count="413">
    <mergeCell ref="X167:X169"/>
    <mergeCell ref="F155:F157"/>
    <mergeCell ref="S137:S138"/>
    <mergeCell ref="B121:B122"/>
    <mergeCell ref="C121:C122"/>
    <mergeCell ref="E123:E124"/>
    <mergeCell ref="I123:I124"/>
    <mergeCell ref="D148:D151"/>
    <mergeCell ref="E148:E151"/>
    <mergeCell ref="F152:F154"/>
    <mergeCell ref="F148:F151"/>
    <mergeCell ref="D144:D147"/>
    <mergeCell ref="I135:I136"/>
    <mergeCell ref="B135:B136"/>
    <mergeCell ref="E137:E138"/>
    <mergeCell ref="H135:H136"/>
    <mergeCell ref="E161:E163"/>
    <mergeCell ref="F161:F163"/>
    <mergeCell ref="E121:E122"/>
    <mergeCell ref="G144:G147"/>
    <mergeCell ref="S167:S168"/>
    <mergeCell ref="S134:W134"/>
    <mergeCell ref="I148:I151"/>
    <mergeCell ref="D152:D154"/>
    <mergeCell ref="S221:S222"/>
    <mergeCell ref="H246:H247"/>
    <mergeCell ref="C223:J223"/>
    <mergeCell ref="S226:S227"/>
    <mergeCell ref="G219:G220"/>
    <mergeCell ref="E167:E169"/>
    <mergeCell ref="F167:F169"/>
    <mergeCell ref="D234:D236"/>
    <mergeCell ref="E234:E235"/>
    <mergeCell ref="G234:G236"/>
    <mergeCell ref="I234:I236"/>
    <mergeCell ref="F235:F236"/>
    <mergeCell ref="H235:H236"/>
    <mergeCell ref="C171:J171"/>
    <mergeCell ref="F214:F215"/>
    <mergeCell ref="G214:G215"/>
    <mergeCell ref="G208:G209"/>
    <mergeCell ref="E214:E215"/>
    <mergeCell ref="C208:C209"/>
    <mergeCell ref="I173:I176"/>
    <mergeCell ref="E246:E247"/>
    <mergeCell ref="F246:F247"/>
    <mergeCell ref="C228:C229"/>
    <mergeCell ref="I208:I215"/>
    <mergeCell ref="G210:G211"/>
    <mergeCell ref="D212:D213"/>
    <mergeCell ref="E212:E213"/>
    <mergeCell ref="E221:E222"/>
    <mergeCell ref="G221:G222"/>
    <mergeCell ref="G174:G176"/>
    <mergeCell ref="D208:D209"/>
    <mergeCell ref="E177:E178"/>
    <mergeCell ref="D246:D247"/>
    <mergeCell ref="M278:P278"/>
    <mergeCell ref="M260:P260"/>
    <mergeCell ref="M262:P262"/>
    <mergeCell ref="M263:P263"/>
    <mergeCell ref="M264:P264"/>
    <mergeCell ref="M265:P265"/>
    <mergeCell ref="M266:P266"/>
    <mergeCell ref="M267:P267"/>
    <mergeCell ref="M268:P268"/>
    <mergeCell ref="M269:P269"/>
    <mergeCell ref="M271:P271"/>
    <mergeCell ref="M261:P261"/>
    <mergeCell ref="M272:P272"/>
    <mergeCell ref="M273:P273"/>
    <mergeCell ref="M274:P274"/>
    <mergeCell ref="M276:P276"/>
    <mergeCell ref="M277:P277"/>
    <mergeCell ref="A278:J278"/>
    <mergeCell ref="A276:J276"/>
    <mergeCell ref="A273:J273"/>
    <mergeCell ref="S177:S178"/>
    <mergeCell ref="C224:K224"/>
    <mergeCell ref="G248:G250"/>
    <mergeCell ref="H248:H250"/>
    <mergeCell ref="I248:I250"/>
    <mergeCell ref="A251:A252"/>
    <mergeCell ref="B251:B252"/>
    <mergeCell ref="C251:C252"/>
    <mergeCell ref="D251:D252"/>
    <mergeCell ref="E248:E250"/>
    <mergeCell ref="A210:A211"/>
    <mergeCell ref="B210:B211"/>
    <mergeCell ref="A212:A213"/>
    <mergeCell ref="B212:B213"/>
    <mergeCell ref="E251:E252"/>
    <mergeCell ref="E208:E209"/>
    <mergeCell ref="F208:F209"/>
    <mergeCell ref="C238:K238"/>
    <mergeCell ref="I246:I247"/>
    <mergeCell ref="C212:C213"/>
    <mergeCell ref="C246:C247"/>
    <mergeCell ref="G54:G56"/>
    <mergeCell ref="I66:I68"/>
    <mergeCell ref="G67:G68"/>
    <mergeCell ref="G69:G71"/>
    <mergeCell ref="G113:G115"/>
    <mergeCell ref="G94:G103"/>
    <mergeCell ref="H127:H133"/>
    <mergeCell ref="G57:G58"/>
    <mergeCell ref="H119:H120"/>
    <mergeCell ref="G72:G74"/>
    <mergeCell ref="G92:G93"/>
    <mergeCell ref="I65:J65"/>
    <mergeCell ref="G62:G63"/>
    <mergeCell ref="I62:I63"/>
    <mergeCell ref="I57:I58"/>
    <mergeCell ref="G78:G80"/>
    <mergeCell ref="H57:H58"/>
    <mergeCell ref="H113:H115"/>
    <mergeCell ref="H54:H56"/>
    <mergeCell ref="I54:I56"/>
    <mergeCell ref="G59:G61"/>
    <mergeCell ref="I59:I61"/>
    <mergeCell ref="A277:J277"/>
    <mergeCell ref="E230:E233"/>
    <mergeCell ref="I230:I233"/>
    <mergeCell ref="A263:J263"/>
    <mergeCell ref="A265:J265"/>
    <mergeCell ref="A266:J266"/>
    <mergeCell ref="A274:J274"/>
    <mergeCell ref="A271:J271"/>
    <mergeCell ref="A272:J272"/>
    <mergeCell ref="A269:J269"/>
    <mergeCell ref="A264:J264"/>
    <mergeCell ref="A267:J267"/>
    <mergeCell ref="G251:G252"/>
    <mergeCell ref="A248:A250"/>
    <mergeCell ref="A261:J261"/>
    <mergeCell ref="F251:F252"/>
    <mergeCell ref="C248:C250"/>
    <mergeCell ref="D248:D250"/>
    <mergeCell ref="A260:J260"/>
    <mergeCell ref="A246:A247"/>
    <mergeCell ref="G246:G247"/>
    <mergeCell ref="A268:J268"/>
    <mergeCell ref="C237:J237"/>
    <mergeCell ref="C254:J254"/>
    <mergeCell ref="G34:G35"/>
    <mergeCell ref="H34:H35"/>
    <mergeCell ref="I34:I35"/>
    <mergeCell ref="H48:H49"/>
    <mergeCell ref="I48:I49"/>
    <mergeCell ref="G50:G51"/>
    <mergeCell ref="G48:G49"/>
    <mergeCell ref="G36:G38"/>
    <mergeCell ref="I36:I38"/>
    <mergeCell ref="G39:G40"/>
    <mergeCell ref="G41:G42"/>
    <mergeCell ref="H41:H42"/>
    <mergeCell ref="G45:G47"/>
    <mergeCell ref="I45:I46"/>
    <mergeCell ref="G43:G44"/>
    <mergeCell ref="H43:H44"/>
    <mergeCell ref="I43:I44"/>
    <mergeCell ref="A10:W10"/>
    <mergeCell ref="A16:A18"/>
    <mergeCell ref="D19:D25"/>
    <mergeCell ref="E16:E18"/>
    <mergeCell ref="D16:D18"/>
    <mergeCell ref="B16:B18"/>
    <mergeCell ref="F19:F25"/>
    <mergeCell ref="E19:E25"/>
    <mergeCell ref="L7:L8"/>
    <mergeCell ref="A9:W9"/>
    <mergeCell ref="M7:M8"/>
    <mergeCell ref="N7:O7"/>
    <mergeCell ref="P7:P8"/>
    <mergeCell ref="S7:S8"/>
    <mergeCell ref="T7:W7"/>
    <mergeCell ref="H16:H18"/>
    <mergeCell ref="B11:W11"/>
    <mergeCell ref="C12:W12"/>
    <mergeCell ref="C19:C25"/>
    <mergeCell ref="I14:I15"/>
    <mergeCell ref="G14:G15"/>
    <mergeCell ref="G16:G18"/>
    <mergeCell ref="G20:G24"/>
    <mergeCell ref="H19:H25"/>
    <mergeCell ref="T82:T85"/>
    <mergeCell ref="W78:W81"/>
    <mergeCell ref="I78:I79"/>
    <mergeCell ref="I82:I83"/>
    <mergeCell ref="I86:I87"/>
    <mergeCell ref="I16:I18"/>
    <mergeCell ref="I19:I20"/>
    <mergeCell ref="S54:S55"/>
    <mergeCell ref="S45:S46"/>
    <mergeCell ref="S82:S85"/>
    <mergeCell ref="W82:W85"/>
    <mergeCell ref="S86:S88"/>
    <mergeCell ref="I41:I42"/>
    <mergeCell ref="I69:I71"/>
    <mergeCell ref="I76:J76"/>
    <mergeCell ref="S59:S61"/>
    <mergeCell ref="T78:T81"/>
    <mergeCell ref="S1:W1"/>
    <mergeCell ref="A2:W2"/>
    <mergeCell ref="A6:A8"/>
    <mergeCell ref="B6:B8"/>
    <mergeCell ref="C6:C8"/>
    <mergeCell ref="D6:D8"/>
    <mergeCell ref="E6:E8"/>
    <mergeCell ref="F6:F8"/>
    <mergeCell ref="G6:G8"/>
    <mergeCell ref="H6:H8"/>
    <mergeCell ref="I6:I8"/>
    <mergeCell ref="J6:J8"/>
    <mergeCell ref="M6:P6"/>
    <mergeCell ref="Q6:Q8"/>
    <mergeCell ref="R6:R8"/>
    <mergeCell ref="S6:W6"/>
    <mergeCell ref="K7:K8"/>
    <mergeCell ref="A3:W3"/>
    <mergeCell ref="A4:W4"/>
    <mergeCell ref="S5:W5"/>
    <mergeCell ref="A19:A25"/>
    <mergeCell ref="B69:B71"/>
    <mergeCell ref="C69:C71"/>
    <mergeCell ref="D34:D35"/>
    <mergeCell ref="E34:E35"/>
    <mergeCell ref="D54:D56"/>
    <mergeCell ref="E54:E56"/>
    <mergeCell ref="F54:F56"/>
    <mergeCell ref="D50:D51"/>
    <mergeCell ref="D36:D38"/>
    <mergeCell ref="E50:E51"/>
    <mergeCell ref="E36:E38"/>
    <mergeCell ref="D39:D40"/>
    <mergeCell ref="E39:E40"/>
    <mergeCell ref="D41:D42"/>
    <mergeCell ref="E41:E42"/>
    <mergeCell ref="F36:F42"/>
    <mergeCell ref="F48:F51"/>
    <mergeCell ref="D43:D44"/>
    <mergeCell ref="E43:E44"/>
    <mergeCell ref="F43:F47"/>
    <mergeCell ref="D48:D49"/>
    <mergeCell ref="E48:E49"/>
    <mergeCell ref="A69:A71"/>
    <mergeCell ref="E14:E15"/>
    <mergeCell ref="C16:C18"/>
    <mergeCell ref="F67:F68"/>
    <mergeCell ref="E94:E102"/>
    <mergeCell ref="F16:F18"/>
    <mergeCell ref="B19:B25"/>
    <mergeCell ref="E45:E47"/>
    <mergeCell ref="D57:D58"/>
    <mergeCell ref="E57:E58"/>
    <mergeCell ref="F57:F58"/>
    <mergeCell ref="F78:F81"/>
    <mergeCell ref="E69:E71"/>
    <mergeCell ref="B67:B68"/>
    <mergeCell ref="C67:C68"/>
    <mergeCell ref="D67:D68"/>
    <mergeCell ref="D62:D63"/>
    <mergeCell ref="E62:E63"/>
    <mergeCell ref="D52:D53"/>
    <mergeCell ref="E52:E53"/>
    <mergeCell ref="E59:E61"/>
    <mergeCell ref="F59:F63"/>
    <mergeCell ref="A67:A68"/>
    <mergeCell ref="E104:E112"/>
    <mergeCell ref="E78:E80"/>
    <mergeCell ref="E72:E74"/>
    <mergeCell ref="E92:E93"/>
    <mergeCell ref="E119:E120"/>
    <mergeCell ref="A121:A122"/>
    <mergeCell ref="A119:A120"/>
    <mergeCell ref="D127:D133"/>
    <mergeCell ref="E127:E133"/>
    <mergeCell ref="D121:D122"/>
    <mergeCell ref="A135:A136"/>
    <mergeCell ref="B113:B115"/>
    <mergeCell ref="C113:C115"/>
    <mergeCell ref="G127:G133"/>
    <mergeCell ref="G123:G124"/>
    <mergeCell ref="G152:G154"/>
    <mergeCell ref="G135:G136"/>
    <mergeCell ref="E155:E157"/>
    <mergeCell ref="D113:D115"/>
    <mergeCell ref="E113:E115"/>
    <mergeCell ref="A113:A115"/>
    <mergeCell ref="C135:C136"/>
    <mergeCell ref="F139:F142"/>
    <mergeCell ref="F135:F136"/>
    <mergeCell ref="F144:F147"/>
    <mergeCell ref="F119:F120"/>
    <mergeCell ref="B119:B120"/>
    <mergeCell ref="C119:C120"/>
    <mergeCell ref="D119:D120"/>
    <mergeCell ref="E116:E117"/>
    <mergeCell ref="D135:D136"/>
    <mergeCell ref="E135:E136"/>
    <mergeCell ref="E142:E143"/>
    <mergeCell ref="E144:E146"/>
    <mergeCell ref="W119:W120"/>
    <mergeCell ref="S119:S120"/>
    <mergeCell ref="T119:T120"/>
    <mergeCell ref="G116:G117"/>
    <mergeCell ref="S219:S220"/>
    <mergeCell ref="S217:S218"/>
    <mergeCell ref="C199:J199"/>
    <mergeCell ref="I170:J170"/>
    <mergeCell ref="C200:Q200"/>
    <mergeCell ref="I144:I147"/>
    <mergeCell ref="H152:H154"/>
    <mergeCell ref="G148:G151"/>
    <mergeCell ref="H148:H151"/>
    <mergeCell ref="H159:H162"/>
    <mergeCell ref="I159:I162"/>
    <mergeCell ref="I216:J216"/>
    <mergeCell ref="C210:C211"/>
    <mergeCell ref="D210:D211"/>
    <mergeCell ref="E210:E211"/>
    <mergeCell ref="F210:F211"/>
    <mergeCell ref="G139:G142"/>
    <mergeCell ref="F121:F122"/>
    <mergeCell ref="G121:G122"/>
    <mergeCell ref="H163:H165"/>
    <mergeCell ref="A275:J275"/>
    <mergeCell ref="M275:P275"/>
    <mergeCell ref="A225:A227"/>
    <mergeCell ref="B225:B227"/>
    <mergeCell ref="C225:C227"/>
    <mergeCell ref="D225:D227"/>
    <mergeCell ref="E225:E227"/>
    <mergeCell ref="F225:F227"/>
    <mergeCell ref="G225:G227"/>
    <mergeCell ref="I225:I226"/>
    <mergeCell ref="B256:J256"/>
    <mergeCell ref="H251:H252"/>
    <mergeCell ref="I251:I252"/>
    <mergeCell ref="F248:F250"/>
    <mergeCell ref="A259:K259"/>
    <mergeCell ref="B255:J255"/>
    <mergeCell ref="A228:A229"/>
    <mergeCell ref="B228:B229"/>
    <mergeCell ref="A257:AD257"/>
    <mergeCell ref="A258:AD258"/>
    <mergeCell ref="D228:D229"/>
    <mergeCell ref="E228:E229"/>
    <mergeCell ref="F228:F229"/>
    <mergeCell ref="G228:G229"/>
    <mergeCell ref="A214:A215"/>
    <mergeCell ref="B214:B215"/>
    <mergeCell ref="C214:C215"/>
    <mergeCell ref="D214:D215"/>
    <mergeCell ref="A262:J262"/>
    <mergeCell ref="S170:W170"/>
    <mergeCell ref="A270:J270"/>
    <mergeCell ref="M270:P270"/>
    <mergeCell ref="I241:I244"/>
    <mergeCell ref="B246:B247"/>
    <mergeCell ref="G230:G233"/>
    <mergeCell ref="I201:I205"/>
    <mergeCell ref="F212:F213"/>
    <mergeCell ref="G212:G213"/>
    <mergeCell ref="G177:G182"/>
    <mergeCell ref="E219:E220"/>
    <mergeCell ref="E174:E176"/>
    <mergeCell ref="G217:G218"/>
    <mergeCell ref="S256:W256"/>
    <mergeCell ref="A208:A209"/>
    <mergeCell ref="B208:B209"/>
    <mergeCell ref="B248:B250"/>
    <mergeCell ref="C172:W172"/>
    <mergeCell ref="G203:G207"/>
    <mergeCell ref="I163:I165"/>
    <mergeCell ref="I127:I133"/>
    <mergeCell ref="H121:H122"/>
    <mergeCell ref="H139:H142"/>
    <mergeCell ref="I139:I142"/>
    <mergeCell ref="H144:H147"/>
    <mergeCell ref="E139:E141"/>
    <mergeCell ref="I152:I154"/>
    <mergeCell ref="I137:I138"/>
    <mergeCell ref="I134:J134"/>
    <mergeCell ref="E164:E166"/>
    <mergeCell ref="F164:F166"/>
    <mergeCell ref="E158:E160"/>
    <mergeCell ref="F158:F160"/>
    <mergeCell ref="E152:E154"/>
    <mergeCell ref="G52:G53"/>
    <mergeCell ref="H52:H53"/>
    <mergeCell ref="I52:I53"/>
    <mergeCell ref="D32:D33"/>
    <mergeCell ref="E32:E33"/>
    <mergeCell ref="G32:G33"/>
    <mergeCell ref="I32:I33"/>
    <mergeCell ref="S32:S33"/>
    <mergeCell ref="I198:J198"/>
    <mergeCell ref="S92:S93"/>
    <mergeCell ref="I92:I93"/>
    <mergeCell ref="F32:F35"/>
    <mergeCell ref="H50:H51"/>
    <mergeCell ref="I50:I51"/>
    <mergeCell ref="I39:I40"/>
    <mergeCell ref="D69:D71"/>
    <mergeCell ref="S102:S103"/>
    <mergeCell ref="I118:J118"/>
    <mergeCell ref="I94:I103"/>
    <mergeCell ref="S78:S81"/>
    <mergeCell ref="I89:I91"/>
    <mergeCell ref="F94:F103"/>
    <mergeCell ref="H67:H68"/>
    <mergeCell ref="F113:F115"/>
  </mergeCells>
  <printOptions horizontalCentered="1"/>
  <pageMargins left="0" right="0" top="0.59055118110236227" bottom="0.19685039370078741" header="0" footer="0"/>
  <pageSetup paperSize="9" scale="69" orientation="landscape" r:id="rId1"/>
  <rowBreaks count="2" manualBreakCount="2">
    <brk id="88" max="22" man="1"/>
    <brk id="160" max="22"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5</vt:i4>
      </vt:variant>
      <vt:variant>
        <vt:lpstr>Įvardinti diapazonai</vt:lpstr>
      </vt:variant>
      <vt:variant>
        <vt:i4>10</vt:i4>
      </vt:variant>
    </vt:vector>
  </HeadingPairs>
  <TitlesOfParts>
    <vt:vector size="15" baseType="lpstr">
      <vt:lpstr>7 programa</vt:lpstr>
      <vt:lpstr>Lyginamasis variantas</vt:lpstr>
      <vt:lpstr>2017 MVP</vt:lpstr>
      <vt:lpstr>Lyginamasis</vt:lpstr>
      <vt:lpstr>aiškinamoji lentelė</vt:lpstr>
      <vt:lpstr>'2017 MVP'!Print_Area</vt:lpstr>
      <vt:lpstr>'7 programa'!Print_Area</vt:lpstr>
      <vt:lpstr>'aiškinamoji lentelė'!Print_Area</vt:lpstr>
      <vt:lpstr>Lyginamasis!Print_Area</vt:lpstr>
      <vt:lpstr>'Lyginamasis variantas'!Print_Area</vt:lpstr>
      <vt:lpstr>'2017 MVP'!Print_Titles</vt:lpstr>
      <vt:lpstr>'7 programa'!Print_Titles</vt:lpstr>
      <vt:lpstr>'aiškinamoji lentelė'!Print_Titles</vt:lpstr>
      <vt:lpstr>Lyginamasis!Print_Titles</vt:lpstr>
      <vt:lpstr>'Lyginamasis variantas'!Print_Titles</vt:lpstr>
    </vt:vector>
  </TitlesOfParts>
  <Company>valdyba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A.Cepiene</dc:creator>
  <cp:lastModifiedBy>Virginija Palaimiene</cp:lastModifiedBy>
  <cp:lastPrinted>2017-03-09T13:21:03Z</cp:lastPrinted>
  <dcterms:created xsi:type="dcterms:W3CDTF">2007-07-27T10:32:34Z</dcterms:created>
  <dcterms:modified xsi:type="dcterms:W3CDTF">2017-03-31T12:08:24Z</dcterms:modified>
</cp:coreProperties>
</file>