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56\"/>
    </mc:Choice>
  </mc:AlternateContent>
  <bookViews>
    <workbookView xWindow="0" yWindow="0" windowWidth="20490" windowHeight="7755"/>
  </bookViews>
  <sheets>
    <sheet name="12 programa" sheetId="4" r:id="rId1"/>
    <sheet name="Lyginamasis variantas" sheetId="6" state="hidden" r:id="rId2"/>
  </sheets>
  <definedNames>
    <definedName name="_xlnm.Print_Area" localSheetId="0">'12 programa'!$A$1:$N$170</definedName>
    <definedName name="_xlnm.Print_Area" localSheetId="1">'Lyginamasis variantas'!$A$1:$S$169</definedName>
    <definedName name="_xlnm.Print_Titles" localSheetId="0">'12 programa'!$6:$8</definedName>
    <definedName name="_xlnm.Print_Titles" localSheetId="1">'Lyginamasis variantas'!$6:$8</definedName>
  </definedNames>
  <calcPr calcId="162913"/>
</workbook>
</file>

<file path=xl/calcChain.xml><?xml version="1.0" encoding="utf-8"?>
<calcChain xmlns="http://schemas.openxmlformats.org/spreadsheetml/2006/main">
  <c r="H165" i="4" l="1"/>
  <c r="I164" i="6"/>
  <c r="J152" i="6"/>
  <c r="J151" i="6"/>
  <c r="I152" i="6"/>
  <c r="J150" i="6"/>
  <c r="I133" i="4" l="1"/>
  <c r="L152" i="6"/>
  <c r="M131" i="6"/>
  <c r="M132" i="6" s="1"/>
  <c r="L132" i="6"/>
  <c r="L168" i="6"/>
  <c r="L167" i="6"/>
  <c r="L166" i="6"/>
  <c r="L164" i="6"/>
  <c r="K164" i="6"/>
  <c r="L162" i="6"/>
  <c r="L161" i="6"/>
  <c r="K161" i="6"/>
  <c r="L160" i="6"/>
  <c r="K160" i="6"/>
  <c r="M163" i="6"/>
  <c r="M159" i="6"/>
  <c r="M148" i="6"/>
  <c r="M130" i="6"/>
  <c r="M120" i="6"/>
  <c r="M121" i="6" s="1"/>
  <c r="M92" i="6"/>
  <c r="M67" i="6"/>
  <c r="M35" i="6"/>
  <c r="M29" i="6"/>
  <c r="M27" i="6"/>
  <c r="M25" i="6"/>
  <c r="M22" i="6"/>
  <c r="N22" i="6"/>
  <c r="N25" i="6"/>
  <c r="N27" i="6"/>
  <c r="N29" i="6"/>
  <c r="N31" i="6"/>
  <c r="N33" i="6"/>
  <c r="N35" i="6" s="1"/>
  <c r="N36" i="6" s="1"/>
  <c r="N38" i="6"/>
  <c r="N40" i="6"/>
  <c r="N42" i="6"/>
  <c r="N67" i="6"/>
  <c r="N69" i="6"/>
  <c r="N79" i="6"/>
  <c r="N88" i="6"/>
  <c r="N92" i="6"/>
  <c r="N94" i="6"/>
  <c r="N97" i="6"/>
  <c r="N99" i="6"/>
  <c r="N102" i="6"/>
  <c r="N106" i="6"/>
  <c r="N120" i="6" s="1"/>
  <c r="N121" i="6" s="1"/>
  <c r="N126" i="6"/>
  <c r="N130" i="6"/>
  <c r="N148" i="6"/>
  <c r="N151" i="6"/>
  <c r="N152" i="6"/>
  <c r="N158" i="6"/>
  <c r="N160" i="6"/>
  <c r="N161" i="6"/>
  <c r="N162" i="6"/>
  <c r="N164" i="6"/>
  <c r="N166" i="6"/>
  <c r="N167" i="6"/>
  <c r="N168" i="6"/>
  <c r="L151" i="6"/>
  <c r="L148" i="6"/>
  <c r="L130" i="6"/>
  <c r="L126" i="6"/>
  <c r="L120" i="6"/>
  <c r="L121" i="6" s="1"/>
  <c r="L106" i="6"/>
  <c r="L158" i="6" s="1"/>
  <c r="L102" i="6"/>
  <c r="L99" i="6"/>
  <c r="L97" i="6"/>
  <c r="L94" i="6"/>
  <c r="L92" i="6"/>
  <c r="L88" i="6"/>
  <c r="L79" i="6"/>
  <c r="L69" i="6"/>
  <c r="L67" i="6"/>
  <c r="L42" i="6"/>
  <c r="L40" i="6"/>
  <c r="L38" i="6"/>
  <c r="L35" i="6"/>
  <c r="L31" i="6"/>
  <c r="L29" i="6"/>
  <c r="L27" i="6"/>
  <c r="L25" i="6"/>
  <c r="L22" i="6"/>
  <c r="N43" i="6" l="1"/>
  <c r="N103" i="6"/>
  <c r="N153" i="6" s="1"/>
  <c r="N154" i="6" s="1"/>
  <c r="L103" i="6"/>
  <c r="M103" i="6"/>
  <c r="N165" i="6"/>
  <c r="N157" i="6"/>
  <c r="M152" i="6"/>
  <c r="L36" i="6"/>
  <c r="L43" i="6" s="1"/>
  <c r="L153" i="6" s="1"/>
  <c r="L154" i="6" s="1"/>
  <c r="M36" i="6"/>
  <c r="M43" i="6" s="1"/>
  <c r="N169" i="6" l="1"/>
  <c r="M153" i="6"/>
  <c r="M154" i="6" s="1"/>
  <c r="I92" i="6"/>
  <c r="I161" i="6"/>
  <c r="H161" i="6"/>
  <c r="I160" i="6"/>
  <c r="H160" i="6"/>
  <c r="J162" i="4"/>
  <c r="I162" i="4"/>
  <c r="H162" i="4"/>
  <c r="H163" i="4"/>
  <c r="I161" i="4"/>
  <c r="H161" i="4"/>
  <c r="J160" i="6" l="1"/>
  <c r="J90" i="6"/>
  <c r="J92" i="6" s="1"/>
  <c r="J46" i="6"/>
  <c r="O34" i="4" l="1"/>
  <c r="I168" i="4" l="1"/>
  <c r="I167" i="4"/>
  <c r="I165" i="4"/>
  <c r="I163" i="4"/>
  <c r="H160" i="4" l="1"/>
  <c r="H131" i="4"/>
  <c r="H35" i="4"/>
  <c r="H27" i="4"/>
  <c r="I159" i="6"/>
  <c r="K148" i="6"/>
  <c r="I148" i="6"/>
  <c r="J134" i="6"/>
  <c r="J148" i="6" s="1"/>
  <c r="I130" i="6" l="1"/>
  <c r="J128" i="6"/>
  <c r="J127" i="6"/>
  <c r="J130" i="6" l="1"/>
  <c r="I167" i="6"/>
  <c r="I168" i="6"/>
  <c r="I166" i="6"/>
  <c r="I163" i="6"/>
  <c r="I162" i="6"/>
  <c r="I35" i="6"/>
  <c r="I25" i="6"/>
  <c r="I22" i="6"/>
  <c r="H130" i="6"/>
  <c r="I165" i="6" l="1"/>
  <c r="J34" i="6"/>
  <c r="J33" i="6"/>
  <c r="J28" i="6"/>
  <c r="J29" i="6" s="1"/>
  <c r="J26" i="6"/>
  <c r="J27" i="6" s="1"/>
  <c r="J23" i="6"/>
  <c r="J25" i="6" s="1"/>
  <c r="J15" i="6"/>
  <c r="J14" i="6"/>
  <c r="J13" i="6"/>
  <c r="J35" i="6" l="1"/>
  <c r="J36" i="6" s="1"/>
  <c r="J43" i="6" s="1"/>
  <c r="J22" i="6"/>
  <c r="J54" i="6"/>
  <c r="J55" i="6"/>
  <c r="J49" i="6"/>
  <c r="J61" i="6" l="1"/>
  <c r="J161" i="6" s="1"/>
  <c r="H164" i="4" l="1"/>
  <c r="J163" i="6"/>
  <c r="J48" i="6"/>
  <c r="J67" i="6" s="1"/>
  <c r="J103" i="6" l="1"/>
  <c r="H115" i="4"/>
  <c r="O115" i="4" s="1"/>
  <c r="J115" i="6"/>
  <c r="I114" i="6"/>
  <c r="J114" i="6" s="1"/>
  <c r="J159" i="6" l="1"/>
  <c r="J120" i="6"/>
  <c r="J121" i="6" s="1"/>
  <c r="M161" i="6" s="1"/>
  <c r="R46" i="6"/>
  <c r="J153" i="6" l="1"/>
  <c r="J154" i="6" s="1"/>
  <c r="I151" i="6"/>
  <c r="I126" i="6"/>
  <c r="I106" i="6"/>
  <c r="I102" i="6"/>
  <c r="I99" i="6"/>
  <c r="I97" i="6"/>
  <c r="I94" i="6"/>
  <c r="I88" i="6"/>
  <c r="I79" i="6"/>
  <c r="I69" i="6"/>
  <c r="I45" i="6"/>
  <c r="T13" i="6" s="1"/>
  <c r="I42" i="6"/>
  <c r="I40" i="6"/>
  <c r="I38" i="6"/>
  <c r="I31" i="6"/>
  <c r="I29" i="6"/>
  <c r="I27" i="6"/>
  <c r="K168" i="6"/>
  <c r="H168" i="6"/>
  <c r="K166" i="6"/>
  <c r="H166" i="6"/>
  <c r="K167" i="6"/>
  <c r="H167" i="6"/>
  <c r="J167" i="6" s="1"/>
  <c r="H164" i="6"/>
  <c r="J164" i="6" s="1"/>
  <c r="K162" i="6"/>
  <c r="H162" i="6"/>
  <c r="K151" i="6"/>
  <c r="H151" i="6"/>
  <c r="H148" i="6"/>
  <c r="K130" i="6"/>
  <c r="K126" i="6"/>
  <c r="H126" i="6"/>
  <c r="K106" i="6"/>
  <c r="H106" i="6"/>
  <c r="H120" i="6" s="1"/>
  <c r="H121" i="6" s="1"/>
  <c r="K102" i="6"/>
  <c r="H102" i="6"/>
  <c r="K99" i="6"/>
  <c r="H99" i="6"/>
  <c r="K97" i="6"/>
  <c r="H97" i="6"/>
  <c r="K94" i="6"/>
  <c r="H94" i="6"/>
  <c r="K92" i="6"/>
  <c r="H92" i="6"/>
  <c r="K88" i="6"/>
  <c r="H88" i="6"/>
  <c r="K79" i="6"/>
  <c r="H79" i="6"/>
  <c r="K69" i="6"/>
  <c r="H69" i="6"/>
  <c r="K67" i="6"/>
  <c r="Q46" i="6"/>
  <c r="P46" i="6"/>
  <c r="H45" i="6"/>
  <c r="H67" i="6" s="1"/>
  <c r="K42" i="6"/>
  <c r="H42" i="6"/>
  <c r="K40" i="6"/>
  <c r="H40" i="6"/>
  <c r="K38" i="6"/>
  <c r="H38" i="6"/>
  <c r="K35" i="6"/>
  <c r="H35" i="6"/>
  <c r="K31" i="6"/>
  <c r="H31" i="6"/>
  <c r="K29" i="6"/>
  <c r="H29" i="6"/>
  <c r="K27" i="6"/>
  <c r="H27" i="6"/>
  <c r="K25" i="6"/>
  <c r="H25" i="6"/>
  <c r="K22" i="6"/>
  <c r="H22" i="6"/>
  <c r="K120" i="6" l="1"/>
  <c r="K121" i="6" s="1"/>
  <c r="K158" i="6"/>
  <c r="K157" i="6" s="1"/>
  <c r="K165" i="6"/>
  <c r="I120" i="6"/>
  <c r="I121" i="6" s="1"/>
  <c r="U100" i="6"/>
  <c r="J166" i="6"/>
  <c r="J165" i="6" s="1"/>
  <c r="H165" i="6"/>
  <c r="I158" i="6"/>
  <c r="I157" i="6" s="1"/>
  <c r="I169" i="6" s="1"/>
  <c r="I67" i="6"/>
  <c r="I103" i="6" s="1"/>
  <c r="H152" i="6"/>
  <c r="H158" i="6"/>
  <c r="H157" i="6" s="1"/>
  <c r="I36" i="6"/>
  <c r="I43" i="6" s="1"/>
  <c r="K36" i="6"/>
  <c r="K43" i="6" s="1"/>
  <c r="K103" i="6"/>
  <c r="H36" i="6"/>
  <c r="H43" i="6" s="1"/>
  <c r="K152" i="6"/>
  <c r="H103" i="6"/>
  <c r="M160" i="6" s="1"/>
  <c r="M158" i="6" l="1"/>
  <c r="M164" i="6"/>
  <c r="M167" i="6"/>
  <c r="M166" i="6"/>
  <c r="K169" i="6"/>
  <c r="H169" i="6"/>
  <c r="K153" i="6"/>
  <c r="K154" i="6" s="1"/>
  <c r="I153" i="6"/>
  <c r="I154" i="6" s="1"/>
  <c r="J158" i="6"/>
  <c r="J157" i="6" s="1"/>
  <c r="H153" i="6"/>
  <c r="H154" i="6" s="1"/>
  <c r="M157" i="6" l="1"/>
  <c r="M165" i="6"/>
  <c r="L165" i="6"/>
  <c r="L157" i="6"/>
  <c r="J169" i="6"/>
  <c r="M169" i="6" l="1"/>
  <c r="L169" i="6"/>
  <c r="H45" i="4" l="1"/>
  <c r="O13" i="4" s="1"/>
  <c r="H68" i="4" l="1"/>
  <c r="J107" i="4"/>
  <c r="I107" i="4"/>
  <c r="I159" i="4" s="1"/>
  <c r="I158" i="4" s="1"/>
  <c r="H107" i="4"/>
  <c r="H121" i="4" s="1"/>
  <c r="J33" i="4" l="1"/>
  <c r="J161" i="4" s="1"/>
  <c r="H169" i="4"/>
  <c r="H168" i="4"/>
  <c r="H167" i="4"/>
  <c r="H159" i="4"/>
  <c r="H166" i="4" l="1"/>
  <c r="H158" i="4"/>
  <c r="I149" i="4"/>
  <c r="J149" i="4"/>
  <c r="H149" i="4"/>
  <c r="J121" i="4"/>
  <c r="I121" i="4"/>
  <c r="H89" i="4"/>
  <c r="I80" i="4" l="1"/>
  <c r="J80" i="4"/>
  <c r="H80" i="4"/>
  <c r="I68" i="4"/>
  <c r="J68" i="4"/>
  <c r="M46" i="4"/>
  <c r="N46" i="4"/>
  <c r="L46" i="4"/>
  <c r="H93" i="4" l="1"/>
  <c r="H22" i="4"/>
  <c r="J152" i="4"/>
  <c r="I152" i="4"/>
  <c r="H152" i="4"/>
  <c r="I35" i="4" l="1"/>
  <c r="J35" i="4"/>
  <c r="I25" i="4"/>
  <c r="J25" i="4"/>
  <c r="H25" i="4"/>
  <c r="I22" i="4" l="1"/>
  <c r="J22" i="4"/>
  <c r="J168" i="4" l="1"/>
  <c r="J167" i="4"/>
  <c r="J165" i="4"/>
  <c r="J163" i="4"/>
  <c r="J131" i="4"/>
  <c r="I131" i="4"/>
  <c r="J127" i="4"/>
  <c r="I127" i="4"/>
  <c r="H127" i="4"/>
  <c r="H122" i="4"/>
  <c r="J169" i="4"/>
  <c r="I169" i="4"/>
  <c r="I166" i="4" s="1"/>
  <c r="J103" i="4"/>
  <c r="I103" i="4"/>
  <c r="H103" i="4"/>
  <c r="J100" i="4"/>
  <c r="I100" i="4"/>
  <c r="H100" i="4"/>
  <c r="J98" i="4"/>
  <c r="I98" i="4"/>
  <c r="H98" i="4"/>
  <c r="J95" i="4"/>
  <c r="I95" i="4"/>
  <c r="H95" i="4"/>
  <c r="J93" i="4"/>
  <c r="I93" i="4"/>
  <c r="J89" i="4"/>
  <c r="I89" i="4"/>
  <c r="J70" i="4"/>
  <c r="I70" i="4"/>
  <c r="H70" i="4"/>
  <c r="J42" i="4"/>
  <c r="I42" i="4"/>
  <c r="H42" i="4"/>
  <c r="J40" i="4"/>
  <c r="I40" i="4"/>
  <c r="H40" i="4"/>
  <c r="J38" i="4"/>
  <c r="I38" i="4"/>
  <c r="H38" i="4"/>
  <c r="J31" i="4"/>
  <c r="I31" i="4"/>
  <c r="H31" i="4"/>
  <c r="J29" i="4"/>
  <c r="I29" i="4"/>
  <c r="H29" i="4"/>
  <c r="J27" i="4"/>
  <c r="I27" i="4"/>
  <c r="I153" i="4" l="1"/>
  <c r="J166" i="4"/>
  <c r="J153" i="4"/>
  <c r="H36" i="4"/>
  <c r="H43" i="4" s="1"/>
  <c r="H153" i="4"/>
  <c r="I104" i="4"/>
  <c r="H104" i="4"/>
  <c r="J36" i="4"/>
  <c r="J43" i="4" s="1"/>
  <c r="J159" i="4"/>
  <c r="J158" i="4" s="1"/>
  <c r="I36" i="4"/>
  <c r="I43" i="4" s="1"/>
  <c r="J104" i="4"/>
  <c r="I122" i="4"/>
  <c r="J122" i="4"/>
  <c r="H170" i="4" l="1"/>
  <c r="I170" i="4"/>
  <c r="J154" i="4"/>
  <c r="J155" i="4" s="1"/>
  <c r="I154" i="4"/>
  <c r="I155" i="4" s="1"/>
  <c r="J170" i="4" l="1"/>
  <c r="H154" i="4"/>
  <c r="H155" i="4" s="1"/>
</calcChain>
</file>

<file path=xl/comments1.xml><?xml version="1.0" encoding="utf-8"?>
<comments xmlns="http://schemas.openxmlformats.org/spreadsheetml/2006/main">
  <authors>
    <author>Snieguole Kacerauskaite</author>
  </authors>
  <commentList>
    <comment ref="D107"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09"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D117" authorId="0" shapeId="0">
      <text>
        <r>
          <rPr>
            <sz val="9"/>
            <color indexed="81"/>
            <rFont val="Tahoma"/>
            <family val="2"/>
            <charset val="186"/>
          </rPr>
          <t xml:space="preserve">Planuojama, kad šiose patalpose dirbs Centro socialinė darbuotoja, atsakinga už užsieniečių, gavusių prieglobstį Lietuvoje, integraciją Klaipėdos mieste bei dvi psichologės, teikiančios psichologinio konsultavimo paslaugas.  </t>
        </r>
      </text>
    </comment>
    <comment ref="L125" authorId="0" shapeId="0">
      <text>
        <r>
          <rPr>
            <b/>
            <sz val="9"/>
            <color indexed="81"/>
            <rFont val="Tahoma"/>
            <family val="2"/>
            <charset val="186"/>
          </rPr>
          <t>po 10 butų iš SB ir LRVB</t>
        </r>
        <r>
          <rPr>
            <sz val="9"/>
            <color indexed="81"/>
            <rFont val="Tahoma"/>
            <family val="2"/>
            <charset val="186"/>
          </rPr>
          <t xml:space="preserve">
</t>
        </r>
      </text>
    </comment>
  </commentList>
</comments>
</file>

<file path=xl/comments2.xml><?xml version="1.0" encoding="utf-8"?>
<comments xmlns="http://schemas.openxmlformats.org/spreadsheetml/2006/main">
  <authors>
    <author>Snieguole Kacerauskaite</author>
  </authors>
  <commentList>
    <comment ref="G33" authorId="0" shapeId="0">
      <text>
        <r>
          <rPr>
            <b/>
            <sz val="9"/>
            <color indexed="81"/>
            <rFont val="Tahoma"/>
            <family val="2"/>
            <charset val="186"/>
          </rPr>
          <t>2016 m. nepanaudotas likutis</t>
        </r>
        <r>
          <rPr>
            <sz val="9"/>
            <color indexed="81"/>
            <rFont val="Tahoma"/>
            <family val="2"/>
            <charset val="186"/>
          </rPr>
          <t xml:space="preserve">
</t>
        </r>
      </text>
    </comment>
    <comment ref="D106"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D108" authorId="0" shapeId="0">
      <text>
        <r>
          <rPr>
            <b/>
            <sz val="9"/>
            <color indexed="81"/>
            <rFont val="Tahoma"/>
            <family val="2"/>
            <charset val="186"/>
          </rPr>
          <t>Snieguole Kacerauskaite:</t>
        </r>
        <r>
          <rPr>
            <sz val="9"/>
            <color indexed="81"/>
            <rFont val="Tahoma"/>
            <family val="2"/>
            <charset val="186"/>
          </rPr>
          <t xml:space="preserve">
Ankstesnis pavadinimas "Laikino apnakvindinimo / apgyvendinimo namų infrastruktūros modernizavimas"</t>
        </r>
      </text>
    </comment>
    <comment ref="D116" authorId="0" shapeId="0">
      <text>
        <r>
          <rPr>
            <sz val="9"/>
            <color indexed="81"/>
            <rFont val="Tahoma"/>
            <family val="2"/>
            <charset val="186"/>
          </rPr>
          <t xml:space="preserve">
Planuojama, kad šiose patalpose dirbs Centro socialinė darbuotoja, atsakinga už užsieniečių, gavusių prieglobstį Lietuvoje, integraciją Klaipėdos mieste bei dvi psichologės, teikiančios psichologinio konsultavimo paslaugas.  </t>
        </r>
      </text>
    </comment>
    <comment ref="P124" authorId="0" shapeId="0">
      <text>
        <r>
          <rPr>
            <b/>
            <sz val="9"/>
            <color indexed="81"/>
            <rFont val="Tahoma"/>
            <family val="2"/>
            <charset val="186"/>
          </rPr>
          <t>po 10 butų iš SB ir LRVB</t>
        </r>
        <r>
          <rPr>
            <sz val="9"/>
            <color indexed="81"/>
            <rFont val="Tahoma"/>
            <family val="2"/>
            <charset val="186"/>
          </rPr>
          <t xml:space="preserve">
</t>
        </r>
      </text>
    </comment>
  </commentList>
</comments>
</file>

<file path=xl/sharedStrings.xml><?xml version="1.0" encoding="utf-8"?>
<sst xmlns="http://schemas.openxmlformats.org/spreadsheetml/2006/main" count="764" uniqueCount="233">
  <si>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</si>
  <si>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</si>
  <si>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</si>
  <si>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</si>
  <si>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</si>
  <si>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</si>
  <si>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</si>
  <si>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</si>
  <si>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</si>
  <si>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</si>
  <si>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2018-ųjų metų lėšų projektas</t>
  </si>
  <si>
    <t>Produkto kriterijaus</t>
  </si>
  <si>
    <t>Planas</t>
  </si>
  <si>
    <t>2017-ieji metai</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</si>
  <si>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</si>
  <si>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</si>
  <si>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</si>
  <si>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</si>
  <si>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</si>
  <si>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</si>
  <si>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</si>
  <si>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3</t>
  </si>
  <si>
    <t>SB(VB)</t>
  </si>
  <si>
    <t xml:space="preserve">Piniginės socialinės paramos nepasiturinčioms šeimoms ir vieniems gyvenantiems asmenims bei paramos mirties atveju teikimas, išmokant pašalpas ir kompensacijas </t>
  </si>
  <si>
    <t>SB</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</si>
  <si>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</si>
  <si>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</si>
  <si>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</si>
  <si>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</si>
  <si>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</si>
  <si>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</si>
  <si>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</si>
  <si>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</si>
  <si>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</si>
  <si>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</si>
  <si>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Mokinių iš mažas pajamas gaunančių šeimų nemokamo maitinimo gamybos išlaidų padengimas</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</si>
  <si>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</si>
  <si>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</si>
  <si>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</si>
  <si>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</si>
  <si>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</si>
  <si>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</si>
  <si>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</si>
  <si>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</si>
  <si>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05</t>
  </si>
  <si>
    <t>Iš viso uždaviniui:</t>
  </si>
  <si>
    <t xml:space="preserve">Teikti visuomenės poreikius atitinkančias socialines paslaugas įvairioms gyventojų grupėms </t>
  </si>
  <si>
    <t>Socialinių paslaugų teikimas socialinėse įstaigose:</t>
  </si>
  <si>
    <t>SB(SP)</t>
  </si>
  <si>
    <t>Kt</t>
  </si>
  <si>
    <t>Išduota techninės pagalbos priemonių, vnt. / asm.</t>
  </si>
  <si>
    <t>BĮ Klaipėdos miesto šeimos ir vaiko gerovės centre, iš jų:</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</si>
  <si>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</si>
  <si>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</si>
  <si>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</si>
  <si>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Dienos socialinę globą per mėn. gaunančių asmenų skaičius</t>
  </si>
  <si>
    <t>Vidutiniškai per dieną maitinimo ir apnakvindinimo paslaugas gaunančių asmenų skaičius</t>
  </si>
  <si>
    <t>Asmenų, įrašytų į eilę pagalbos į namus paslaugoms gauti, skaičius</t>
  </si>
  <si>
    <t>45</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</si>
  <si>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</si>
  <si>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</si>
  <si>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</si>
  <si>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</si>
  <si>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Socialinės reabilitacijos paslaugų neįgaliesiems bendruomenėje projektų </t>
  </si>
  <si>
    <t>Būsto pritaikymas neįgaliesiems</t>
  </si>
  <si>
    <t>6</t>
  </si>
  <si>
    <t>Pritaikyta butų neįgaliesiems, skaičius</t>
  </si>
  <si>
    <t>06</t>
  </si>
  <si>
    <t>07</t>
  </si>
  <si>
    <t>Parengtas techninis projektas</t>
  </si>
  <si>
    <t>ES</t>
  </si>
  <si>
    <t>Plėtoti socialinių paslaugų infrastruktūrą, įrengiant  naujus ir modernizuojant esamus socialines paslaugas teikiančių įstaigų pastatus</t>
  </si>
  <si>
    <t>Teikiamų socialinių paslaugų infrastruktūros tobulinimas siekiant atitikti keliamus reikalavimus:</t>
  </si>
  <si>
    <t>Parengtas techninis projektas, vnt.</t>
  </si>
  <si>
    <t>I</t>
  </si>
  <si>
    <t>Atlikta darbų, proc.</t>
  </si>
  <si>
    <t xml:space="preserve">Užtikrinti Klaipėdos miesto socialinio būsto fondo plėtrą ir valstybės politikos, padedančios apsirūpinti būstu, įgyvendinimą </t>
  </si>
  <si>
    <t>Socialinio būsto fondo plėtra:</t>
  </si>
  <si>
    <t>Įgyvendintas projektas, proc.</t>
  </si>
  <si>
    <t>Savivaldybės gyvenamųjų patalpų  tinkamos fizinės būklės užtikrinimas ir nuomos administravimas:</t>
  </si>
  <si>
    <t xml:space="preserve">Savivaldybės gyvenamųjų patalpų techninės būklės vertinimas ir remontas </t>
  </si>
  <si>
    <t>Suremontuotų butų skaičius</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</si>
  <si>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</si>
  <si>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</si>
  <si>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</si>
  <si>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</si>
  <si>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</si>
  <si>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</si>
  <si>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</si>
  <si>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</si>
  <si>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Iš viso tikslui:</t>
  </si>
  <si>
    <t>12</t>
  </si>
  <si>
    <t xml:space="preserve">Iš viso programai: </t>
  </si>
  <si>
    <t>Finansavimo šaltinių suvestinė</t>
  </si>
  <si>
    <t>Finansavimo šaltiniai</t>
  </si>
  <si>
    <t>2017 m. lėšų projektas</t>
  </si>
  <si>
    <t>2018 m. lėšų projektas</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</si>
  <si>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</si>
  <si>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</si>
  <si>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</si>
  <si>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</si>
  <si>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</si>
  <si>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Valstybės biudžeto lėšos </t>
    </r>
    <r>
      <rPr>
        <b/>
        <sz val="10"/>
        <rFont val="Times New Roman"/>
        <family val="1"/>
      </rPr>
      <t>LRVB</t>
    </r>
  </si>
  <si>
    <r>
      <t xml:space="preserve">Kiti finansavimo šaltiniai </t>
    </r>
    <r>
      <rPr>
        <b/>
        <sz val="10"/>
        <rFont val="Times New Roman"/>
        <family val="1"/>
      </rPr>
      <t>Kt</t>
    </r>
  </si>
  <si>
    <t>IŠ VISO:</t>
  </si>
  <si>
    <t>SB(SPL)</t>
  </si>
  <si>
    <t>08</t>
  </si>
  <si>
    <t>09</t>
  </si>
  <si>
    <t>Dienos socialinės globos paslaugų teikimas asmenims su psichine negalia dienos socialinės globos centre</t>
  </si>
  <si>
    <t>Dienos socialinės globos paslaugų teikimas vaikams su negalia dienos socialinės globos centre</t>
  </si>
  <si>
    <t>Dienos socialinės priežiūros paslauga vaikams iš socialinės rizikos šeimų vaikų dienos centruose</t>
  </si>
  <si>
    <t>Pagalbos į namus paslaugos teikimas senyvo amžiaus asmenims ir suaugusiems asmenims su negalia</t>
  </si>
  <si>
    <t>20</t>
  </si>
  <si>
    <t>Vidutiniškai per mėn. išmokamų laidojimo pašalpų skaičius</t>
  </si>
  <si>
    <t>Vidutinis išmokamų kompensacijų nepriklausomybės gynėjams skaičius per mėn.</t>
  </si>
  <si>
    <t>Būsto nuomos ar išperkamosios būsto nuomos mokesčių dalies kompensaciją gavusių asmenų skaičius</t>
  </si>
  <si>
    <t>Nemokamą maitinimą gaunančių mokinių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</si>
  <si>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</si>
  <si>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</si>
  <si>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</si>
  <si>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</si>
  <si>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Efektyvių globos ir įvaikinimo populiarinimo, globėjų, įtėvių paieškos formų įgyvendinimas</t>
  </si>
  <si>
    <t>Nemokamo maitinimo organizavimas labdaros valgykloje Klaipėdos mieste gyvenantiems asmenims, nepajėgiantiems maitintis savo namuose</t>
  </si>
  <si>
    <t>Socialinės srities renginių organizavimas</t>
  </si>
  <si>
    <t>Suorganizuota renginių</t>
  </si>
  <si>
    <t>1.3.1.5</t>
  </si>
  <si>
    <t>1.3.2.1</t>
  </si>
  <si>
    <t>1.3.2.2</t>
  </si>
  <si>
    <t>1.3.3.1</t>
  </si>
  <si>
    <t>1.3.1.4, 1.3.2.3</t>
  </si>
  <si>
    <t xml:space="preserve"> 1.3.3.2, 1.3.3.3, 1.3.3.5</t>
  </si>
  <si>
    <t>1.3.1.2, 1.3.1.3, 1.3.2.1,  1.3.2.3, 1.3.3.1, 1.3.3.2, 1.3.3.6</t>
  </si>
  <si>
    <t>1.3.3.6</t>
  </si>
  <si>
    <t>1.3.3.8</t>
  </si>
  <si>
    <t>1.3.3.1, 1.3.4.3</t>
  </si>
  <si>
    <t>1.3.2.3, 1.3.3.3</t>
  </si>
  <si>
    <t>1.3.5.2</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</si>
  <si>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</si>
  <si>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</si>
  <si>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Įrengta liftų, vnt.</t>
  </si>
  <si>
    <t>Liftų keitimas BĮ Klaipėdos miesto globos namų pastate (Žalgirio g. 3A)</t>
  </si>
  <si>
    <t>Paslaugų gavėjų skaičius</t>
  </si>
  <si>
    <t>Parengta paraiška, vnt.</t>
  </si>
  <si>
    <t>Projekto „Kompleksinės paslaugos šeimai Klaipėdos mieste“ įgyvendinimas</t>
  </si>
  <si>
    <t xml:space="preserve"> </t>
  </si>
  <si>
    <t>2019-ųjų metų lėšų projektas</t>
  </si>
  <si>
    <t>2019-ieji metai</t>
  </si>
  <si>
    <t>2019 m. lėšų projektas</t>
  </si>
  <si>
    <t>1510</t>
  </si>
  <si>
    <t>1500</t>
  </si>
  <si>
    <t>1100</t>
  </si>
  <si>
    <t>1000/ 800</t>
  </si>
  <si>
    <t>Nupirkta butų</t>
  </si>
  <si>
    <t>Socialinių būstų pirkimas</t>
  </si>
  <si>
    <t>Įsigyta būstų, vnt</t>
  </si>
  <si>
    <t>Įsigyta įranga, baldai, proc.</t>
  </si>
  <si>
    <t xml:space="preserve"> - kovos su prekyba žmonėmis prevencinių priemonių  įgyvendinimas</t>
  </si>
  <si>
    <t xml:space="preserve"> - smurto artimoje aplinkoje prevencijos priemonių įgyvendinimas</t>
  </si>
  <si>
    <t xml:space="preserve">Šîldoma įstaigų, skaičius  </t>
  </si>
  <si>
    <t>Socialinių įstaigų patalpų šildymas</t>
  </si>
  <si>
    <r>
      <rPr>
        <b/>
        <sz val="10"/>
        <rFont val="Times New Roman"/>
        <family val="1"/>
      </rPr>
      <t>Laikino apnakvindinimo namų steigimas</t>
    </r>
    <r>
      <rPr>
        <sz val="10"/>
        <rFont val="Times New Roman"/>
        <family val="1"/>
      </rPr>
      <t xml:space="preserve"> </t>
    </r>
  </si>
  <si>
    <t>Laikino apgyvendinimo namų infrastruktūros modernizavimas (Šilutės pl. 8, nakvynės namai)</t>
  </si>
  <si>
    <r>
      <t xml:space="preserve">Projekto  </t>
    </r>
    <r>
      <rPr>
        <b/>
        <sz val="10"/>
        <rFont val="Times New Roman"/>
        <family val="1"/>
        <charset val="186"/>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</si>
  <si>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t>Vykdoma projektų, vnt.</t>
  </si>
  <si>
    <t xml:space="preserve">Patvirtinta vietos plėtros strategija, vnt. </t>
  </si>
  <si>
    <r>
      <t xml:space="preserve">Europos Sąjungos paramos lėšos </t>
    </r>
    <r>
      <rPr>
        <b/>
        <sz val="10"/>
        <rFont val="Times New Roman"/>
        <family val="1"/>
        <charset val="186"/>
      </rPr>
      <t>ES</t>
    </r>
  </si>
  <si>
    <t>Asmenų, kuriems teikiamos integracijos paslaugos, skaičius</t>
  </si>
  <si>
    <t>Paslaugų gavėjų skaičius, iš jų:</t>
  </si>
  <si>
    <t>Nestacionarių socialinių paslaugų gavėjai, skaičius</t>
  </si>
  <si>
    <t>Stacionarių socialinių paslaugų gavėjai, skaičius</t>
  </si>
  <si>
    <t>Prižiūrima eksploatuojamų keltuvų, vnt.</t>
  </si>
  <si>
    <t xml:space="preserve">2017–2019 M. KLAIPĖDOS MIESTO SAVIVALDYBĖS  </t>
  </si>
  <si>
    <t>Asmenų su sunkia negalia, kuriems teikiamos socialinės globos paslaugos, skaičius</t>
  </si>
  <si>
    <t xml:space="preserve"> - projekto „Moterys ir vaikai – saugūs savo mieste“ įgyvendinimas</t>
  </si>
  <si>
    <t>Paslaugas gavusių asmenų skaičius</t>
  </si>
  <si>
    <t>Savivaldybės socialinio būsto fondo gyvenamųjų namų statyba žemės sklypuose Irklų g. 1 ir Rambyno g. 14A</t>
  </si>
  <si>
    <t>BĮ Klaipėdos miesto globos namuose</t>
  </si>
  <si>
    <t>BĮ Neįgaliųjų centre „Klaipėdos lakštutė“</t>
  </si>
  <si>
    <t>BĮ Klaipėdos miesto nakvynės namuose</t>
  </si>
  <si>
    <t>BĮ Klaipėdos vaikų globos namuose „Smiltelė“</t>
  </si>
  <si>
    <t>BĮ Klaipėdos socialinių paslaugų centre „Danė“</t>
  </si>
  <si>
    <t>Nevyriausybinių organizacijų socialinių projektų, skirtų šeimoms, turinčioms socialinių problemų</t>
  </si>
  <si>
    <t xml:space="preserve">Klaipėdos miesto integruotų investicijų teritorijos vietos veiklos grupės 2016–2022 metų vietos plėtros įgyvendinimas ir veiklų administravimas </t>
  </si>
  <si>
    <r>
      <t xml:space="preserve">Senyvo amžiaus asmenų globos paslaugų plėtra </t>
    </r>
    <r>
      <rPr>
        <sz val="10"/>
        <rFont val="Times New Roman"/>
        <family val="1"/>
        <charset val="186"/>
      </rPr>
      <t xml:space="preserve">rekonstruojant pastatą, esantį Melnragės gyvenamąjame rajone, Vaivos g. 23 </t>
    </r>
  </si>
  <si>
    <t>Atlikta rekonstravimo darbų, proc.</t>
  </si>
  <si>
    <t>Atliktas rekonstravimas, proc</t>
  </si>
  <si>
    <t>Suremontuotos patalpos, kv m</t>
  </si>
  <si>
    <t>Nakvynės namų pastato (Viršutinė g. 21) rekonstravimas</t>
  </si>
  <si>
    <t>BĮ Klaipėdos miesto socialinės paramos centro patalpų (Taikos pr. 107-61) remonto darbai</t>
  </si>
  <si>
    <t xml:space="preserve">Butų pirkimas politiniams kaliniams ir tremtiniams bei jų šeimų nariams </t>
  </si>
  <si>
    <t>Klaipėdos miesto savivaldybės miesto socialinės atskirties mažinimo programos (Nr. 12) aprašymo            priedas</t>
  </si>
  <si>
    <t>Lyginamasis variantas</t>
  </si>
  <si>
    <t>2017-ųjų metų asignavimų planas</t>
  </si>
  <si>
    <t>Siūlomas keisti 2017-ųjų metų asignavimų planas</t>
  </si>
  <si>
    <t>Skirtumas</t>
  </si>
  <si>
    <t>Siūlomas keisti 2017 metų asignavimų planas</t>
  </si>
  <si>
    <t>Paaiškinimas</t>
  </si>
  <si>
    <t>SB(L)</t>
  </si>
  <si>
    <r>
      <t xml:space="preserve">Apyvartos lėšų likutis </t>
    </r>
    <r>
      <rPr>
        <b/>
        <sz val="10"/>
        <rFont val="Times New Roman"/>
        <family val="1"/>
        <charset val="186"/>
      </rPr>
      <t>SB(L)</t>
    </r>
  </si>
  <si>
    <r>
      <t xml:space="preserve">Pajamų už atsitiktines paslaugas likutis </t>
    </r>
    <r>
      <rPr>
        <b/>
        <sz val="10"/>
        <rFont val="Times New Roman"/>
        <family val="1"/>
        <charset val="186"/>
      </rPr>
      <t>SB(SPL)</t>
    </r>
  </si>
  <si>
    <t xml:space="preserve"> - projekto „Atrask save Lietuvoje“ įgyvendinimas</t>
  </si>
  <si>
    <t xml:space="preserve"> - projekto „Lietuva – kitataučių užuovėja“ įgyvendinimas;</t>
  </si>
  <si>
    <t>BĮ Klaipėdos miesto socialinės paramos centre:</t>
  </si>
  <si>
    <t>SB(ES)</t>
  </si>
  <si>
    <r>
      <t xml:space="preserve">36 </t>
    </r>
    <r>
      <rPr>
        <strike/>
        <sz val="10"/>
        <color rgb="FFFF0000"/>
        <rFont val="Times New Roman"/>
        <family val="1"/>
        <charset val="186"/>
      </rPr>
      <t>23</t>
    </r>
  </si>
  <si>
    <t>LR socialinės apsaugos ir darbo ministro 2016-12-30 įsakymu Nr.A1-701 patvirtinta patikslinta  savivaldybei perduotoms įstaigoms išlaikyti specialioji tikslinė dotacija 2017 m.</t>
  </si>
  <si>
    <t>SB(ESA)</t>
  </si>
  <si>
    <r>
      <t xml:space="preserve">Europos Sąjungos finansinės paramos lėšų likučio metų pradžioje lėšos </t>
    </r>
    <r>
      <rPr>
        <b/>
        <sz val="10"/>
        <rFont val="Times New Roman"/>
        <family val="1"/>
        <charset val="186"/>
      </rPr>
      <t>SB(ESA)</t>
    </r>
  </si>
  <si>
    <r>
      <t xml:space="preserve">Europos Sąjungos paramos lėšos, kurios įtrauktos į Savivaldybės biudžetą </t>
    </r>
    <r>
      <rPr>
        <b/>
        <sz val="10"/>
        <rFont val="Times New Roman"/>
        <family val="1"/>
        <charset val="186"/>
      </rPr>
      <t>SB(ES)</t>
    </r>
  </si>
  <si>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</si>
  <si>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t>Materialinės paramos Klaipėdos miesto savivaldybės gyventojams, atsidūrusiems sunkioje materialinėje padėtyje, teikimas</t>
  </si>
  <si>
    <r>
      <t xml:space="preserve">Materialinės paramos Klaipėdos miesto savivaldybės gyventojams, atsidūrusiems sunkioje materialinėje padėtyje, teikimas </t>
    </r>
    <r>
      <rPr>
        <strike/>
        <sz val="10"/>
        <color rgb="FFFF0000"/>
        <rFont val="Times New Roman"/>
        <family val="1"/>
        <charset val="186"/>
      </rPr>
      <t>Vienkartinių išmokų socialiai pažeidžiamiems žmonėms išmokėjimas</t>
    </r>
  </si>
  <si>
    <t>Vidutinis materialinės paramos išmokų Klaipėdos miesto gyventojams, atsidūrusiems sunkioje materialinėje padėtyje, skaičius per mėn.</t>
  </si>
  <si>
    <r>
      <t xml:space="preserve">Vidutinis materialinės paramos išmokų Klaipėdos miesto gyventojams, atsidūrusiems sunkioje materialinėje padėtyje, skaičius per mėn. </t>
    </r>
    <r>
      <rPr>
        <strike/>
        <sz val="10"/>
        <color rgb="FFFF0000"/>
        <rFont val="Times New Roman"/>
        <family val="1"/>
        <charset val="186"/>
      </rPr>
      <t xml:space="preserve">Vidutinis vienkartinių išmokų socialiai pažeidžiamiems asmenims skaičius per mėn. </t>
    </r>
  </si>
  <si>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</si>
  <si>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r>
      <rPr>
        <b/>
        <sz val="10"/>
        <rFont val="Times New Roman"/>
        <family val="1"/>
        <charset val="186"/>
      </rPr>
      <t>Priemonių, mažinančių administracinę naštą juridiniams ir fiziniams asmenims, taikymas</t>
    </r>
    <r>
      <rPr>
        <sz val="10"/>
        <rFont val="Times New Roman"/>
        <family val="1"/>
        <charset val="186"/>
      </rPr>
      <t xml:space="preserve">, projekto „Paslaugų </t>
    </r>
    <r>
      <rPr>
        <b/>
        <sz val="10"/>
        <color rgb="FFFF0000"/>
        <rFont val="Times New Roman"/>
        <family val="1"/>
        <charset val="186"/>
      </rPr>
      <t>organizavimo</t>
    </r>
    <r>
      <rPr>
        <sz val="10"/>
        <rFont val="Times New Roman"/>
        <family val="1"/>
        <charset val="186"/>
      </rPr>
      <t xml:space="preserve"> ir asmenų aptarnavimo kokybės gerinimas </t>
    </r>
    <r>
      <rPr>
        <b/>
        <sz val="10"/>
        <color rgb="FFFF0000"/>
        <rFont val="Times New Roman"/>
        <family val="1"/>
        <charset val="186"/>
      </rPr>
      <t xml:space="preserve">teikiant socialinę paramą Klaipėdos miesto savivaldybėje </t>
    </r>
    <r>
      <rPr>
        <strike/>
        <sz val="10"/>
        <color rgb="FFFF0000"/>
        <rFont val="Times New Roman"/>
        <family val="1"/>
        <charset val="186"/>
      </rPr>
      <t>savivaldybėse</t>
    </r>
    <r>
      <rPr>
        <sz val="10"/>
        <color rgb="FFFF0000"/>
        <rFont val="Times New Roman"/>
        <family val="1"/>
        <charset val="186"/>
      </rPr>
      <t>“</t>
    </r>
    <r>
      <rPr>
        <sz val="10"/>
        <rFont val="Times New Roman"/>
        <family val="1"/>
        <charset val="186"/>
      </rPr>
      <t xml:space="preserve"> įgyvendinimas</t>
    </r>
  </si>
  <si>
    <t>16 vietų automobilių stovėjimo aikštelės įrengimas šalia žemės sklypo Irklų g. 2</t>
  </si>
  <si>
    <t xml:space="preserve">Įrengta automobilių stovėjimo aikštelė, proc. </t>
  </si>
  <si>
    <t>Siūlomas keisti 2018-ųjų metų lėšų projektas</t>
  </si>
  <si>
    <t>Siūlomas keisti 2018 m. lėšų projektas</t>
  </si>
  <si>
    <t>Keičiama pagal 2017-02-23 savivaldybės tarybos sprendimu Nr. T2-25 patvirtintą 2017 m. savivaldybės biudžetą.</t>
  </si>
  <si>
    <t>LR socialinės apsaugos ir darbo ministro 
2016 m. gruodžio 30 d. įsakymu Nr.A1-701 padidinta specialioji tikslinė dotacija socialinėms išmokoms ir kompensacijoms skaičiuoti ir mokėti.</t>
  </si>
  <si>
    <t>LR socialinės apsaugos ir darbo ministro 
2016 m. gruodžio 30 d. įsakymu Nr.A1-701 patikslinta specialioji tikslinė dotacija socialinėms paslaugoms.</t>
  </si>
  <si>
    <t>LR socialinės apsaugos ir darbo ministro 
2016 m. gruodžio 30 d. įsakymu Nr.A1-701 sumažinta specialioji tikslinė dotacija socialinei paramai mokiniams.</t>
  </si>
  <si>
    <t xml:space="preserve">Pasikeitus paramos teikimą reglamentuojančiam tvarkos aprašui (savivaldybės tarybos 2016 m. gruodžio 22 d. sprendimas Nr. T2-318) būtina pakeisti priemonės ir  vertinimo kriterijaus pavadinimus. </t>
  </si>
  <si>
    <t>Siūloma patikslinti priemonės finansinę  apimtį, nes pagal pasirašytą Jungtinės veiklos sutartį su Pabėgėlių priėmimo centru, skirtos papildomos lėšos atvykusiems naujiems pabėgėliams.</t>
  </si>
  <si>
    <t>Siūloma įtraukti naują papriemonę - projektas bus vykdomas pagal Jungtinės veiklos sutartį tarp valstybinės BĮ „Pabėgėlių priėmimo centras“ ir BĮ Klaipėdos miesto socialinės paramos centro.</t>
  </si>
  <si>
    <t>Siūloma patikslinti priemonės finansavimo apimtį,  įtraukiant ES paramos lėšas, skirtas projektui. Projekto vykdymo laikotarpis: 2017-01-01 – 2018-06-30</t>
  </si>
  <si>
    <t>Reikalinga patikslinti finansavimo apimtį, nes Neįgaliųjų reikalų departamento prie Socialinės apsaugos ir darbo ministerijos direkoriaus 2017-02-07 įsakymu Nr. V-6 skirta daugiau valstybės biudžeto lėšų būstams pritaikyti neįgaliesiems.</t>
  </si>
  <si>
    <t xml:space="preserve">Reikia patikslinti projekto pavadinimą siekiant atitikties Vidaus reikalų ministerijos sudaromam projektų sąrašui. </t>
  </si>
  <si>
    <t>Siūloma įtraukti naują papriemonę ir numatyti jai finansavimą 2018 m., nes pagal automobilių stovėjimo aikštelių įrengimo normas  prie statomo Savivaldybės socialinio būsto fondo gyvenamojo namo Irklų g. turi būti įrengtos 36 automobilių stovėjimo vietos, bet dėl per mažo sklypo bus įrengta tik 20. Siekiant užtikrinti  gyvenamojo namo statybos žemės sklype Irklų g. 1 įgyvendinimą ir statybos užbaigimo dokumentų gavimą, reikia papildomai įrengti trūkstamas automobilių stovėjimo vietas (16 vnt.) gretimame sklype Irklų g. 2</t>
  </si>
  <si>
    <t>2017 m. asignavimų planas</t>
  </si>
  <si>
    <t>Vadovaujantis LR socialinės apsaugos ir darbo ministro 2017-01-25 įsakymu Nr. A1-46, Valstybės investicijų 2017-2019 m. programoje investiciniam projektui įgyvendinti Klaipėdos m. savivaldybėje 2017 m. numatyta skirti 50000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</si>
</sst>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3"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10"/>
      <name val="Calibri"/>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sz val="11"/>
      <name val="Calibri"/>
      <family val="2"/>
      <charset val="186"/>
      <scheme val="minor"/>
    </font>
    <font>
      <sz val="8"/>
      <name val="Times New Roman"/>
      <family val="1"/>
    </font>
    <font>
      <i/>
      <sz val="10"/>
      <name val="Times New Roman"/>
      <family val="1"/>
      <charset val="186"/>
    </font>
    <font>
      <b/>
      <sz val="11"/>
      <name val="Calibri"/>
      <family val="2"/>
      <charset val="186"/>
      <scheme val="minor"/>
    </font>
    <font>
      <sz val="10"/>
      <name val="Tahoma"/>
      <family val="2"/>
      <charset val="186"/>
    </font>
    <font>
      <b/>
      <sz val="10"/>
      <color rgb="FFFF0000"/>
      <name val="Times New Roman"/>
      <family val="1"/>
    </font>
    <font>
      <sz val="10"/>
      <color rgb="FFFF0000"/>
      <name val="Times New Roman"/>
      <family val="1"/>
    </font>
    <font>
      <sz val="10"/>
      <color theme="0"/>
      <name val="Times New Roman"/>
      <family val="1"/>
      <charset val="186"/>
    </font>
    <font>
      <sz val="10"/>
      <color rgb="FFFF0000"/>
      <name val="Times New Roman"/>
      <family val="1"/>
      <charset val="186"/>
    </font>
    <font>
      <strike/>
      <sz val="10"/>
      <color rgb="FFFF0000"/>
      <name val="Times New Roman"/>
      <family val="1"/>
      <charset val="186"/>
    </font>
    <font>
      <sz val="11"/>
      <color theme="0"/>
      <name val="Calibri"/>
      <family val="2"/>
      <charset val="186"/>
      <scheme val="minor"/>
    </font>
    <font>
      <sz val="12"/>
      <color theme="0"/>
      <name val="Arial"/>
      <family val="2"/>
      <charset val="186"/>
    </font>
    <font>
      <sz val="12"/>
      <color theme="0"/>
      <name val="Times New Roman"/>
      <family val="1"/>
    </font>
    <font>
      <sz val="10"/>
      <color theme="0"/>
      <name val="Times New Roman"/>
      <family val="1"/>
    </font>
    <font>
      <sz val="10"/>
      <color theme="0"/>
      <name val="Arial"/>
      <family val="2"/>
      <charset val="186"/>
    </font>
    <font>
      <b/>
      <sz val="12"/>
      <name val="Times New Roman"/>
      <family val="1"/>
      <charset val="186"/>
    </font>
    <font>
      <b/>
      <sz val="10"/>
      <color rgb="FFFF0000"/>
      <name val="Times New Roman"/>
      <family val="1"/>
      <charset val="186"/>
    </font>
  </fonts>
  <fills count="10">
    <fill>
      <patternFill patternType="none"/>
    </fill>
    <fill>
      <patternFill patternType="gray125"/>
    </fill>
    <fill>
      <patternFill patternType="solid">
        <fgColor indexed="45"/>
        <bgColor indexed="64"/>
      </patternFill>
    </fill>
    <fill>
      <patternFill patternType="solid">
        <fgColor indexed="13"/>
        <bgColor indexed="64"/>
      </patternFill>
    </fill>
    <fill>
      <patternFill patternType="solid">
        <fgColor indexed="44"/>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indexed="43"/>
        <bgColor indexed="64"/>
      </patternFill>
    </fill>
  </fills>
  <borders count="80">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s>
  <cellStyleXfs count="1">
    <xf numFmtId="0" fontId="0" fillId="0" borderId="0"/>
  </cellStyleXfs>
  <cellXfs count="1452">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1" fillId="0" borderId="26" xfId="0" applyNumberFormat="1" applyFont="1" applyBorder="1" applyAlignment="1">
      <alignment horizontal="center" vertical="center" textRotation="90"/>
    </xf>
    <xf numFmtId="3" fontId="3" fillId="4" borderId="33" xfId="0" applyNumberFormat="1" applyFont="1" applyFill="1" applyBorder="1" applyAlignment="1">
      <alignment horizontal="center" vertical="top" wrapText="1"/>
    </xf>
    <xf numFmtId="3" fontId="3" fillId="4" borderId="33" xfId="0" applyNumberFormat="1" applyFont="1" applyFill="1" applyBorder="1" applyAlignment="1">
      <alignment horizontal="center" vertical="top"/>
    </xf>
    <xf numFmtId="3" fontId="3" fillId="5" borderId="34" xfId="0" applyNumberFormat="1" applyFont="1" applyFill="1" applyBorder="1" applyAlignment="1">
      <alignment horizontal="center" vertical="top"/>
    </xf>
    <xf numFmtId="3" fontId="3" fillId="5" borderId="5"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3" fontId="4" fillId="0" borderId="3" xfId="0" applyNumberFormat="1" applyFont="1" applyFill="1" applyBorder="1" applyAlignment="1">
      <alignment horizontal="center" vertical="top"/>
    </xf>
    <xf numFmtId="3" fontId="3" fillId="5"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164" fontId="4" fillId="7" borderId="42" xfId="0" applyNumberFormat="1" applyFont="1" applyFill="1" applyBorder="1" applyAlignment="1">
      <alignment horizontal="center" vertical="top"/>
    </xf>
    <xf numFmtId="164" fontId="4" fillId="7" borderId="40" xfId="0" applyNumberFormat="1" applyFont="1" applyFill="1" applyBorder="1" applyAlignment="1">
      <alignment horizontal="center" vertical="top"/>
    </xf>
    <xf numFmtId="3" fontId="4" fillId="0" borderId="16" xfId="0" applyNumberFormat="1" applyFont="1" applyFill="1" applyBorder="1" applyAlignment="1">
      <alignment horizontal="center" vertical="top"/>
    </xf>
    <xf numFmtId="164" fontId="4" fillId="7" borderId="41" xfId="0" applyNumberFormat="1" applyFont="1" applyFill="1" applyBorder="1" applyAlignment="1">
      <alignment horizontal="center" vertical="top"/>
    </xf>
    <xf numFmtId="164" fontId="4" fillId="7" borderId="16"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3" fontId="4" fillId="6" borderId="16" xfId="0" applyNumberFormat="1" applyFont="1" applyFill="1" applyBorder="1" applyAlignment="1">
      <alignment vertical="top" wrapText="1"/>
    </xf>
    <xf numFmtId="164" fontId="4" fillId="7" borderId="15" xfId="0" applyNumberFormat="1" applyFont="1" applyFill="1" applyBorder="1" applyAlignment="1">
      <alignment horizontal="center" vertical="top"/>
    </xf>
    <xf numFmtId="3" fontId="4" fillId="0" borderId="40" xfId="0" applyNumberFormat="1" applyFont="1" applyBorder="1" applyAlignment="1">
      <alignment vertical="top" wrapText="1"/>
    </xf>
    <xf numFmtId="164" fontId="4" fillId="6" borderId="41"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3" fontId="3" fillId="8" borderId="40" xfId="0" applyNumberFormat="1" applyFont="1" applyFill="1" applyBorder="1" applyAlignment="1">
      <alignment horizontal="center" vertical="top"/>
    </xf>
    <xf numFmtId="164" fontId="3" fillId="8" borderId="42" xfId="0" applyNumberFormat="1" applyFont="1" applyFill="1" applyBorder="1" applyAlignment="1">
      <alignment horizontal="center" vertical="top"/>
    </xf>
    <xf numFmtId="164" fontId="3" fillId="8" borderId="40" xfId="0" applyNumberFormat="1" applyFont="1" applyFill="1" applyBorder="1" applyAlignment="1">
      <alignment horizontal="center" vertical="top"/>
    </xf>
    <xf numFmtId="164" fontId="3" fillId="8" borderId="43" xfId="0" applyNumberFormat="1" applyFont="1" applyFill="1" applyBorder="1" applyAlignment="1">
      <alignment horizontal="center" vertical="top"/>
    </xf>
    <xf numFmtId="3" fontId="4" fillId="0" borderId="46" xfId="0" applyNumberFormat="1" applyFont="1" applyFill="1" applyBorder="1" applyAlignment="1">
      <alignment horizontal="center" vertical="top"/>
    </xf>
    <xf numFmtId="164" fontId="4" fillId="6" borderId="30" xfId="0" applyNumberFormat="1" applyFont="1" applyFill="1" applyBorder="1" applyAlignment="1">
      <alignment horizontal="center" vertical="top"/>
    </xf>
    <xf numFmtId="164" fontId="4" fillId="0" borderId="46" xfId="0" applyNumberFormat="1" applyFont="1" applyFill="1" applyBorder="1" applyAlignment="1">
      <alignment horizontal="center" vertical="top"/>
    </xf>
    <xf numFmtId="3" fontId="4" fillId="6" borderId="42" xfId="0" applyNumberFormat="1" applyFont="1" applyFill="1" applyBorder="1" applyAlignment="1">
      <alignment horizontal="center" vertical="top" wrapText="1"/>
    </xf>
    <xf numFmtId="3" fontId="4" fillId="6" borderId="44" xfId="0" applyNumberFormat="1" applyFont="1" applyFill="1" applyBorder="1" applyAlignment="1">
      <alignment horizontal="center" vertical="top" wrapText="1"/>
    </xf>
    <xf numFmtId="3" fontId="4" fillId="0" borderId="15" xfId="0" applyNumberFormat="1" applyFont="1" applyFill="1" applyBorder="1" applyAlignment="1">
      <alignment horizontal="center" vertical="top" wrapText="1"/>
    </xf>
    <xf numFmtId="164" fontId="4" fillId="6" borderId="46" xfId="0" applyNumberFormat="1" applyFont="1" applyFill="1" applyBorder="1" applyAlignment="1">
      <alignment horizontal="center" vertical="top"/>
    </xf>
    <xf numFmtId="3" fontId="3" fillId="8" borderId="46" xfId="0" applyNumberFormat="1" applyFont="1" applyFill="1" applyBorder="1" applyAlignment="1">
      <alignment horizontal="center" vertical="top"/>
    </xf>
    <xf numFmtId="164" fontId="3" fillId="8" borderId="46" xfId="0" applyNumberFormat="1" applyFont="1" applyFill="1" applyBorder="1" applyAlignment="1">
      <alignment horizontal="center" vertical="top"/>
    </xf>
    <xf numFmtId="164" fontId="3" fillId="8" borderId="11" xfId="0" applyNumberFormat="1" applyFont="1" applyFill="1" applyBorder="1" applyAlignment="1">
      <alignment horizontal="center" vertical="top"/>
    </xf>
    <xf numFmtId="164" fontId="4" fillId="0" borderId="48" xfId="0" applyNumberFormat="1" applyFont="1" applyFill="1" applyBorder="1" applyAlignment="1">
      <alignment horizontal="center" vertical="top"/>
    </xf>
    <xf numFmtId="49" fontId="4" fillId="0" borderId="52" xfId="0" applyNumberFormat="1" applyFont="1" applyFill="1" applyBorder="1" applyAlignment="1">
      <alignment horizontal="center" vertical="top"/>
    </xf>
    <xf numFmtId="49" fontId="4" fillId="0" borderId="50"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164" fontId="4" fillId="0" borderId="30" xfId="0" applyNumberFormat="1" applyFont="1" applyFill="1" applyBorder="1" applyAlignment="1">
      <alignment horizontal="center" vertical="top"/>
    </xf>
    <xf numFmtId="3" fontId="3" fillId="8"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3" fontId="4" fillId="0" borderId="52"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4" fillId="0" borderId="41" xfId="0" applyNumberFormat="1" applyFont="1" applyFill="1" applyBorder="1" applyAlignment="1">
      <alignment horizontal="center" vertical="top"/>
    </xf>
    <xf numFmtId="164" fontId="4" fillId="7" borderId="48" xfId="0" applyNumberFormat="1" applyFont="1" applyFill="1" applyBorder="1" applyAlignment="1">
      <alignment horizontal="center" vertical="top" wrapText="1"/>
    </xf>
    <xf numFmtId="164" fontId="4" fillId="7" borderId="49" xfId="0" applyNumberFormat="1" applyFont="1" applyFill="1" applyBorder="1" applyAlignment="1">
      <alignment horizontal="center" vertical="top" wrapText="1"/>
    </xf>
    <xf numFmtId="164" fontId="4" fillId="6" borderId="42" xfId="0" applyNumberFormat="1" applyFont="1" applyFill="1" applyBorder="1" applyAlignment="1">
      <alignment horizontal="center" vertical="top"/>
    </xf>
    <xf numFmtId="164" fontId="4" fillId="6" borderId="40" xfId="0" applyNumberFormat="1" applyFont="1" applyFill="1" applyBorder="1" applyAlignment="1">
      <alignment horizontal="center" vertical="top"/>
    </xf>
    <xf numFmtId="164" fontId="4" fillId="0" borderId="16" xfId="0" applyNumberFormat="1" applyFont="1" applyFill="1" applyBorder="1" applyAlignment="1">
      <alignment horizontal="center" vertical="top"/>
    </xf>
    <xf numFmtId="164" fontId="3" fillId="8" borderId="55" xfId="0" applyNumberFormat="1" applyFont="1" applyFill="1" applyBorder="1" applyAlignment="1">
      <alignment horizontal="center" vertical="top"/>
    </xf>
    <xf numFmtId="164" fontId="3" fillId="8" borderId="58"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3" fillId="8" borderId="58" xfId="0" applyNumberFormat="1" applyFont="1" applyFill="1" applyBorder="1" applyAlignment="1">
      <alignment horizontal="center" vertical="top"/>
    </xf>
    <xf numFmtId="164" fontId="3" fillId="8" borderId="20" xfId="0" applyNumberFormat="1" applyFont="1" applyFill="1" applyBorder="1" applyAlignment="1">
      <alignment horizontal="center" vertical="top"/>
    </xf>
    <xf numFmtId="164" fontId="4" fillId="0" borderId="38" xfId="0" applyNumberFormat="1" applyFont="1" applyFill="1" applyBorder="1" applyAlignment="1">
      <alignment horizontal="center" vertical="top"/>
    </xf>
    <xf numFmtId="3" fontId="3" fillId="5"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3" fillId="8" borderId="58" xfId="0" applyNumberFormat="1" applyFont="1" applyFill="1" applyBorder="1" applyAlignment="1">
      <alignment horizontal="center" vertical="top" wrapText="1"/>
    </xf>
    <xf numFmtId="3" fontId="4" fillId="0" borderId="41" xfId="0" applyNumberFormat="1" applyFont="1" applyFill="1" applyBorder="1" applyAlignment="1">
      <alignment vertical="top" wrapText="1"/>
    </xf>
    <xf numFmtId="3" fontId="4" fillId="0" borderId="59" xfId="0" applyNumberFormat="1" applyFont="1" applyFill="1" applyBorder="1" applyAlignment="1">
      <alignment horizontal="center" vertical="top"/>
    </xf>
    <xf numFmtId="3" fontId="3" fillId="4" borderId="8" xfId="0" applyNumberFormat="1" applyFont="1" applyFill="1" applyBorder="1" applyAlignment="1">
      <alignment horizontal="center" vertical="top"/>
    </xf>
    <xf numFmtId="49" fontId="6" fillId="0" borderId="5" xfId="0" applyNumberFormat="1" applyFont="1" applyBorder="1" applyAlignment="1">
      <alignment horizontal="center" vertical="top"/>
    </xf>
    <xf numFmtId="164" fontId="4" fillId="0" borderId="40" xfId="0" applyNumberFormat="1" applyFont="1" applyFill="1" applyBorder="1" applyAlignment="1">
      <alignment horizontal="center" vertical="top"/>
    </xf>
    <xf numFmtId="3" fontId="4" fillId="0" borderId="46" xfId="0" applyNumberFormat="1" applyFont="1" applyFill="1" applyBorder="1" applyAlignment="1">
      <alignment vertical="top" wrapText="1"/>
    </xf>
    <xf numFmtId="3" fontId="4" fillId="6" borderId="12" xfId="0" applyNumberFormat="1" applyFont="1" applyFill="1" applyBorder="1" applyAlignment="1">
      <alignment horizontal="center" vertical="top" wrapText="1"/>
    </xf>
    <xf numFmtId="3" fontId="4" fillId="6" borderId="19" xfId="0" applyNumberFormat="1" applyFont="1" applyFill="1" applyBorder="1" applyAlignment="1">
      <alignment horizontal="center" vertical="top" wrapText="1"/>
    </xf>
    <xf numFmtId="164" fontId="4" fillId="7" borderId="16" xfId="0" applyNumberFormat="1" applyFont="1" applyFill="1" applyBorder="1" applyAlignment="1">
      <alignment horizontal="center" vertical="top" wrapText="1"/>
    </xf>
    <xf numFmtId="164" fontId="4" fillId="0" borderId="16" xfId="0" applyNumberFormat="1" applyFont="1" applyFill="1" applyBorder="1" applyAlignment="1">
      <alignment horizontal="center" vertical="top" wrapText="1"/>
    </xf>
    <xf numFmtId="164" fontId="4" fillId="0" borderId="16" xfId="0" applyNumberFormat="1" applyFont="1" applyBorder="1" applyAlignment="1">
      <alignment horizontal="center" vertical="top"/>
    </xf>
    <xf numFmtId="3" fontId="4" fillId="0" borderId="1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3" fontId="4" fillId="0" borderId="0" xfId="0" applyNumberFormat="1" applyFont="1" applyFill="1" applyBorder="1" applyAlignment="1">
      <alignment vertical="top"/>
    </xf>
    <xf numFmtId="3" fontId="3" fillId="4" borderId="41" xfId="0" applyNumberFormat="1" applyFont="1" applyFill="1" applyBorder="1" applyAlignment="1">
      <alignment horizontal="center" vertical="top"/>
    </xf>
    <xf numFmtId="164" fontId="1" fillId="7" borderId="37"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3" fontId="1" fillId="0" borderId="37"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xf>
    <xf numFmtId="3" fontId="1" fillId="0" borderId="0" xfId="0" applyNumberFormat="1" applyFont="1" applyAlignment="1">
      <alignment vertical="top"/>
    </xf>
    <xf numFmtId="3" fontId="6" fillId="8" borderId="58" xfId="0" applyNumberFormat="1" applyFont="1" applyFill="1" applyBorder="1" applyAlignment="1">
      <alignment horizontal="center" vertical="top"/>
    </xf>
    <xf numFmtId="164" fontId="6" fillId="8" borderId="55" xfId="0" applyNumberFormat="1" applyFont="1" applyFill="1" applyBorder="1" applyAlignment="1">
      <alignment horizontal="center" vertical="top"/>
    </xf>
    <xf numFmtId="164" fontId="6" fillId="8" borderId="58" xfId="0" applyNumberFormat="1" applyFont="1" applyFill="1" applyBorder="1" applyAlignment="1">
      <alignment horizontal="center" vertical="top"/>
    </xf>
    <xf numFmtId="3" fontId="1" fillId="0" borderId="62" xfId="0" applyNumberFormat="1" applyFont="1" applyFill="1" applyBorder="1" applyAlignment="1">
      <alignment horizontal="center" vertical="top"/>
    </xf>
    <xf numFmtId="3" fontId="1"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1" fillId="0" borderId="0" xfId="0" applyNumberFormat="1" applyFont="1" applyBorder="1" applyAlignment="1">
      <alignment vertical="top"/>
    </xf>
    <xf numFmtId="3" fontId="3" fillId="4" borderId="36" xfId="0" applyNumberFormat="1" applyFont="1" applyFill="1" applyBorder="1" applyAlignment="1">
      <alignment horizontal="center" vertical="top" wrapText="1"/>
    </xf>
    <xf numFmtId="3" fontId="3" fillId="5" borderId="4" xfId="0" applyNumberFormat="1" applyFont="1" applyFill="1" applyBorder="1" applyAlignment="1">
      <alignment horizontal="center" vertical="top" wrapText="1"/>
    </xf>
    <xf numFmtId="164" fontId="4" fillId="7" borderId="37" xfId="0" applyNumberFormat="1" applyFont="1" applyFill="1" applyBorder="1" applyAlignment="1">
      <alignment horizontal="center" vertical="top" wrapText="1"/>
    </xf>
    <xf numFmtId="164" fontId="4" fillId="7" borderId="7" xfId="0" applyNumberFormat="1" applyFont="1" applyFill="1" applyBorder="1" applyAlignment="1">
      <alignment horizontal="center" vertical="top" wrapText="1"/>
    </xf>
    <xf numFmtId="3" fontId="3" fillId="4" borderId="39" xfId="0" applyNumberFormat="1" applyFont="1" applyFill="1" applyBorder="1" applyAlignment="1">
      <alignment horizontal="center" vertical="top" wrapText="1"/>
    </xf>
    <xf numFmtId="3" fontId="3" fillId="5" borderId="13" xfId="0" applyNumberFormat="1" applyFont="1" applyFill="1" applyBorder="1" applyAlignment="1">
      <alignment horizontal="center" vertical="top" wrapText="1"/>
    </xf>
    <xf numFmtId="164" fontId="4" fillId="7" borderId="41"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0" borderId="41" xfId="0" applyNumberFormat="1" applyFont="1" applyBorder="1" applyAlignment="1">
      <alignment vertical="top"/>
    </xf>
    <xf numFmtId="3" fontId="4" fillId="6" borderId="48" xfId="0" applyNumberFormat="1" applyFont="1" applyFill="1" applyBorder="1" applyAlignment="1">
      <alignment vertical="top" wrapText="1"/>
    </xf>
    <xf numFmtId="0" fontId="4" fillId="6" borderId="46" xfId="0" applyFont="1" applyFill="1" applyBorder="1" applyAlignment="1">
      <alignment vertical="top" wrapText="1"/>
    </xf>
    <xf numFmtId="164" fontId="4" fillId="6" borderId="16" xfId="0" applyNumberFormat="1" applyFont="1" applyFill="1" applyBorder="1" applyAlignment="1">
      <alignment horizontal="center" vertical="top"/>
    </xf>
    <xf numFmtId="1" fontId="4" fillId="0" borderId="41" xfId="0" applyNumberFormat="1" applyFont="1" applyFill="1" applyBorder="1" applyAlignment="1">
      <alignment horizontal="center" vertical="top"/>
    </xf>
    <xf numFmtId="1" fontId="4" fillId="0" borderId="13" xfId="0" applyNumberFormat="1" applyFont="1" applyFill="1" applyBorder="1" applyAlignment="1">
      <alignment horizontal="center" vertical="top"/>
    </xf>
    <xf numFmtId="1" fontId="4" fillId="0" borderId="15" xfId="0" applyNumberFormat="1" applyFont="1" applyFill="1" applyBorder="1" applyAlignment="1">
      <alignment horizontal="center" vertical="top"/>
    </xf>
    <xf numFmtId="164" fontId="4" fillId="6" borderId="49" xfId="0" applyNumberFormat="1" applyFont="1" applyFill="1" applyBorder="1" applyAlignment="1">
      <alignment horizontal="center" vertical="top"/>
    </xf>
    <xf numFmtId="164" fontId="4" fillId="6" borderId="48" xfId="0" applyNumberFormat="1" applyFont="1" applyFill="1" applyBorder="1" applyAlignment="1">
      <alignment horizontal="center" vertical="top"/>
    </xf>
    <xf numFmtId="3" fontId="4" fillId="0" borderId="62" xfId="0" applyNumberFormat="1" applyFont="1" applyFill="1" applyBorder="1" applyAlignment="1">
      <alignment horizontal="center" vertical="top"/>
    </xf>
    <xf numFmtId="3" fontId="4" fillId="0" borderId="48" xfId="0" applyNumberFormat="1" applyFont="1" applyBorder="1" applyAlignment="1">
      <alignment vertical="top" wrapText="1"/>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49" fontId="4" fillId="0" borderId="59"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164" fontId="4" fillId="0" borderId="7" xfId="0" applyNumberFormat="1" applyFont="1" applyFill="1" applyBorder="1" applyAlignment="1">
      <alignment horizontal="center" vertical="top"/>
    </xf>
    <xf numFmtId="0" fontId="4" fillId="0" borderId="27" xfId="0" applyFont="1" applyFill="1" applyBorder="1" applyAlignment="1">
      <alignment vertical="top" wrapText="1"/>
    </xf>
    <xf numFmtId="0" fontId="4" fillId="0" borderId="2" xfId="0" applyNumberFormat="1" applyFont="1" applyFill="1" applyBorder="1" applyAlignment="1">
      <alignment horizontal="center" vertical="top"/>
    </xf>
    <xf numFmtId="0" fontId="4" fillId="0" borderId="3" xfId="0" applyNumberFormat="1" applyFont="1" applyFill="1" applyBorder="1" applyAlignment="1">
      <alignment horizontal="center" vertical="top"/>
    </xf>
    <xf numFmtId="0" fontId="4" fillId="0" borderId="67" xfId="0" applyNumberFormat="1" applyFont="1" applyFill="1" applyBorder="1" applyAlignment="1">
      <alignment horizontal="center" vertical="top"/>
    </xf>
    <xf numFmtId="0" fontId="4" fillId="0" borderId="43" xfId="0" applyNumberFormat="1" applyFont="1" applyFill="1" applyBorder="1" applyAlignment="1">
      <alignment horizontal="center" vertical="top"/>
    </xf>
    <xf numFmtId="0" fontId="4" fillId="0" borderId="44" xfId="0" applyNumberFormat="1" applyFont="1" applyFill="1" applyBorder="1" applyAlignment="1">
      <alignment horizontal="center" vertical="top"/>
    </xf>
    <xf numFmtId="0" fontId="4" fillId="0" borderId="45" xfId="0" applyNumberFormat="1" applyFont="1" applyFill="1" applyBorder="1" applyAlignment="1">
      <alignment horizontal="center" vertical="top"/>
    </xf>
    <xf numFmtId="164" fontId="4" fillId="0" borderId="37" xfId="0" applyNumberFormat="1" applyFont="1" applyFill="1" applyBorder="1" applyAlignment="1">
      <alignment horizontal="center" vertical="top"/>
    </xf>
    <xf numFmtId="3" fontId="4" fillId="0" borderId="4" xfId="0" applyNumberFormat="1" applyFont="1" applyFill="1" applyBorder="1" applyAlignment="1">
      <alignment horizontal="center" vertical="top" wrapText="1"/>
    </xf>
    <xf numFmtId="3" fontId="4" fillId="0" borderId="6" xfId="0" applyNumberFormat="1" applyFont="1" applyFill="1" applyBorder="1" applyAlignment="1">
      <alignment horizontal="center" vertical="top" wrapText="1"/>
    </xf>
    <xf numFmtId="164" fontId="4" fillId="7" borderId="38" xfId="0" applyNumberFormat="1" applyFont="1" applyFill="1" applyBorder="1" applyAlignment="1">
      <alignment horizontal="center" vertical="top" wrapText="1"/>
    </xf>
    <xf numFmtId="164" fontId="3" fillId="5" borderId="8" xfId="0" applyNumberFormat="1" applyFont="1" applyFill="1" applyBorder="1" applyAlignment="1">
      <alignment horizontal="center" vertical="top"/>
    </xf>
    <xf numFmtId="49" fontId="6" fillId="7" borderId="14" xfId="0" applyNumberFormat="1" applyFont="1" applyFill="1" applyBorder="1" applyAlignment="1">
      <alignment horizontal="center" vertical="top"/>
    </xf>
    <xf numFmtId="3" fontId="4" fillId="7" borderId="40" xfId="0" applyNumberFormat="1" applyFont="1" applyFill="1" applyBorder="1" applyAlignment="1">
      <alignment horizontal="center" vertical="top" wrapText="1"/>
    </xf>
    <xf numFmtId="164" fontId="4" fillId="7" borderId="39" xfId="0" applyNumberFormat="1" applyFont="1" applyFill="1" applyBorder="1" applyAlignment="1">
      <alignment horizontal="center" vertical="top" wrapText="1"/>
    </xf>
    <xf numFmtId="164" fontId="4" fillId="7" borderId="42" xfId="0" applyNumberFormat="1" applyFont="1" applyFill="1" applyBorder="1" applyAlignment="1">
      <alignment horizontal="center" vertical="top" wrapText="1"/>
    </xf>
    <xf numFmtId="3" fontId="4" fillId="7" borderId="42" xfId="0" applyNumberFormat="1" applyFont="1" applyFill="1" applyBorder="1" applyAlignment="1">
      <alignment vertical="top" wrapText="1"/>
    </xf>
    <xf numFmtId="0" fontId="4" fillId="0" borderId="30" xfId="0" applyFont="1" applyFill="1" applyBorder="1" applyAlignment="1">
      <alignment vertical="top" wrapText="1"/>
    </xf>
    <xf numFmtId="3" fontId="2" fillId="0" borderId="0" xfId="0" applyNumberFormat="1" applyFont="1" applyBorder="1"/>
    <xf numFmtId="3" fontId="4" fillId="7" borderId="19" xfId="0" applyNumberFormat="1" applyFont="1" applyFill="1" applyBorder="1" applyAlignment="1">
      <alignment horizontal="center" vertical="top" wrapText="1"/>
    </xf>
    <xf numFmtId="3" fontId="4" fillId="6" borderId="42" xfId="0" applyNumberFormat="1" applyFont="1" applyFill="1" applyBorder="1" applyAlignment="1">
      <alignment vertical="top" wrapText="1"/>
    </xf>
    <xf numFmtId="3" fontId="6" fillId="0" borderId="54" xfId="0" applyNumberFormat="1" applyFont="1" applyBorder="1" applyAlignment="1">
      <alignment horizontal="center" vertical="top"/>
    </xf>
    <xf numFmtId="164" fontId="1" fillId="6" borderId="30" xfId="0" applyNumberFormat="1" applyFont="1" applyFill="1" applyBorder="1" applyAlignment="1">
      <alignment horizontal="center" vertical="top"/>
    </xf>
    <xf numFmtId="3" fontId="3" fillId="5" borderId="65" xfId="0" applyNumberFormat="1" applyFont="1" applyFill="1" applyBorder="1" applyAlignment="1">
      <alignment horizontal="center" vertical="top"/>
    </xf>
    <xf numFmtId="164" fontId="3" fillId="5" borderId="62" xfId="0" applyNumberFormat="1" applyFont="1" applyFill="1" applyBorder="1" applyAlignment="1">
      <alignment horizontal="center" vertical="top"/>
    </xf>
    <xf numFmtId="3" fontId="6" fillId="0" borderId="7"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7" borderId="7" xfId="0" applyNumberFormat="1" applyFont="1" applyFill="1" applyBorder="1" applyAlignment="1">
      <alignment horizontal="center" vertical="top" wrapText="1"/>
    </xf>
    <xf numFmtId="3" fontId="4" fillId="7" borderId="7" xfId="0" applyNumberFormat="1" applyFont="1" applyFill="1" applyBorder="1" applyAlignment="1">
      <alignment vertical="top" wrapText="1"/>
    </xf>
    <xf numFmtId="164" fontId="1" fillId="6" borderId="46" xfId="0" applyNumberFormat="1" applyFont="1" applyFill="1" applyBorder="1" applyAlignment="1">
      <alignment horizontal="center" vertical="top"/>
    </xf>
    <xf numFmtId="3" fontId="4" fillId="0" borderId="42" xfId="0" applyNumberFormat="1" applyFont="1" applyBorder="1" applyAlignment="1">
      <alignment horizontal="center" vertical="top" wrapText="1"/>
    </xf>
    <xf numFmtId="3" fontId="4" fillId="0" borderId="44" xfId="0" applyNumberFormat="1" applyFont="1" applyBorder="1" applyAlignment="1">
      <alignment horizontal="center" vertical="top" wrapText="1"/>
    </xf>
    <xf numFmtId="3" fontId="4" fillId="0" borderId="32" xfId="0" applyNumberFormat="1" applyFont="1" applyBorder="1" applyAlignment="1">
      <alignment horizontal="center" vertical="top" wrapText="1"/>
    </xf>
    <xf numFmtId="3" fontId="3" fillId="0" borderId="54" xfId="0" applyNumberFormat="1" applyFont="1" applyBorder="1" applyAlignment="1">
      <alignment vertical="top" wrapText="1"/>
    </xf>
    <xf numFmtId="3" fontId="4" fillId="0" borderId="41"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4" fillId="0" borderId="15" xfId="0" applyNumberFormat="1" applyFont="1" applyBorder="1" applyAlignment="1">
      <alignment horizontal="center" vertical="top" wrapText="1"/>
    </xf>
    <xf numFmtId="3" fontId="3" fillId="8" borderId="40" xfId="0" applyNumberFormat="1" applyFont="1" applyFill="1" applyBorder="1" applyAlignment="1">
      <alignment horizontal="center" vertical="top" wrapText="1"/>
    </xf>
    <xf numFmtId="3" fontId="3" fillId="0" borderId="41" xfId="0" applyNumberFormat="1" applyFont="1" applyFill="1" applyBorder="1" applyAlignment="1">
      <alignment horizontal="center" vertical="top"/>
    </xf>
    <xf numFmtId="3" fontId="3" fillId="0" borderId="13"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49" fontId="3" fillId="7" borderId="13" xfId="0" applyNumberFormat="1" applyFont="1" applyFill="1" applyBorder="1" applyAlignment="1">
      <alignment horizontal="center" vertical="top"/>
    </xf>
    <xf numFmtId="0" fontId="4" fillId="0" borderId="39" xfId="0"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0" fontId="4" fillId="0" borderId="43" xfId="0" applyFont="1" applyFill="1" applyBorder="1" applyAlignment="1">
      <alignment horizontal="center" vertical="top"/>
    </xf>
    <xf numFmtId="0" fontId="4" fillId="0" borderId="44" xfId="0" applyFont="1" applyFill="1" applyBorder="1" applyAlignment="1">
      <alignment horizontal="center" vertical="top"/>
    </xf>
    <xf numFmtId="0" fontId="4" fillId="0" borderId="45" xfId="0" applyFont="1" applyFill="1" applyBorder="1" applyAlignment="1">
      <alignment horizontal="center" vertical="top"/>
    </xf>
    <xf numFmtId="3" fontId="3" fillId="4" borderId="62" xfId="0" applyNumberFormat="1"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67" xfId="0" applyNumberFormat="1" applyFont="1" applyFill="1" applyBorder="1" applyAlignment="1">
      <alignment horizontal="center" vertical="top"/>
    </xf>
    <xf numFmtId="3" fontId="4" fillId="6" borderId="39" xfId="0" applyNumberFormat="1" applyFont="1" applyFill="1" applyBorder="1" applyAlignment="1">
      <alignment horizontal="center" vertical="top"/>
    </xf>
    <xf numFmtId="3" fontId="4" fillId="6" borderId="13" xfId="0" applyNumberFormat="1" applyFont="1" applyFill="1" applyBorder="1" applyAlignment="1">
      <alignment horizontal="center" vertical="top"/>
    </xf>
    <xf numFmtId="3" fontId="6" fillId="0" borderId="60" xfId="0" applyNumberFormat="1" applyFont="1" applyBorder="1" applyAlignment="1">
      <alignment vertical="top"/>
    </xf>
    <xf numFmtId="164" fontId="6" fillId="5" borderId="8" xfId="0" applyNumberFormat="1" applyFont="1" applyFill="1" applyBorder="1" applyAlignment="1">
      <alignment horizontal="center" vertical="top"/>
    </xf>
    <xf numFmtId="3" fontId="3" fillId="4" borderId="23" xfId="0" applyNumberFormat="1" applyFont="1" applyFill="1" applyBorder="1" applyAlignment="1">
      <alignment horizontal="center" vertical="top"/>
    </xf>
    <xf numFmtId="164" fontId="3" fillId="4" borderId="8" xfId="0" applyNumberFormat="1" applyFont="1" applyFill="1" applyBorder="1" applyAlignment="1">
      <alignment horizontal="center" vertical="top"/>
    </xf>
    <xf numFmtId="3" fontId="3" fillId="3" borderId="33" xfId="0" applyNumberFormat="1" applyFont="1" applyFill="1" applyBorder="1" applyAlignment="1">
      <alignment horizontal="center" vertical="top"/>
    </xf>
    <xf numFmtId="164" fontId="3" fillId="3" borderId="62" xfId="0" applyNumberFormat="1" applyFont="1" applyFill="1" applyBorder="1" applyAlignment="1">
      <alignment horizontal="center" vertical="top" wrapText="1"/>
    </xf>
    <xf numFmtId="3" fontId="3" fillId="0" borderId="0" xfId="0" applyNumberFormat="1" applyFont="1" applyFill="1" applyBorder="1" applyAlignment="1">
      <alignment vertical="center" wrapText="1"/>
    </xf>
    <xf numFmtId="164" fontId="6" fillId="3" borderId="8" xfId="0" applyNumberFormat="1" applyFont="1" applyFill="1" applyBorder="1" applyAlignment="1">
      <alignment horizontal="center" vertical="top" wrapText="1"/>
    </xf>
    <xf numFmtId="164" fontId="6" fillId="3" borderId="70" xfId="0" applyNumberFormat="1" applyFont="1" applyFill="1" applyBorder="1" applyAlignment="1">
      <alignment horizontal="center" vertical="top" wrapText="1"/>
    </xf>
    <xf numFmtId="164" fontId="1" fillId="0" borderId="7" xfId="0" applyNumberFormat="1" applyFont="1" applyBorder="1" applyAlignment="1">
      <alignment horizontal="center" vertical="top" wrapText="1"/>
    </xf>
    <xf numFmtId="164" fontId="1" fillId="0" borderId="46" xfId="0" applyNumberFormat="1" applyFont="1" applyBorder="1" applyAlignment="1">
      <alignment horizontal="center" vertical="top" wrapText="1"/>
    </xf>
    <xf numFmtId="164" fontId="1" fillId="0" borderId="16" xfId="0" applyNumberFormat="1" applyFont="1" applyBorder="1" applyAlignment="1">
      <alignment horizontal="center" vertical="top" wrapText="1"/>
    </xf>
    <xf numFmtId="3" fontId="1" fillId="7" borderId="0" xfId="0" applyNumberFormat="1" applyFont="1" applyFill="1" applyBorder="1" applyAlignment="1">
      <alignment horizontal="center" vertical="top"/>
    </xf>
    <xf numFmtId="164" fontId="6" fillId="8" borderId="70" xfId="0" applyNumberFormat="1" applyFont="1" applyFill="1" applyBorder="1" applyAlignment="1">
      <alignment horizontal="center" vertical="top" wrapText="1"/>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3" fontId="2" fillId="0" borderId="0" xfId="0" applyNumberFormat="1" applyFont="1" applyAlignment="1">
      <alignment horizontal="center"/>
    </xf>
    <xf numFmtId="3" fontId="2" fillId="0" borderId="0" xfId="0" applyNumberFormat="1" applyFont="1" applyAlignment="1">
      <alignment horizontal="left"/>
    </xf>
    <xf numFmtId="3" fontId="4" fillId="6" borderId="41" xfId="0" applyNumberFormat="1" applyFont="1" applyFill="1" applyBorder="1" applyAlignment="1">
      <alignment horizontal="center" vertical="top"/>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6" borderId="42" xfId="0" applyNumberFormat="1" applyFont="1" applyFill="1" applyBorder="1" applyAlignment="1">
      <alignment horizontal="center" vertical="top"/>
    </xf>
    <xf numFmtId="3" fontId="4" fillId="0" borderId="49"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3" fontId="4" fillId="6" borderId="44" xfId="0" applyNumberFormat="1" applyFont="1" applyFill="1" applyBorder="1" applyAlignment="1">
      <alignment horizontal="center" vertical="top"/>
    </xf>
    <xf numFmtId="3" fontId="4" fillId="0" borderId="66" xfId="0" applyNumberFormat="1" applyFont="1" applyFill="1" applyBorder="1" applyAlignment="1">
      <alignment horizontal="center" vertical="top"/>
    </xf>
    <xf numFmtId="3" fontId="4" fillId="0" borderId="62" xfId="0" applyNumberFormat="1" applyFont="1" applyFill="1" applyBorder="1" applyAlignment="1">
      <alignment vertical="top" wrapText="1"/>
    </xf>
    <xf numFmtId="3" fontId="4" fillId="6" borderId="43"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49" fontId="4" fillId="0" borderId="45" xfId="0" applyNumberFormat="1" applyFont="1" applyFill="1" applyBorder="1" applyAlignment="1">
      <alignment horizontal="center" vertical="top"/>
    </xf>
    <xf numFmtId="3" fontId="4" fillId="0" borderId="74"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49" fontId="4" fillId="0" borderId="43" xfId="0" applyNumberFormat="1" applyFont="1" applyFill="1" applyBorder="1" applyAlignment="1">
      <alignment horizontal="center" vertical="top"/>
    </xf>
    <xf numFmtId="3" fontId="4" fillId="7" borderId="12" xfId="0" applyNumberFormat="1" applyFont="1" applyFill="1" applyBorder="1" applyAlignment="1">
      <alignment horizontal="center" vertical="top" wrapText="1"/>
    </xf>
    <xf numFmtId="3" fontId="4" fillId="6" borderId="41" xfId="0" applyNumberFormat="1" applyFont="1" applyFill="1" applyBorder="1" applyAlignment="1">
      <alignment horizontal="center" vertical="top" wrapText="1"/>
    </xf>
    <xf numFmtId="3" fontId="3" fillId="0" borderId="61" xfId="0" applyNumberFormat="1" applyFont="1" applyBorder="1" applyAlignment="1">
      <alignment horizontal="center" vertical="top" wrapText="1"/>
    </xf>
    <xf numFmtId="3" fontId="1" fillId="0" borderId="41" xfId="0" applyNumberFormat="1" applyFont="1" applyFill="1" applyBorder="1" applyAlignment="1">
      <alignment horizontal="center" vertical="top"/>
    </xf>
    <xf numFmtId="0" fontId="4" fillId="0" borderId="11" xfId="0" applyNumberFormat="1" applyFont="1" applyFill="1" applyBorder="1" applyAlignment="1">
      <alignment horizontal="center" vertical="top"/>
    </xf>
    <xf numFmtId="0" fontId="4" fillId="0" borderId="12" xfId="0" applyNumberFormat="1" applyFont="1" applyFill="1" applyBorder="1" applyAlignment="1">
      <alignment horizontal="center" vertical="top"/>
    </xf>
    <xf numFmtId="0" fontId="4" fillId="0" borderId="47" xfId="0" applyNumberFormat="1" applyFont="1" applyFill="1" applyBorder="1" applyAlignment="1">
      <alignment horizontal="center" vertical="top"/>
    </xf>
    <xf numFmtId="3" fontId="4" fillId="6" borderId="61" xfId="0" applyNumberFormat="1" applyFont="1" applyFill="1" applyBorder="1" applyAlignment="1">
      <alignment horizontal="center" vertical="top" wrapText="1"/>
    </xf>
    <xf numFmtId="3" fontId="4" fillId="6" borderId="36" xfId="0" applyNumberFormat="1" applyFont="1" applyFill="1" applyBorder="1" applyAlignment="1">
      <alignment horizontal="center" vertical="top" wrapText="1"/>
    </xf>
    <xf numFmtId="3" fontId="4" fillId="6" borderId="53" xfId="0" applyNumberFormat="1" applyFont="1" applyFill="1" applyBorder="1" applyAlignment="1">
      <alignment horizontal="center" vertical="top" wrapText="1"/>
    </xf>
    <xf numFmtId="3" fontId="1" fillId="7" borderId="46" xfId="0" applyNumberFormat="1" applyFont="1" applyFill="1" applyBorder="1" applyAlignment="1">
      <alignment horizontal="center" vertical="top" wrapText="1"/>
    </xf>
    <xf numFmtId="49" fontId="3" fillId="7" borderId="22" xfId="0" applyNumberFormat="1" applyFont="1" applyFill="1" applyBorder="1" applyAlignment="1">
      <alignment horizontal="center" vertical="top"/>
    </xf>
    <xf numFmtId="3" fontId="4" fillId="7" borderId="29" xfId="0" applyNumberFormat="1" applyFont="1" applyFill="1" applyBorder="1" applyAlignment="1">
      <alignment horizontal="center" vertical="top" wrapText="1"/>
    </xf>
    <xf numFmtId="3" fontId="4" fillId="6" borderId="52" xfId="0" applyNumberFormat="1" applyFont="1" applyFill="1" applyBorder="1" applyAlignment="1">
      <alignment horizontal="center" vertical="top" wrapText="1"/>
    </xf>
    <xf numFmtId="3" fontId="4" fillId="6" borderId="50" xfId="0" applyNumberFormat="1" applyFont="1" applyFill="1" applyBorder="1" applyAlignment="1">
      <alignment horizontal="center" vertical="top" wrapText="1"/>
    </xf>
    <xf numFmtId="3" fontId="4" fillId="6" borderId="39" xfId="0" applyNumberFormat="1" applyFont="1" applyFill="1" applyBorder="1" applyAlignment="1">
      <alignment horizontal="center" vertical="top" wrapText="1"/>
    </xf>
    <xf numFmtId="3" fontId="1" fillId="6" borderId="15" xfId="0" applyNumberFormat="1" applyFont="1" applyFill="1" applyBorder="1" applyAlignment="1">
      <alignment horizontal="center" vertical="top" wrapText="1"/>
    </xf>
    <xf numFmtId="3" fontId="4" fillId="6" borderId="0" xfId="0" applyNumberFormat="1" applyFont="1" applyFill="1" applyBorder="1" applyAlignment="1">
      <alignment horizontal="center" vertical="top"/>
    </xf>
    <xf numFmtId="49" fontId="3" fillId="0" borderId="50" xfId="0" applyNumberFormat="1" applyFont="1" applyBorder="1" applyAlignment="1">
      <alignment horizontal="center" vertical="top"/>
    </xf>
    <xf numFmtId="3" fontId="4" fillId="6" borderId="13"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xf>
    <xf numFmtId="3" fontId="3" fillId="0" borderId="53"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4" fillId="6" borderId="25" xfId="0" applyNumberFormat="1" applyFont="1" applyFill="1" applyBorder="1" applyAlignment="1">
      <alignment vertical="top" wrapText="1"/>
    </xf>
    <xf numFmtId="164" fontId="1" fillId="0" borderId="27" xfId="0" applyNumberFormat="1" applyFont="1" applyFill="1" applyBorder="1" applyAlignment="1">
      <alignment horizontal="center" vertical="top"/>
    </xf>
    <xf numFmtId="0" fontId="4" fillId="0" borderId="47" xfId="0" applyFont="1" applyBorder="1" applyAlignment="1">
      <alignment horizontal="center" vertical="top" wrapText="1"/>
    </xf>
    <xf numFmtId="3" fontId="4" fillId="0" borderId="42" xfId="0" applyNumberFormat="1" applyFont="1" applyBorder="1" applyAlignment="1">
      <alignment vertical="top" wrapText="1"/>
    </xf>
    <xf numFmtId="3" fontId="4" fillId="0" borderId="30" xfId="0" applyNumberFormat="1" applyFont="1" applyBorder="1" applyAlignment="1">
      <alignment vertical="top" wrapText="1"/>
    </xf>
    <xf numFmtId="3" fontId="4" fillId="0" borderId="13" xfId="0" applyNumberFormat="1" applyFont="1" applyBorder="1" applyAlignment="1">
      <alignment horizontal="center" vertical="top"/>
    </xf>
    <xf numFmtId="49" fontId="3" fillId="0" borderId="74" xfId="0" applyNumberFormat="1" applyFont="1" applyBorder="1" applyAlignment="1">
      <alignment horizontal="center" vertical="top"/>
    </xf>
    <xf numFmtId="3" fontId="4" fillId="0" borderId="27" xfId="0" applyNumberFormat="1" applyFont="1" applyFill="1" applyBorder="1" applyAlignment="1">
      <alignment horizontal="left" vertical="top" wrapText="1"/>
    </xf>
    <xf numFmtId="3" fontId="13" fillId="0" borderId="0" xfId="0" applyNumberFormat="1" applyFont="1"/>
    <xf numFmtId="3" fontId="15" fillId="0" borderId="0" xfId="0" applyNumberFormat="1" applyFont="1" applyAlignment="1">
      <alignment vertical="top"/>
    </xf>
    <xf numFmtId="164" fontId="2" fillId="0" borderId="0" xfId="0" applyNumberFormat="1" applyFont="1" applyAlignment="1">
      <alignment horizontal="center" vertical="top"/>
    </xf>
    <xf numFmtId="0" fontId="16" fillId="0" borderId="0" xfId="0" applyFont="1"/>
    <xf numFmtId="164" fontId="4" fillId="6" borderId="49" xfId="0" applyNumberFormat="1" applyFont="1" applyFill="1" applyBorder="1" applyAlignment="1">
      <alignment horizontal="center" vertical="top" wrapText="1"/>
    </xf>
    <xf numFmtId="164" fontId="4" fillId="0" borderId="52" xfId="0" applyNumberFormat="1" applyFont="1" applyFill="1" applyBorder="1" applyAlignment="1">
      <alignment horizontal="center" vertical="top"/>
    </xf>
    <xf numFmtId="0" fontId="4" fillId="0" borderId="40" xfId="0" applyFont="1" applyFill="1" applyBorder="1" applyAlignment="1">
      <alignment vertical="top" wrapText="1"/>
    </xf>
    <xf numFmtId="49" fontId="3" fillId="0" borderId="54" xfId="0" applyNumberFormat="1" applyFont="1" applyBorder="1" applyAlignment="1">
      <alignment horizontal="center" vertical="top" wrapText="1"/>
    </xf>
    <xf numFmtId="164" fontId="4" fillId="0" borderId="39" xfId="0" applyNumberFormat="1" applyFont="1" applyFill="1" applyBorder="1" applyAlignment="1">
      <alignment horizontal="center" vertical="top"/>
    </xf>
    <xf numFmtId="0" fontId="4" fillId="0" borderId="52" xfId="0" applyFont="1" applyFill="1" applyBorder="1" applyAlignment="1">
      <alignment horizontal="center" vertical="top"/>
    </xf>
    <xf numFmtId="0" fontId="16" fillId="0" borderId="0" xfId="0" applyFont="1" applyAlignment="1">
      <alignment horizontal="center"/>
    </xf>
    <xf numFmtId="164" fontId="4" fillId="7" borderId="48" xfId="0" applyNumberFormat="1" applyFont="1" applyFill="1" applyBorder="1" applyAlignment="1">
      <alignment horizontal="center" vertical="top"/>
    </xf>
    <xf numFmtId="3" fontId="4" fillId="0" borderId="0" xfId="0" applyNumberFormat="1" applyFont="1" applyFill="1" applyBorder="1" applyAlignment="1">
      <alignment horizontal="center" vertical="top" textRotation="180" wrapText="1"/>
    </xf>
    <xf numFmtId="3" fontId="1" fillId="0" borderId="37" xfId="0" applyNumberFormat="1" applyFont="1" applyFill="1" applyBorder="1" applyAlignment="1">
      <alignment horizontal="center" vertical="top" textRotation="180" wrapText="1"/>
    </xf>
    <xf numFmtId="3" fontId="1" fillId="0" borderId="39" xfId="0" applyNumberFormat="1" applyFont="1" applyFill="1" applyBorder="1" applyAlignment="1">
      <alignment horizontal="center" vertical="top" wrapText="1"/>
    </xf>
    <xf numFmtId="3" fontId="1" fillId="0" borderId="11" xfId="0" applyNumberFormat="1" applyFont="1" applyFill="1" applyBorder="1" applyAlignment="1">
      <alignment horizontal="center" vertical="center" textRotation="90" wrapText="1"/>
    </xf>
    <xf numFmtId="3" fontId="11" fillId="0" borderId="11" xfId="0" applyNumberFormat="1" applyFont="1" applyFill="1" applyBorder="1" applyAlignment="1">
      <alignment horizontal="center" vertical="center" textRotation="90" wrapText="1"/>
    </xf>
    <xf numFmtId="49" fontId="3" fillId="7" borderId="54" xfId="0" applyNumberFormat="1" applyFont="1" applyFill="1" applyBorder="1" applyAlignment="1">
      <alignment horizontal="center" vertical="top"/>
    </xf>
    <xf numFmtId="49" fontId="4" fillId="0" borderId="15" xfId="0" applyNumberFormat="1" applyFont="1" applyFill="1" applyBorder="1" applyAlignment="1">
      <alignment horizontal="center" vertical="top"/>
    </xf>
    <xf numFmtId="0" fontId="4" fillId="0" borderId="50" xfId="0" applyFont="1" applyFill="1" applyBorder="1" applyAlignment="1">
      <alignment horizontal="center" vertical="top"/>
    </xf>
    <xf numFmtId="3" fontId="4" fillId="6" borderId="15" xfId="0" applyNumberFormat="1" applyFont="1" applyFill="1" applyBorder="1" applyAlignment="1">
      <alignment horizontal="center" vertical="top"/>
    </xf>
    <xf numFmtId="0" fontId="4" fillId="0" borderId="48" xfId="0" applyFont="1" applyFill="1" applyBorder="1" applyAlignment="1">
      <alignment vertical="top" wrapText="1"/>
    </xf>
    <xf numFmtId="164" fontId="4" fillId="0" borderId="41" xfId="0" applyNumberFormat="1" applyFont="1" applyFill="1" applyBorder="1" applyAlignment="1">
      <alignment horizontal="center" vertical="top" wrapText="1"/>
    </xf>
    <xf numFmtId="164" fontId="4" fillId="0" borderId="41" xfId="0" applyNumberFormat="1" applyFont="1" applyBorder="1" applyAlignment="1">
      <alignment horizontal="center" vertical="top"/>
    </xf>
    <xf numFmtId="164" fontId="4" fillId="7" borderId="27" xfId="0" applyNumberFormat="1" applyFont="1" applyFill="1" applyBorder="1" applyAlignment="1">
      <alignment horizontal="center" vertical="top" wrapText="1"/>
    </xf>
    <xf numFmtId="3" fontId="4" fillId="0" borderId="72"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 fillId="6" borderId="49"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3" fillId="8" borderId="30" xfId="0" applyNumberFormat="1" applyFont="1" applyFill="1" applyBorder="1" applyAlignment="1">
      <alignment horizontal="center" vertical="top"/>
    </xf>
    <xf numFmtId="164" fontId="4" fillId="0" borderId="49" xfId="0" applyNumberFormat="1" applyFont="1" applyBorder="1" applyAlignment="1">
      <alignment horizontal="center" vertical="top"/>
    </xf>
    <xf numFmtId="3" fontId="4" fillId="6" borderId="35" xfId="0" applyNumberFormat="1" applyFont="1" applyFill="1" applyBorder="1" applyAlignment="1">
      <alignment horizontal="center" vertical="top" wrapText="1"/>
    </xf>
    <xf numFmtId="49" fontId="4" fillId="0" borderId="31" xfId="0" applyNumberFormat="1" applyFont="1" applyFill="1" applyBorder="1" applyAlignment="1">
      <alignment horizontal="center" vertical="top"/>
    </xf>
    <xf numFmtId="164" fontId="1" fillId="0" borderId="40" xfId="0" applyNumberFormat="1" applyFont="1" applyFill="1" applyBorder="1" applyAlignment="1">
      <alignment horizontal="center" vertical="top"/>
    </xf>
    <xf numFmtId="49" fontId="4" fillId="0" borderId="63" xfId="0" applyNumberFormat="1" applyFont="1" applyFill="1" applyBorder="1" applyAlignment="1">
      <alignment horizontal="center" vertical="top"/>
    </xf>
    <xf numFmtId="0" fontId="4" fillId="0" borderId="72" xfId="0" applyFont="1" applyFill="1" applyBorder="1" applyAlignment="1">
      <alignment horizontal="center" vertical="top"/>
    </xf>
    <xf numFmtId="0" fontId="4" fillId="0" borderId="14" xfId="0" applyFont="1" applyFill="1" applyBorder="1" applyAlignment="1">
      <alignment horizontal="center" vertical="top"/>
    </xf>
    <xf numFmtId="164" fontId="4" fillId="6" borderId="41" xfId="0" applyNumberFormat="1" applyFont="1" applyFill="1" applyBorder="1" applyAlignment="1">
      <alignment horizontal="center" vertical="top" wrapText="1"/>
    </xf>
    <xf numFmtId="164" fontId="4" fillId="6" borderId="42" xfId="0" applyNumberFormat="1" applyFont="1" applyFill="1" applyBorder="1" applyAlignment="1">
      <alignment horizontal="center" vertical="top" wrapText="1"/>
    </xf>
    <xf numFmtId="0" fontId="4" fillId="0" borderId="53" xfId="0" applyFont="1" applyFill="1" applyBorder="1" applyAlignment="1">
      <alignment horizontal="center" vertical="top"/>
    </xf>
    <xf numFmtId="3" fontId="3" fillId="8" borderId="41" xfId="0" applyNumberFormat="1" applyFont="1" applyFill="1" applyBorder="1" applyAlignment="1">
      <alignment horizontal="center" vertical="top"/>
    </xf>
    <xf numFmtId="164" fontId="4" fillId="7" borderId="49" xfId="0" applyNumberFormat="1" applyFont="1" applyFill="1" applyBorder="1" applyAlignment="1">
      <alignment horizontal="center" vertical="top"/>
    </xf>
    <xf numFmtId="3" fontId="3" fillId="4" borderId="43" xfId="0" applyNumberFormat="1" applyFont="1" applyFill="1" applyBorder="1" applyAlignment="1">
      <alignment horizontal="center" vertical="top"/>
    </xf>
    <xf numFmtId="164" fontId="18" fillId="6" borderId="30" xfId="0" applyNumberFormat="1" applyFont="1" applyFill="1" applyBorder="1" applyAlignment="1">
      <alignment horizontal="center" vertical="top"/>
    </xf>
    <xf numFmtId="164" fontId="4" fillId="0" borderId="0" xfId="0" applyNumberFormat="1" applyFont="1" applyAlignment="1">
      <alignment vertical="top"/>
    </xf>
    <xf numFmtId="164" fontId="4" fillId="0" borderId="0" xfId="0" applyNumberFormat="1" applyFont="1" applyBorder="1" applyAlignment="1">
      <alignment vertical="top"/>
    </xf>
    <xf numFmtId="164" fontId="6" fillId="7" borderId="0" xfId="0" applyNumberFormat="1" applyFont="1" applyFill="1" applyBorder="1" applyAlignment="1">
      <alignment horizontal="center" vertical="top"/>
    </xf>
    <xf numFmtId="165" fontId="1" fillId="7" borderId="41" xfId="0" applyNumberFormat="1" applyFont="1" applyFill="1" applyBorder="1" applyAlignment="1">
      <alignment horizontal="center" vertical="top" wrapText="1"/>
    </xf>
    <xf numFmtId="165" fontId="1" fillId="7" borderId="16" xfId="0" applyNumberFormat="1" applyFont="1" applyFill="1" applyBorder="1" applyAlignment="1">
      <alignment horizontal="center" vertical="top" wrapText="1"/>
    </xf>
    <xf numFmtId="165" fontId="1" fillId="0" borderId="49" xfId="0" applyNumberFormat="1" applyFont="1" applyBorder="1" applyAlignment="1">
      <alignment horizontal="center" vertical="top"/>
    </xf>
    <xf numFmtId="164" fontId="6" fillId="7" borderId="0" xfId="0" applyNumberFormat="1" applyFont="1" applyFill="1" applyBorder="1" applyAlignment="1">
      <alignment horizontal="center" vertical="top" wrapText="1"/>
    </xf>
    <xf numFmtId="164" fontId="2" fillId="0" borderId="0" xfId="0" applyNumberFormat="1" applyFont="1"/>
    <xf numFmtId="164" fontId="1" fillId="6" borderId="41" xfId="0" applyNumberFormat="1" applyFont="1" applyFill="1" applyBorder="1" applyAlignment="1">
      <alignment horizontal="center" vertical="top"/>
    </xf>
    <xf numFmtId="164" fontId="1" fillId="6" borderId="16" xfId="0" applyNumberFormat="1" applyFont="1" applyFill="1" applyBorder="1" applyAlignment="1">
      <alignment horizontal="center" vertical="top"/>
    </xf>
    <xf numFmtId="0" fontId="4" fillId="0" borderId="30" xfId="0" applyFont="1" applyBorder="1" applyAlignment="1">
      <alignment horizontal="center" vertical="top" wrapText="1"/>
    </xf>
    <xf numFmtId="0" fontId="4" fillId="0" borderId="17" xfId="0" applyFont="1" applyBorder="1" applyAlignment="1">
      <alignment horizontal="center" vertical="top" wrapText="1"/>
    </xf>
    <xf numFmtId="164" fontId="4" fillId="7" borderId="39" xfId="0" applyNumberFormat="1" applyFont="1" applyFill="1" applyBorder="1" applyAlignment="1">
      <alignment horizontal="center" vertical="top"/>
    </xf>
    <xf numFmtId="164" fontId="4" fillId="6" borderId="39" xfId="0" applyNumberFormat="1" applyFont="1" applyFill="1" applyBorder="1" applyAlignment="1">
      <alignment horizontal="center" vertical="top"/>
    </xf>
    <xf numFmtId="164" fontId="1" fillId="6" borderId="39" xfId="0" applyNumberFormat="1" applyFont="1" applyFill="1" applyBorder="1" applyAlignment="1">
      <alignment horizontal="center" vertical="top"/>
    </xf>
    <xf numFmtId="3" fontId="4" fillId="7" borderId="30" xfId="0" applyNumberFormat="1" applyFont="1" applyFill="1" applyBorder="1" applyAlignment="1">
      <alignment vertical="top" wrapText="1"/>
    </xf>
    <xf numFmtId="3" fontId="2" fillId="0" borderId="59" xfId="0" applyNumberFormat="1" applyFont="1" applyFill="1" applyBorder="1" applyAlignment="1">
      <alignment horizontal="center" vertical="top"/>
    </xf>
    <xf numFmtId="3" fontId="4" fillId="0" borderId="15" xfId="0" applyNumberFormat="1" applyFont="1" applyBorder="1" applyAlignment="1">
      <alignment horizontal="center" vertical="top"/>
    </xf>
    <xf numFmtId="3" fontId="4" fillId="6" borderId="15" xfId="0" applyNumberFormat="1" applyFont="1" applyFill="1" applyBorder="1" applyAlignment="1">
      <alignment horizontal="center" vertical="top" wrapText="1"/>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4" fontId="19" fillId="0" borderId="0" xfId="0" applyNumberFormat="1" applyFont="1" applyAlignment="1">
      <alignment horizontal="center"/>
    </xf>
    <xf numFmtId="164" fontId="16" fillId="0" borderId="0" xfId="0" applyNumberFormat="1" applyFont="1" applyAlignment="1">
      <alignment horizontal="center"/>
    </xf>
    <xf numFmtId="164" fontId="6" fillId="8" borderId="68" xfId="0" applyNumberFormat="1" applyFont="1" applyFill="1" applyBorder="1" applyAlignment="1">
      <alignment horizontal="center" vertical="top"/>
    </xf>
    <xf numFmtId="164" fontId="6" fillId="8" borderId="20" xfId="0" applyNumberFormat="1" applyFont="1" applyFill="1" applyBorder="1" applyAlignment="1">
      <alignment horizontal="center" vertical="top"/>
    </xf>
    <xf numFmtId="164" fontId="1" fillId="0" borderId="36" xfId="0" applyNumberFormat="1" applyFont="1" applyFill="1" applyBorder="1" applyAlignment="1">
      <alignment horizontal="center" vertical="top"/>
    </xf>
    <xf numFmtId="164" fontId="4" fillId="7" borderId="36" xfId="0" applyNumberFormat="1" applyFont="1" applyFill="1" applyBorder="1" applyAlignment="1">
      <alignment horizontal="center" vertical="top"/>
    </xf>
    <xf numFmtId="164" fontId="4" fillId="7" borderId="43" xfId="0" applyNumberFormat="1" applyFont="1" applyFill="1" applyBorder="1" applyAlignment="1">
      <alignment horizontal="center" vertical="top"/>
    </xf>
    <xf numFmtId="164" fontId="4" fillId="0" borderId="2" xfId="0" applyNumberFormat="1" applyFont="1" applyFill="1" applyBorder="1" applyAlignment="1">
      <alignment horizontal="center" vertical="top"/>
    </xf>
    <xf numFmtId="164" fontId="1" fillId="7" borderId="46" xfId="0" applyNumberFormat="1" applyFont="1" applyFill="1" applyBorder="1" applyAlignment="1">
      <alignment horizontal="center" vertical="top" wrapText="1"/>
    </xf>
    <xf numFmtId="3" fontId="6" fillId="7" borderId="27" xfId="0" applyNumberFormat="1" applyFont="1" applyFill="1" applyBorder="1" applyAlignment="1">
      <alignment vertical="top" wrapText="1"/>
    </xf>
    <xf numFmtId="164" fontId="1" fillId="0" borderId="42" xfId="0" applyNumberFormat="1" applyFont="1" applyFill="1" applyBorder="1" applyAlignment="1">
      <alignment horizontal="center" vertical="top"/>
    </xf>
    <xf numFmtId="0" fontId="4" fillId="0" borderId="25" xfId="0" applyFont="1" applyFill="1" applyBorder="1" applyAlignment="1">
      <alignment vertical="top" wrapText="1"/>
    </xf>
    <xf numFmtId="164" fontId="7" fillId="0" borderId="7" xfId="0" applyNumberFormat="1" applyFont="1" applyBorder="1" applyAlignment="1">
      <alignment horizontal="center" vertical="center" wrapText="1"/>
    </xf>
    <xf numFmtId="3" fontId="4" fillId="0" borderId="11" xfId="0" applyNumberFormat="1" applyFont="1" applyBorder="1" applyAlignment="1">
      <alignment horizontal="center" vertical="top"/>
    </xf>
    <xf numFmtId="3" fontId="4" fillId="6" borderId="30" xfId="0" applyNumberFormat="1" applyFont="1" applyFill="1" applyBorder="1" applyAlignment="1">
      <alignment vertical="top" wrapText="1"/>
    </xf>
    <xf numFmtId="164" fontId="4" fillId="6" borderId="48" xfId="0" applyNumberFormat="1" applyFont="1" applyFill="1" applyBorder="1" applyAlignment="1">
      <alignment horizontal="center" vertical="top" wrapText="1"/>
    </xf>
    <xf numFmtId="3" fontId="4" fillId="6" borderId="32" xfId="0" applyNumberFormat="1" applyFont="1" applyFill="1" applyBorder="1" applyAlignment="1">
      <alignment horizontal="center" vertical="top" wrapText="1"/>
    </xf>
    <xf numFmtId="164" fontId="1" fillId="0" borderId="41" xfId="0" applyNumberFormat="1" applyFont="1" applyBorder="1" applyAlignment="1">
      <alignment horizontal="center" vertical="top"/>
    </xf>
    <xf numFmtId="3" fontId="6" fillId="0" borderId="0" xfId="0" applyNumberFormat="1" applyFont="1" applyAlignment="1">
      <alignment horizontal="center" vertical="top"/>
    </xf>
    <xf numFmtId="3" fontId="6" fillId="0" borderId="67" xfId="0" applyNumberFormat="1" applyFont="1" applyBorder="1" applyAlignment="1">
      <alignment horizontal="center" vertical="top"/>
    </xf>
    <xf numFmtId="49" fontId="1" fillId="0" borderId="41" xfId="0" applyNumberFormat="1" applyFont="1" applyFill="1" applyBorder="1" applyAlignment="1">
      <alignment horizontal="center" vertical="top"/>
    </xf>
    <xf numFmtId="0" fontId="4" fillId="6" borderId="11" xfId="0" applyFont="1" applyFill="1" applyBorder="1" applyAlignment="1">
      <alignment horizontal="center" vertical="top" wrapText="1"/>
    </xf>
    <xf numFmtId="3" fontId="1" fillId="5" borderId="14" xfId="0" applyNumberFormat="1" applyFont="1" applyFill="1" applyBorder="1" applyAlignment="1">
      <alignment horizontal="center" vertical="top"/>
    </xf>
    <xf numFmtId="49" fontId="1" fillId="7" borderId="14" xfId="0" applyNumberFormat="1" applyFont="1" applyFill="1" applyBorder="1" applyAlignment="1">
      <alignment horizontal="center" vertical="top"/>
    </xf>
    <xf numFmtId="3" fontId="1" fillId="5" borderId="13" xfId="0" applyNumberFormat="1" applyFont="1" applyFill="1" applyBorder="1" applyAlignment="1">
      <alignment horizontal="center" vertical="top"/>
    </xf>
    <xf numFmtId="0" fontId="4" fillId="6" borderId="30" xfId="0" applyFont="1" applyFill="1" applyBorder="1" applyAlignment="1">
      <alignment horizontal="left" vertical="top" wrapText="1"/>
    </xf>
    <xf numFmtId="0" fontId="4" fillId="6" borderId="12" xfId="0" applyFont="1" applyFill="1" applyBorder="1" applyAlignment="1">
      <alignment horizontal="center" vertical="top" wrapText="1"/>
    </xf>
    <xf numFmtId="3" fontId="4" fillId="6" borderId="32" xfId="0" applyNumberFormat="1" applyFont="1" applyFill="1" applyBorder="1" applyAlignment="1">
      <alignment horizontal="center" vertical="top"/>
    </xf>
    <xf numFmtId="3" fontId="3" fillId="6" borderId="54" xfId="0" applyNumberFormat="1" applyFont="1" applyFill="1" applyBorder="1" applyAlignment="1">
      <alignment vertical="top"/>
    </xf>
    <xf numFmtId="0" fontId="4" fillId="6" borderId="47" xfId="0" applyFont="1" applyFill="1" applyBorder="1" applyAlignment="1">
      <alignment horizontal="center" vertical="top" wrapText="1"/>
    </xf>
    <xf numFmtId="3" fontId="3" fillId="0" borderId="53" xfId="0" applyNumberFormat="1" applyFont="1" applyBorder="1" applyAlignment="1">
      <alignment vertical="top" wrapText="1"/>
    </xf>
    <xf numFmtId="3" fontId="3" fillId="0" borderId="49" xfId="0" applyNumberFormat="1" applyFont="1" applyFill="1" applyBorder="1" applyAlignment="1">
      <alignment horizontal="center" vertical="top"/>
    </xf>
    <xf numFmtId="3" fontId="3" fillId="0" borderId="50" xfId="0" applyNumberFormat="1" applyFont="1" applyFill="1" applyBorder="1" applyAlignment="1">
      <alignment horizontal="center" vertical="top"/>
    </xf>
    <xf numFmtId="3" fontId="1" fillId="0" borderId="66" xfId="0" applyNumberFormat="1" applyFont="1" applyFill="1" applyBorder="1" applyAlignment="1">
      <alignment horizontal="center" vertical="top"/>
    </xf>
    <xf numFmtId="164" fontId="1" fillId="7" borderId="30" xfId="0" applyNumberFormat="1" applyFont="1" applyFill="1" applyBorder="1" applyAlignment="1">
      <alignment horizontal="center" vertical="top" wrapText="1"/>
    </xf>
    <xf numFmtId="3" fontId="6" fillId="0" borderId="47" xfId="0" applyNumberFormat="1" applyFont="1" applyBorder="1" applyAlignment="1">
      <alignment horizontal="center" vertical="top"/>
    </xf>
    <xf numFmtId="3" fontId="1" fillId="6" borderId="46" xfId="0" applyNumberFormat="1" applyFont="1" applyFill="1" applyBorder="1" applyAlignment="1">
      <alignment vertical="top" wrapText="1"/>
    </xf>
    <xf numFmtId="3" fontId="4" fillId="0" borderId="0" xfId="0" applyNumberFormat="1" applyFont="1" applyFill="1" applyBorder="1" applyAlignment="1">
      <alignment horizontal="center" vertical="center" wrapText="1"/>
    </xf>
    <xf numFmtId="49" fontId="6" fillId="0" borderId="53" xfId="0" applyNumberFormat="1" applyFont="1" applyBorder="1" applyAlignment="1">
      <alignment horizontal="center" vertical="top"/>
    </xf>
    <xf numFmtId="0" fontId="19" fillId="0" borderId="0" xfId="0" applyFont="1" applyAlignment="1">
      <alignment vertical="top"/>
    </xf>
    <xf numFmtId="3" fontId="2" fillId="0" borderId="0" xfId="0" applyNumberFormat="1" applyFont="1" applyBorder="1" applyAlignment="1">
      <alignment horizontal="center" vertical="top" wrapText="1"/>
    </xf>
    <xf numFmtId="3" fontId="4" fillId="0" borderId="39" xfId="0" applyNumberFormat="1" applyFont="1" applyBorder="1" applyAlignment="1">
      <alignment horizontal="center" vertical="top" textRotation="90"/>
    </xf>
    <xf numFmtId="3" fontId="4" fillId="0" borderId="36" xfId="0" applyNumberFormat="1" applyFont="1" applyBorder="1" applyAlignment="1">
      <alignment horizontal="center" vertical="top" textRotation="90"/>
    </xf>
    <xf numFmtId="3" fontId="4" fillId="0" borderId="0" xfId="0" applyNumberFormat="1" applyFont="1" applyBorder="1" applyAlignment="1">
      <alignment horizontal="center" vertical="top" textRotation="90"/>
    </xf>
    <xf numFmtId="3" fontId="4" fillId="0" borderId="62" xfId="0" applyNumberFormat="1" applyFont="1" applyBorder="1" applyAlignment="1">
      <alignment horizontal="center" vertical="top" textRotation="90"/>
    </xf>
    <xf numFmtId="0" fontId="16" fillId="0" borderId="0" xfId="0" applyFont="1" applyAlignment="1">
      <alignment horizontal="center" vertical="top"/>
    </xf>
    <xf numFmtId="3" fontId="1" fillId="6" borderId="30" xfId="0" applyNumberFormat="1" applyFont="1" applyFill="1" applyBorder="1" applyAlignment="1">
      <alignment vertical="top" wrapText="1"/>
    </xf>
    <xf numFmtId="3" fontId="1" fillId="0" borderId="39" xfId="0" applyNumberFormat="1" applyFont="1" applyFill="1" applyBorder="1" applyAlignment="1">
      <alignment vertical="center" textRotation="90" wrapText="1"/>
    </xf>
    <xf numFmtId="3" fontId="4" fillId="0" borderId="52" xfId="0" applyNumberFormat="1" applyFont="1" applyFill="1" applyBorder="1" applyAlignment="1">
      <alignment horizontal="center" vertical="center" textRotation="90" wrapText="1"/>
    </xf>
    <xf numFmtId="0" fontId="4" fillId="6" borderId="48" xfId="0" applyFont="1" applyFill="1" applyBorder="1" applyAlignment="1">
      <alignment horizontal="center" vertical="top" wrapText="1"/>
    </xf>
    <xf numFmtId="164" fontId="4" fillId="6" borderId="66" xfId="0" applyNumberFormat="1" applyFont="1" applyFill="1" applyBorder="1" applyAlignment="1">
      <alignment horizontal="center" vertical="top" wrapText="1"/>
    </xf>
    <xf numFmtId="164" fontId="4" fillId="6" borderId="27" xfId="0" applyNumberFormat="1" applyFont="1" applyFill="1" applyBorder="1" applyAlignment="1">
      <alignment horizontal="center" vertical="top" wrapText="1"/>
    </xf>
    <xf numFmtId="3" fontId="3" fillId="5" borderId="44" xfId="0" applyNumberFormat="1" applyFont="1" applyFill="1" applyBorder="1" applyAlignment="1">
      <alignment horizontal="center" vertical="top"/>
    </xf>
    <xf numFmtId="49" fontId="3" fillId="7" borderId="44" xfId="0" applyNumberFormat="1" applyFont="1" applyFill="1" applyBorder="1" applyAlignment="1">
      <alignment horizontal="center" vertical="top"/>
    </xf>
    <xf numFmtId="3" fontId="1" fillId="4" borderId="39" xfId="0" applyNumberFormat="1" applyFont="1" applyFill="1" applyBorder="1" applyAlignment="1">
      <alignment horizontal="center" vertical="top"/>
    </xf>
    <xf numFmtId="3" fontId="2" fillId="0" borderId="0" xfId="0" applyNumberFormat="1" applyFont="1" applyBorder="1" applyAlignment="1">
      <alignment horizontal="center"/>
    </xf>
    <xf numFmtId="164" fontId="4" fillId="6" borderId="52" xfId="0" applyNumberFormat="1" applyFont="1" applyFill="1" applyBorder="1" applyAlignment="1">
      <alignment horizontal="center" vertical="top" wrapText="1"/>
    </xf>
    <xf numFmtId="164" fontId="1" fillId="6" borderId="7" xfId="0" applyNumberFormat="1" applyFont="1" applyFill="1" applyBorder="1" applyAlignment="1">
      <alignment horizontal="center" vertical="top"/>
    </xf>
    <xf numFmtId="164" fontId="1" fillId="6" borderId="37" xfId="0" applyNumberFormat="1" applyFont="1" applyFill="1" applyBorder="1" applyAlignment="1">
      <alignment horizontal="center" vertical="top"/>
    </xf>
    <xf numFmtId="164" fontId="1" fillId="6" borderId="6" xfId="0" applyNumberFormat="1" applyFont="1" applyFill="1" applyBorder="1" applyAlignment="1">
      <alignment horizontal="center" vertical="top"/>
    </xf>
    <xf numFmtId="0" fontId="6" fillId="8" borderId="58" xfId="0" applyFont="1" applyFill="1" applyBorder="1" applyAlignment="1">
      <alignment horizontal="center" vertical="top"/>
    </xf>
    <xf numFmtId="0" fontId="1" fillId="6" borderId="36" xfId="0" applyFont="1" applyFill="1" applyBorder="1" applyAlignment="1">
      <alignment horizontal="left" vertical="top" wrapText="1"/>
    </xf>
    <xf numFmtId="0" fontId="1" fillId="6" borderId="43" xfId="0" applyFont="1" applyFill="1" applyBorder="1" applyAlignment="1">
      <alignment horizontal="left" vertical="top" wrapText="1"/>
    </xf>
    <xf numFmtId="49" fontId="6" fillId="7" borderId="61" xfId="0" applyNumberFormat="1" applyFont="1" applyFill="1" applyBorder="1" applyAlignment="1">
      <alignment horizontal="center" vertical="top"/>
    </xf>
    <xf numFmtId="3" fontId="3" fillId="0" borderId="0" xfId="0" applyNumberFormat="1" applyFont="1" applyFill="1" applyBorder="1" applyAlignment="1">
      <alignment horizontal="center" vertical="center" wrapText="1"/>
    </xf>
    <xf numFmtId="3" fontId="4" fillId="6" borderId="45" xfId="0" applyNumberFormat="1" applyFont="1" applyFill="1" applyBorder="1" applyAlignment="1">
      <alignment horizontal="center" vertical="top"/>
    </xf>
    <xf numFmtId="3" fontId="4" fillId="7" borderId="40" xfId="0" applyNumberFormat="1" applyFont="1" applyFill="1" applyBorder="1" applyAlignment="1">
      <alignment horizontal="left" vertical="top" wrapText="1"/>
    </xf>
    <xf numFmtId="3" fontId="4" fillId="7" borderId="16" xfId="0" applyNumberFormat="1" applyFont="1" applyFill="1" applyBorder="1" applyAlignment="1">
      <alignment horizontal="left" vertical="top" wrapText="1"/>
    </xf>
    <xf numFmtId="3" fontId="4" fillId="7" borderId="48" xfId="0" applyNumberFormat="1" applyFont="1" applyFill="1" applyBorder="1" applyAlignment="1">
      <alignment horizontal="left" vertical="top" wrapText="1"/>
    </xf>
    <xf numFmtId="3" fontId="4" fillId="0" borderId="47" xfId="0" applyNumberFormat="1" applyFont="1" applyFill="1" applyBorder="1" applyAlignment="1">
      <alignment horizontal="center" vertical="top"/>
    </xf>
    <xf numFmtId="3" fontId="4" fillId="7" borderId="16"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3" fontId="4" fillId="0" borderId="22"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4" fillId="0" borderId="24" xfId="0" applyNumberFormat="1" applyFont="1" applyFill="1" applyBorder="1" applyAlignment="1">
      <alignment horizontal="center" vertical="top"/>
    </xf>
    <xf numFmtId="49" fontId="3" fillId="0" borderId="4" xfId="0" applyNumberFormat="1" applyFont="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4" fillId="0" borderId="30" xfId="0" applyNumberFormat="1" applyFont="1" applyFill="1" applyBorder="1" applyAlignment="1">
      <alignment horizontal="center" vertical="top"/>
    </xf>
    <xf numFmtId="3" fontId="3" fillId="0" borderId="61" xfId="0" applyNumberFormat="1" applyFont="1" applyFill="1" applyBorder="1" applyAlignment="1">
      <alignment horizontal="center" vertical="top" wrapText="1"/>
    </xf>
    <xf numFmtId="3" fontId="4" fillId="6" borderId="16" xfId="0" applyNumberFormat="1" applyFont="1" applyFill="1" applyBorder="1" applyAlignment="1">
      <alignment horizontal="center" vertical="top" wrapText="1"/>
    </xf>
    <xf numFmtId="164" fontId="1" fillId="0" borderId="16" xfId="0" applyNumberFormat="1" applyFont="1" applyBorder="1" applyAlignment="1">
      <alignment horizontal="center" vertical="top"/>
    </xf>
    <xf numFmtId="3" fontId="4" fillId="6" borderId="30" xfId="0" applyNumberFormat="1" applyFont="1" applyFill="1" applyBorder="1" applyAlignment="1">
      <alignment horizontal="center" vertical="top" wrapText="1"/>
    </xf>
    <xf numFmtId="0" fontId="4" fillId="0" borderId="16" xfId="0" applyFont="1" applyFill="1" applyBorder="1" applyAlignment="1">
      <alignment vertical="top" wrapText="1"/>
    </xf>
    <xf numFmtId="3" fontId="20" fillId="0" borderId="7" xfId="0" applyNumberFormat="1" applyFont="1" applyFill="1" applyBorder="1" applyAlignment="1">
      <alignment horizontal="center" vertical="top"/>
    </xf>
    <xf numFmtId="164" fontId="1" fillId="6" borderId="42" xfId="0" applyNumberFormat="1" applyFont="1" applyFill="1" applyBorder="1" applyAlignment="1">
      <alignment horizontal="center" vertical="top"/>
    </xf>
    <xf numFmtId="164" fontId="1" fillId="6" borderId="40" xfId="0" applyNumberFormat="1" applyFont="1" applyFill="1" applyBorder="1" applyAlignment="1">
      <alignment horizontal="center" vertical="top"/>
    </xf>
    <xf numFmtId="3" fontId="4" fillId="0" borderId="16" xfId="0" applyNumberFormat="1" applyFont="1" applyBorder="1" applyAlignment="1">
      <alignment vertical="top"/>
    </xf>
    <xf numFmtId="3" fontId="4" fillId="0" borderId="16" xfId="0" applyNumberFormat="1" applyFont="1" applyBorder="1" applyAlignment="1">
      <alignment vertical="top" wrapText="1"/>
    </xf>
    <xf numFmtId="3" fontId="1" fillId="6" borderId="40" xfId="0" applyNumberFormat="1" applyFont="1" applyFill="1" applyBorder="1" applyAlignment="1">
      <alignment horizontal="center" vertical="top"/>
    </xf>
    <xf numFmtId="3" fontId="1" fillId="6" borderId="46"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3" fontId="4" fillId="0" borderId="1"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6" fillId="7" borderId="16" xfId="0" applyNumberFormat="1" applyFont="1" applyFill="1" applyBorder="1" applyAlignment="1">
      <alignment vertical="top" wrapText="1"/>
    </xf>
    <xf numFmtId="3" fontId="1" fillId="7" borderId="46" xfId="0" applyNumberFormat="1" applyFont="1" applyFill="1" applyBorder="1" applyAlignment="1">
      <alignment horizontal="center" vertical="top"/>
    </xf>
    <xf numFmtId="164" fontId="1" fillId="7" borderId="30" xfId="0" applyNumberFormat="1" applyFont="1" applyFill="1" applyBorder="1" applyAlignment="1">
      <alignment horizontal="center" vertical="top"/>
    </xf>
    <xf numFmtId="164" fontId="1" fillId="7" borderId="46" xfId="0" applyNumberFormat="1" applyFont="1" applyFill="1" applyBorder="1" applyAlignment="1">
      <alignment horizontal="center" vertical="top"/>
    </xf>
    <xf numFmtId="3" fontId="1" fillId="7" borderId="16" xfId="0" applyNumberFormat="1" applyFont="1" applyFill="1" applyBorder="1" applyAlignment="1">
      <alignment horizontal="center" vertical="top"/>
    </xf>
    <xf numFmtId="164" fontId="1" fillId="7" borderId="41" xfId="0" applyNumberFormat="1" applyFont="1" applyFill="1" applyBorder="1" applyAlignment="1">
      <alignment horizontal="center" vertical="top"/>
    </xf>
    <xf numFmtId="164" fontId="1" fillId="7" borderId="16" xfId="0" applyNumberFormat="1" applyFont="1" applyFill="1" applyBorder="1" applyAlignment="1">
      <alignment horizontal="center" vertical="top"/>
    </xf>
    <xf numFmtId="164" fontId="1" fillId="7" borderId="36" xfId="0" applyNumberFormat="1" applyFont="1" applyFill="1" applyBorder="1" applyAlignment="1">
      <alignment horizontal="center" vertical="top" wrapText="1"/>
    </xf>
    <xf numFmtId="164" fontId="4" fillId="0" borderId="39" xfId="0" applyNumberFormat="1" applyFont="1" applyFill="1" applyBorder="1" applyAlignment="1">
      <alignment horizontal="center" vertical="top" wrapText="1"/>
    </xf>
    <xf numFmtId="3" fontId="4" fillId="0" borderId="0" xfId="0" applyNumberFormat="1" applyFont="1" applyFill="1" applyBorder="1" applyAlignment="1">
      <alignment horizontal="center" vertical="top"/>
    </xf>
    <xf numFmtId="3" fontId="1" fillId="7" borderId="40" xfId="0" applyNumberFormat="1" applyFont="1" applyFill="1" applyBorder="1" applyAlignment="1">
      <alignment horizontal="center" vertical="top"/>
    </xf>
    <xf numFmtId="164" fontId="1" fillId="7" borderId="42" xfId="0" applyNumberFormat="1" applyFont="1" applyFill="1" applyBorder="1" applyAlignment="1">
      <alignment horizontal="center" vertical="top"/>
    </xf>
    <xf numFmtId="164" fontId="1" fillId="7" borderId="40" xfId="0" applyNumberFormat="1" applyFont="1" applyFill="1" applyBorder="1" applyAlignment="1">
      <alignment horizontal="center" vertical="top"/>
    </xf>
    <xf numFmtId="164" fontId="4" fillId="6" borderId="16" xfId="0" applyNumberFormat="1" applyFont="1" applyFill="1" applyBorder="1" applyAlignment="1">
      <alignment horizontal="center" vertical="top" wrapText="1"/>
    </xf>
    <xf numFmtId="3" fontId="1" fillId="0" borderId="7" xfId="0" applyNumberFormat="1" applyFont="1" applyBorder="1" applyAlignment="1">
      <alignment vertical="top" wrapText="1"/>
    </xf>
    <xf numFmtId="3" fontId="1" fillId="6" borderId="37" xfId="0" applyNumberFormat="1" applyFont="1" applyFill="1" applyBorder="1" applyAlignment="1">
      <alignment horizontal="center" vertical="top"/>
    </xf>
    <xf numFmtId="3" fontId="1" fillId="6" borderId="4" xfId="0" applyNumberFormat="1" applyFont="1" applyFill="1" applyBorder="1" applyAlignment="1">
      <alignment horizontal="center" vertical="top"/>
    </xf>
    <xf numFmtId="3" fontId="1" fillId="6" borderId="6" xfId="0" applyNumberFormat="1" applyFont="1" applyFill="1" applyBorder="1" applyAlignment="1">
      <alignment horizontal="center" vertical="top"/>
    </xf>
    <xf numFmtId="3" fontId="1" fillId="6" borderId="42" xfId="0" applyNumberFormat="1" applyFont="1" applyFill="1" applyBorder="1" applyAlignment="1">
      <alignment horizontal="center" vertical="top"/>
    </xf>
    <xf numFmtId="3" fontId="1" fillId="6" borderId="44" xfId="0" applyNumberFormat="1" applyFont="1" applyFill="1" applyBorder="1" applyAlignment="1">
      <alignment horizontal="center" vertical="top"/>
    </xf>
    <xf numFmtId="3" fontId="1" fillId="6" borderId="32" xfId="0" applyNumberFormat="1" applyFont="1" applyFill="1" applyBorder="1" applyAlignment="1">
      <alignment horizontal="center" vertical="top"/>
    </xf>
    <xf numFmtId="3" fontId="1" fillId="0" borderId="49" xfId="0" applyNumberFormat="1" applyFont="1" applyBorder="1" applyAlignment="1">
      <alignment vertical="top"/>
    </xf>
    <xf numFmtId="3" fontId="1" fillId="0" borderId="50" xfId="0" applyNumberFormat="1" applyFont="1" applyBorder="1" applyAlignment="1">
      <alignment vertical="top"/>
    </xf>
    <xf numFmtId="3" fontId="1" fillId="0" borderId="66" xfId="0" applyNumberFormat="1" applyFont="1" applyBorder="1" applyAlignment="1">
      <alignment vertical="top"/>
    </xf>
    <xf numFmtId="3" fontId="1" fillId="6" borderId="41"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6" borderId="15"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3" fontId="1" fillId="0" borderId="16" xfId="0" applyNumberFormat="1" applyFont="1" applyFill="1" applyBorder="1" applyAlignment="1">
      <alignment vertical="top" wrapText="1"/>
    </xf>
    <xf numFmtId="3" fontId="1" fillId="6" borderId="13" xfId="0" applyNumberFormat="1" applyFont="1" applyFill="1" applyBorder="1" applyAlignment="1">
      <alignment horizontal="center" vertical="top" wrapText="1"/>
    </xf>
    <xf numFmtId="164" fontId="1" fillId="6" borderId="13" xfId="0" applyNumberFormat="1" applyFont="1" applyFill="1" applyBorder="1" applyAlignment="1">
      <alignment horizontal="center" vertical="top" wrapText="1"/>
    </xf>
    <xf numFmtId="164" fontId="1" fillId="6" borderId="15" xfId="0" applyNumberFormat="1" applyFont="1" applyFill="1" applyBorder="1" applyAlignment="1">
      <alignment horizontal="center" vertical="top" wrapText="1"/>
    </xf>
    <xf numFmtId="3" fontId="1" fillId="6" borderId="16" xfId="0" applyNumberFormat="1" applyFont="1" applyFill="1" applyBorder="1" applyAlignment="1">
      <alignment vertical="top" wrapText="1"/>
    </xf>
    <xf numFmtId="165" fontId="1" fillId="0" borderId="41" xfId="0" applyNumberFormat="1" applyFont="1" applyBorder="1" applyAlignment="1">
      <alignment horizontal="center" vertical="top"/>
    </xf>
    <xf numFmtId="165" fontId="1" fillId="0" borderId="16" xfId="0" applyNumberFormat="1" applyFont="1" applyBorder="1" applyAlignment="1">
      <alignment horizontal="left" vertical="top" wrapText="1"/>
    </xf>
    <xf numFmtId="49" fontId="1" fillId="6" borderId="13" xfId="0" applyNumberFormat="1" applyFont="1" applyFill="1" applyBorder="1" applyAlignment="1">
      <alignment horizontal="center" vertical="top"/>
    </xf>
    <xf numFmtId="49" fontId="7" fillId="6" borderId="15" xfId="0" applyNumberFormat="1" applyFont="1" applyFill="1" applyBorder="1" applyAlignment="1">
      <alignment horizontal="center" vertical="top"/>
    </xf>
    <xf numFmtId="49" fontId="1" fillId="0" borderId="13" xfId="0" applyNumberFormat="1" applyFont="1" applyFill="1" applyBorder="1" applyAlignment="1">
      <alignment horizontal="center" vertical="top" wrapText="1"/>
    </xf>
    <xf numFmtId="49" fontId="1" fillId="0" borderId="15"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164" fontId="3" fillId="6" borderId="41" xfId="0" applyNumberFormat="1" applyFont="1" applyFill="1" applyBorder="1" applyAlignment="1">
      <alignment horizontal="center" vertical="top"/>
    </xf>
    <xf numFmtId="164" fontId="3" fillId="6" borderId="16" xfId="0" applyNumberFormat="1" applyFont="1" applyFill="1" applyBorder="1" applyAlignment="1">
      <alignment horizontal="center" vertical="top"/>
    </xf>
    <xf numFmtId="0" fontId="18" fillId="0" borderId="62" xfId="0" applyFont="1" applyBorder="1" applyAlignment="1">
      <alignment vertical="top" wrapText="1"/>
    </xf>
    <xf numFmtId="3" fontId="4" fillId="0" borderId="41" xfId="0" applyNumberFormat="1" applyFont="1" applyBorder="1" applyAlignment="1">
      <alignment horizontal="center" vertical="top"/>
    </xf>
    <xf numFmtId="3" fontId="4" fillId="0" borderId="14" xfId="0" applyNumberFormat="1" applyFont="1" applyBorder="1" applyAlignment="1">
      <alignment horizontal="center" vertical="top"/>
    </xf>
    <xf numFmtId="3" fontId="4" fillId="0" borderId="54" xfId="0" applyNumberFormat="1" applyFont="1" applyBorder="1" applyAlignment="1">
      <alignment horizontal="center" vertical="top"/>
    </xf>
    <xf numFmtId="164" fontId="1" fillId="0" borderId="39" xfId="0" applyNumberFormat="1" applyFont="1" applyFill="1" applyBorder="1" applyAlignment="1">
      <alignment horizontal="center" vertical="top"/>
    </xf>
    <xf numFmtId="0" fontId="4" fillId="0" borderId="40" xfId="0" applyFont="1" applyFill="1" applyBorder="1" applyAlignment="1">
      <alignment horizontal="center" vertical="top"/>
    </xf>
    <xf numFmtId="3" fontId="6" fillId="6" borderId="43"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xf>
    <xf numFmtId="164" fontId="4" fillId="6" borderId="62" xfId="0" applyNumberFormat="1" applyFont="1" applyFill="1" applyBorder="1" applyAlignment="1">
      <alignment horizontal="center" vertical="top" wrapText="1"/>
    </xf>
    <xf numFmtId="164" fontId="4" fillId="0" borderId="25" xfId="0" applyNumberFormat="1" applyFont="1" applyFill="1" applyBorder="1" applyAlignment="1">
      <alignment horizontal="center" vertical="top" wrapText="1"/>
    </xf>
    <xf numFmtId="3" fontId="4" fillId="6" borderId="22" xfId="0" applyNumberFormat="1" applyFont="1" applyFill="1" applyBorder="1" applyAlignment="1">
      <alignment horizontal="center" vertical="top"/>
    </xf>
    <xf numFmtId="3" fontId="4" fillId="6" borderId="60" xfId="0" applyNumberFormat="1" applyFont="1" applyFill="1" applyBorder="1" applyAlignment="1">
      <alignment horizontal="center" vertical="top"/>
    </xf>
    <xf numFmtId="3" fontId="4" fillId="6" borderId="16" xfId="0" applyNumberFormat="1" applyFont="1" applyFill="1" applyBorder="1" applyAlignment="1">
      <alignment horizontal="center" vertical="top"/>
    </xf>
    <xf numFmtId="164" fontId="3" fillId="6" borderId="41" xfId="0" applyNumberFormat="1" applyFont="1" applyFill="1" applyBorder="1" applyAlignment="1">
      <alignment horizontal="center" vertical="top" wrapText="1"/>
    </xf>
    <xf numFmtId="164" fontId="1" fillId="6" borderId="41" xfId="0" applyNumberFormat="1" applyFont="1" applyFill="1" applyBorder="1" applyAlignment="1">
      <alignment horizontal="center" vertical="top" wrapText="1"/>
    </xf>
    <xf numFmtId="164" fontId="1" fillId="0" borderId="16" xfId="0" applyNumberFormat="1" applyFont="1" applyFill="1" applyBorder="1" applyAlignment="1">
      <alignment horizontal="center" vertical="top" wrapText="1"/>
    </xf>
    <xf numFmtId="3" fontId="4" fillId="7" borderId="37" xfId="0" applyNumberFormat="1" applyFont="1" applyFill="1" applyBorder="1" applyAlignment="1">
      <alignment vertical="top" wrapText="1"/>
    </xf>
    <xf numFmtId="3" fontId="4" fillId="7" borderId="37" xfId="0" applyNumberFormat="1" applyFont="1" applyFill="1" applyBorder="1" applyAlignment="1">
      <alignment horizontal="center" vertical="top" wrapText="1"/>
    </xf>
    <xf numFmtId="3" fontId="4" fillId="7" borderId="4" xfId="0" applyNumberFormat="1" applyFont="1" applyFill="1" applyBorder="1" applyAlignment="1">
      <alignment horizontal="center" vertical="top" wrapText="1"/>
    </xf>
    <xf numFmtId="3" fontId="4" fillId="7" borderId="6" xfId="0" applyNumberFormat="1" applyFont="1" applyFill="1" applyBorder="1" applyAlignment="1">
      <alignment horizontal="center" vertical="top" wrapText="1"/>
    </xf>
    <xf numFmtId="0" fontId="4" fillId="6" borderId="37" xfId="0" applyFont="1" applyFill="1" applyBorder="1" applyAlignment="1">
      <alignment horizontal="left" vertical="top" wrapText="1"/>
    </xf>
    <xf numFmtId="0" fontId="4" fillId="6" borderId="36" xfId="0" applyFont="1" applyFill="1" applyBorder="1" applyAlignment="1">
      <alignment horizontal="center" vertical="top" wrapText="1"/>
    </xf>
    <xf numFmtId="0" fontId="4" fillId="6" borderId="4" xfId="0" applyFont="1" applyFill="1" applyBorder="1" applyAlignment="1">
      <alignment horizontal="center" vertical="top" wrapText="1"/>
    </xf>
    <xf numFmtId="0" fontId="4" fillId="6" borderId="61" xfId="0" applyFont="1" applyFill="1" applyBorder="1" applyAlignment="1">
      <alignment horizontal="center" vertical="top" wrapText="1"/>
    </xf>
    <xf numFmtId="0" fontId="4" fillId="6" borderId="62" xfId="0" applyFont="1" applyFill="1" applyBorder="1" applyAlignment="1">
      <alignment horizontal="left" vertical="top" wrapText="1"/>
    </xf>
    <xf numFmtId="0" fontId="4" fillId="6" borderId="59" xfId="0" applyFont="1" applyFill="1" applyBorder="1" applyAlignment="1">
      <alignment horizontal="center" vertical="top" wrapText="1"/>
    </xf>
    <xf numFmtId="0" fontId="4" fillId="6" borderId="22" xfId="0" applyFont="1" applyFill="1" applyBorder="1" applyAlignment="1">
      <alignment horizontal="center" vertical="top" wrapText="1"/>
    </xf>
    <xf numFmtId="0" fontId="4" fillId="6" borderId="60" xfId="0" applyFont="1" applyFill="1" applyBorder="1" applyAlignment="1">
      <alignment horizontal="center" vertical="top" wrapText="1"/>
    </xf>
    <xf numFmtId="3" fontId="1" fillId="7" borderId="27" xfId="0" applyNumberFormat="1" applyFont="1" applyFill="1" applyBorder="1" applyAlignment="1">
      <alignment vertical="top" wrapText="1"/>
    </xf>
    <xf numFmtId="3" fontId="1" fillId="0" borderId="2" xfId="0" applyNumberFormat="1" applyFont="1" applyBorder="1" applyAlignment="1">
      <alignment horizontal="center" vertical="top"/>
    </xf>
    <xf numFmtId="3" fontId="1" fillId="7" borderId="75" xfId="0" applyNumberFormat="1" applyFont="1" applyFill="1" applyBorder="1" applyAlignment="1">
      <alignment horizontal="center" vertical="top" wrapText="1"/>
    </xf>
    <xf numFmtId="3" fontId="1" fillId="7" borderId="29" xfId="0" applyNumberFormat="1" applyFont="1" applyFill="1" applyBorder="1" applyAlignment="1">
      <alignment horizontal="center" vertical="top" wrapText="1"/>
    </xf>
    <xf numFmtId="164" fontId="3" fillId="9" borderId="59" xfId="0" applyNumberFormat="1" applyFont="1" applyFill="1" applyBorder="1" applyAlignment="1">
      <alignment horizontal="center" vertical="top"/>
    </xf>
    <xf numFmtId="3" fontId="1" fillId="0" borderId="36" xfId="0" applyNumberFormat="1" applyFont="1" applyFill="1" applyBorder="1" applyAlignment="1">
      <alignment horizontal="center" vertical="top" wrapText="1"/>
    </xf>
    <xf numFmtId="3" fontId="1" fillId="0" borderId="36" xfId="0" applyNumberFormat="1" applyFont="1" applyBorder="1" applyAlignment="1">
      <alignment horizontal="center" vertical="top"/>
    </xf>
    <xf numFmtId="3" fontId="1" fillId="7" borderId="69" xfId="0" applyNumberFormat="1" applyFont="1" applyFill="1" applyBorder="1" applyAlignment="1">
      <alignment horizontal="center" vertical="top" wrapText="1"/>
    </xf>
    <xf numFmtId="3" fontId="1" fillId="0" borderId="6" xfId="0" applyNumberFormat="1" applyFont="1" applyBorder="1" applyAlignment="1">
      <alignment horizontal="center" vertical="top"/>
    </xf>
    <xf numFmtId="3" fontId="1" fillId="0" borderId="59" xfId="0" applyNumberFormat="1" applyFont="1" applyFill="1" applyBorder="1" applyAlignment="1">
      <alignment horizontal="center" vertical="top" wrapText="1"/>
    </xf>
    <xf numFmtId="3" fontId="1" fillId="7" borderId="62" xfId="0" applyNumberFormat="1" applyFont="1" applyFill="1" applyBorder="1" applyAlignment="1">
      <alignment vertical="top" wrapText="1"/>
    </xf>
    <xf numFmtId="3" fontId="1" fillId="0" borderId="59" xfId="0" applyNumberFormat="1" applyFont="1" applyBorder="1" applyAlignment="1">
      <alignment horizontal="center" vertical="top"/>
    </xf>
    <xf numFmtId="3" fontId="1" fillId="7" borderId="77" xfId="0" applyNumberFormat="1" applyFont="1" applyFill="1" applyBorder="1" applyAlignment="1">
      <alignment horizontal="center" vertical="top" wrapText="1"/>
    </xf>
    <xf numFmtId="3" fontId="1" fillId="7" borderId="24" xfId="0" applyNumberFormat="1" applyFont="1" applyFill="1" applyBorder="1" applyAlignment="1">
      <alignment horizontal="center" vertical="top" wrapText="1"/>
    </xf>
    <xf numFmtId="3" fontId="1" fillId="7" borderId="42" xfId="0" applyNumberFormat="1" applyFont="1" applyFill="1" applyBorder="1" applyAlignment="1">
      <alignment horizontal="left" vertical="top" wrapText="1"/>
    </xf>
    <xf numFmtId="3" fontId="1" fillId="0" borderId="43" xfId="0" applyNumberFormat="1" applyFont="1" applyBorder="1" applyAlignment="1">
      <alignment horizontal="center" vertical="top"/>
    </xf>
    <xf numFmtId="3" fontId="1" fillId="7" borderId="44" xfId="0" applyNumberFormat="1" applyFont="1" applyFill="1" applyBorder="1" applyAlignment="1">
      <alignment horizontal="center" vertical="top" wrapText="1"/>
    </xf>
    <xf numFmtId="3" fontId="1" fillId="7" borderId="45" xfId="0" applyNumberFormat="1" applyFont="1" applyFill="1" applyBorder="1" applyAlignment="1">
      <alignment horizontal="center" vertical="top" wrapText="1"/>
    </xf>
    <xf numFmtId="165" fontId="1" fillId="0" borderId="16" xfId="0" applyNumberFormat="1" applyFont="1" applyBorder="1" applyAlignment="1">
      <alignment horizontal="center" vertical="top"/>
    </xf>
    <xf numFmtId="165" fontId="1" fillId="0" borderId="41" xfId="0" applyNumberFormat="1" applyFont="1" applyFill="1" applyBorder="1" applyAlignment="1">
      <alignment horizontal="center" vertical="top"/>
    </xf>
    <xf numFmtId="165" fontId="1" fillId="0" borderId="16" xfId="0" applyNumberFormat="1" applyFont="1" applyFill="1" applyBorder="1" applyAlignment="1">
      <alignment horizontal="center" vertical="top"/>
    </xf>
    <xf numFmtId="165" fontId="1" fillId="0" borderId="41" xfId="0" applyNumberFormat="1" applyFont="1" applyBorder="1" applyAlignment="1">
      <alignment horizontal="center"/>
    </xf>
    <xf numFmtId="165" fontId="1" fillId="0" borderId="16" xfId="0" applyNumberFormat="1" applyFont="1" applyBorder="1" applyAlignment="1">
      <alignment horizontal="center"/>
    </xf>
    <xf numFmtId="165" fontId="1" fillId="0" borderId="42" xfId="0" applyNumberFormat="1" applyFont="1" applyBorder="1" applyAlignment="1">
      <alignment horizontal="center" vertical="top"/>
    </xf>
    <xf numFmtId="165" fontId="1" fillId="0" borderId="40" xfId="0" applyNumberFormat="1" applyFont="1" applyBorder="1" applyAlignment="1">
      <alignment horizontal="center" vertical="top"/>
    </xf>
    <xf numFmtId="3" fontId="4" fillId="6" borderId="54" xfId="0" applyNumberFormat="1" applyFont="1" applyFill="1" applyBorder="1" applyAlignment="1">
      <alignment horizontal="center" vertical="top" wrapText="1"/>
    </xf>
    <xf numFmtId="3" fontId="6" fillId="6" borderId="39" xfId="0" applyNumberFormat="1" applyFont="1" applyFill="1" applyBorder="1" applyAlignment="1">
      <alignment vertical="top" wrapText="1"/>
    </xf>
    <xf numFmtId="3" fontId="6" fillId="6" borderId="52" xfId="0" applyNumberFormat="1" applyFont="1" applyFill="1" applyBorder="1" applyAlignment="1">
      <alignment vertical="top" wrapText="1"/>
    </xf>
    <xf numFmtId="3" fontId="3" fillId="6" borderId="60" xfId="0" applyNumberFormat="1" applyFont="1" applyFill="1" applyBorder="1" applyAlignment="1">
      <alignment vertical="top"/>
    </xf>
    <xf numFmtId="3" fontId="4" fillId="6" borderId="4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37" xfId="0" applyNumberFormat="1" applyFont="1" applyFill="1" applyBorder="1" applyAlignment="1">
      <alignment horizontal="center" vertical="top" wrapText="1"/>
    </xf>
    <xf numFmtId="164" fontId="1" fillId="6" borderId="37" xfId="0" applyNumberFormat="1" applyFont="1" applyFill="1" applyBorder="1" applyAlignment="1">
      <alignment horizontal="center" vertical="top" wrapText="1"/>
    </xf>
    <xf numFmtId="3" fontId="1" fillId="7" borderId="40" xfId="0" applyNumberFormat="1" applyFont="1" applyFill="1" applyBorder="1" applyAlignment="1">
      <alignment horizontal="center" vertical="top" wrapText="1"/>
    </xf>
    <xf numFmtId="164" fontId="1" fillId="7" borderId="42" xfId="0" applyNumberFormat="1" applyFont="1" applyFill="1" applyBorder="1" applyAlignment="1">
      <alignment horizontal="center" vertical="top" wrapText="1"/>
    </xf>
    <xf numFmtId="164" fontId="1" fillId="7" borderId="40" xfId="0" applyNumberFormat="1" applyFont="1" applyFill="1" applyBorder="1" applyAlignment="1">
      <alignment horizontal="center" vertical="top" wrapText="1"/>
    </xf>
    <xf numFmtId="3" fontId="4" fillId="0" borderId="59" xfId="0" applyNumberFormat="1" applyFont="1" applyBorder="1" applyAlignment="1">
      <alignment horizontal="center" vertical="center" textRotation="90"/>
    </xf>
    <xf numFmtId="0" fontId="4" fillId="6" borderId="41" xfId="0" applyFont="1" applyFill="1" applyBorder="1" applyAlignment="1">
      <alignment horizontal="left" vertical="top" wrapText="1"/>
    </xf>
    <xf numFmtId="3" fontId="4" fillId="7" borderId="46" xfId="0" applyNumberFormat="1" applyFont="1" applyFill="1" applyBorder="1" applyAlignment="1">
      <alignment horizontal="center" vertical="top" wrapText="1"/>
    </xf>
    <xf numFmtId="164" fontId="1" fillId="6" borderId="48" xfId="0" applyNumberFormat="1" applyFont="1" applyFill="1" applyBorder="1" applyAlignment="1">
      <alignment horizontal="center" vertical="top"/>
    </xf>
    <xf numFmtId="3" fontId="4" fillId="0" borderId="37" xfId="0" applyNumberFormat="1" applyFont="1" applyFill="1" applyBorder="1" applyAlignment="1">
      <alignment horizontal="center" vertical="center" wrapText="1"/>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0" fontId="1" fillId="6" borderId="48" xfId="0" applyFont="1" applyFill="1" applyBorder="1" applyAlignment="1">
      <alignment horizontal="center" vertical="top"/>
    </xf>
    <xf numFmtId="164" fontId="1" fillId="6" borderId="66" xfId="0" applyNumberFormat="1" applyFont="1" applyFill="1" applyBorder="1" applyAlignment="1">
      <alignment horizontal="center" vertical="top"/>
    </xf>
    <xf numFmtId="0" fontId="1" fillId="6" borderId="7" xfId="0" applyFont="1" applyFill="1" applyBorder="1" applyAlignment="1">
      <alignment horizontal="center" vertical="top"/>
    </xf>
    <xf numFmtId="3" fontId="4" fillId="0" borderId="60" xfId="0" applyNumberFormat="1" applyFont="1" applyFill="1" applyBorder="1" applyAlignment="1">
      <alignment horizontal="center" vertical="top" wrapText="1"/>
    </xf>
    <xf numFmtId="3" fontId="3" fillId="0" borderId="45" xfId="0" applyNumberFormat="1" applyFont="1" applyBorder="1" applyAlignment="1">
      <alignment horizontal="center" vertical="top"/>
    </xf>
    <xf numFmtId="49" fontId="3" fillId="7" borderId="14" xfId="0" applyNumberFormat="1" applyFont="1" applyFill="1" applyBorder="1" applyAlignment="1">
      <alignment horizontal="center" vertical="top"/>
    </xf>
    <xf numFmtId="49" fontId="3" fillId="7" borderId="23" xfId="0" applyNumberFormat="1" applyFont="1" applyFill="1" applyBorder="1" applyAlignment="1">
      <alignment horizontal="center" vertical="top"/>
    </xf>
    <xf numFmtId="164" fontId="1" fillId="0" borderId="58" xfId="0" applyNumberFormat="1" applyFont="1" applyBorder="1" applyAlignment="1">
      <alignment horizontal="center" vertical="top" wrapText="1"/>
    </xf>
    <xf numFmtId="3" fontId="1" fillId="0" borderId="46"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3" fontId="1" fillId="7" borderId="7" xfId="0" applyNumberFormat="1" applyFont="1" applyFill="1" applyBorder="1" applyAlignment="1">
      <alignment horizontal="center" vertical="top"/>
    </xf>
    <xf numFmtId="164" fontId="1" fillId="0" borderId="41" xfId="0" applyNumberFormat="1" applyFont="1" applyFill="1" applyBorder="1" applyAlignment="1">
      <alignment horizontal="center" vertical="top" wrapText="1"/>
    </xf>
    <xf numFmtId="164" fontId="4" fillId="6" borderId="40"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1" fillId="0" borderId="6" xfId="0" applyNumberFormat="1" applyFont="1" applyFill="1" applyBorder="1" applyAlignment="1">
      <alignment horizontal="center" vertical="top" textRotation="1"/>
    </xf>
    <xf numFmtId="3" fontId="1" fillId="0" borderId="24" xfId="0" applyNumberFormat="1" applyFont="1" applyFill="1" applyBorder="1" applyAlignment="1">
      <alignment horizontal="center" vertical="top" textRotation="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4" fillId="0" borderId="40"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3" fontId="4" fillId="0" borderId="59" xfId="0" applyNumberFormat="1" applyFont="1" applyFill="1" applyBorder="1" applyAlignment="1">
      <alignment horizontal="center" vertical="center" textRotation="90" wrapText="1"/>
    </xf>
    <xf numFmtId="3" fontId="4" fillId="0" borderId="4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49" fontId="3" fillId="0" borderId="54" xfId="0" applyNumberFormat="1" applyFont="1" applyBorder="1" applyAlignment="1">
      <alignment horizontal="center" vertical="top"/>
    </xf>
    <xf numFmtId="3" fontId="1" fillId="6" borderId="37" xfId="0" applyNumberFormat="1" applyFont="1" applyFill="1" applyBorder="1" applyAlignment="1">
      <alignment horizontal="left" vertical="top" wrapText="1"/>
    </xf>
    <xf numFmtId="3" fontId="4" fillId="0" borderId="42" xfId="0" applyNumberFormat="1" applyFont="1" applyFill="1" applyBorder="1" applyAlignment="1">
      <alignment horizontal="center" vertical="center" textRotation="90" wrapText="1"/>
    </xf>
    <xf numFmtId="164" fontId="1" fillId="7" borderId="37" xfId="0" applyNumberFormat="1" applyFont="1" applyFill="1" applyBorder="1" applyAlignment="1">
      <alignment horizontal="center" vertical="top" wrapText="1"/>
    </xf>
    <xf numFmtId="3" fontId="4" fillId="0" borderId="41" xfId="0" applyNumberFormat="1" applyFont="1" applyBorder="1" applyAlignment="1">
      <alignment horizontal="center" vertical="top" textRotation="90"/>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164" fontId="1"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4" fillId="0" borderId="6"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0" borderId="7"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16" xfId="0" applyNumberFormat="1" applyFont="1" applyBorder="1" applyAlignment="1">
      <alignment horizontal="center" vertical="top" wrapText="1"/>
    </xf>
    <xf numFmtId="3" fontId="4" fillId="0" borderId="48"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49" fontId="3" fillId="0" borderId="14"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40"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49" fontId="3" fillId="0" borderId="23" xfId="0" applyNumberFormat="1" applyFont="1" applyBorder="1" applyAlignment="1">
      <alignment horizontal="center" vertical="top"/>
    </xf>
    <xf numFmtId="3" fontId="4" fillId="0" borderId="7" xfId="0" applyNumberFormat="1" applyFont="1" applyFill="1" applyBorder="1" applyAlignment="1">
      <alignment horizontal="center" vertical="top" wrapText="1"/>
    </xf>
    <xf numFmtId="3" fontId="1" fillId="0" borderId="7" xfId="0" applyNumberFormat="1" applyFont="1" applyBorder="1" applyAlignment="1">
      <alignment horizontal="center" vertical="top" wrapText="1"/>
    </xf>
    <xf numFmtId="3" fontId="4" fillId="0" borderId="37"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center" vertical="center" wrapText="1"/>
    </xf>
    <xf numFmtId="3" fontId="10" fillId="0" borderId="49" xfId="0" applyNumberFormat="1" applyFont="1" applyBorder="1" applyAlignment="1">
      <alignment horizontal="left" vertical="top" wrapText="1"/>
    </xf>
    <xf numFmtId="0" fontId="1" fillId="0" borderId="0" xfId="0" applyFont="1" applyAlignment="1">
      <alignment vertical="top"/>
    </xf>
    <xf numFmtId="0" fontId="1" fillId="0" borderId="0" xfId="0" applyFont="1" applyAlignment="1">
      <alignment vertical="center"/>
    </xf>
    <xf numFmtId="0" fontId="1" fillId="0" borderId="0" xfId="0" applyNumberFormat="1" applyFont="1" applyAlignment="1">
      <alignment vertical="top"/>
    </xf>
    <xf numFmtId="0" fontId="1" fillId="0" borderId="0" xfId="0" applyFont="1" applyAlignment="1">
      <alignment horizontal="center" vertical="top"/>
    </xf>
    <xf numFmtId="0" fontId="1" fillId="0" borderId="0" xfId="0" applyFont="1" applyBorder="1" applyAlignment="1">
      <alignment vertical="top"/>
    </xf>
    <xf numFmtId="164" fontId="4" fillId="7" borderId="0" xfId="0" applyNumberFormat="1" applyFont="1" applyFill="1" applyBorder="1" applyAlignment="1">
      <alignment horizontal="center" vertical="top"/>
    </xf>
    <xf numFmtId="164" fontId="4" fillId="6" borderId="0" xfId="0" applyNumberFormat="1" applyFont="1" applyFill="1" applyBorder="1" applyAlignment="1">
      <alignment horizontal="center" vertical="top"/>
    </xf>
    <xf numFmtId="164" fontId="4" fillId="7" borderId="51" xfId="0" applyNumberFormat="1" applyFont="1" applyFill="1" applyBorder="1" applyAlignment="1">
      <alignment horizontal="center" vertical="top"/>
    </xf>
    <xf numFmtId="164" fontId="3" fillId="8" borderId="31" xfId="0" applyNumberFormat="1" applyFont="1" applyFill="1" applyBorder="1" applyAlignment="1">
      <alignment horizontal="center" vertical="top"/>
    </xf>
    <xf numFmtId="164" fontId="3" fillId="8" borderId="18" xfId="0" applyNumberFormat="1" applyFont="1" applyFill="1" applyBorder="1" applyAlignment="1">
      <alignment horizontal="center" vertical="top"/>
    </xf>
    <xf numFmtId="164" fontId="4" fillId="6" borderId="51" xfId="0" applyNumberFormat="1" applyFont="1" applyFill="1" applyBorder="1" applyAlignment="1">
      <alignment horizontal="center" vertical="top"/>
    </xf>
    <xf numFmtId="164" fontId="4" fillId="0" borderId="51"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3" fillId="8" borderId="56"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7" borderId="4" xfId="0" applyNumberFormat="1" applyFont="1" applyFill="1" applyBorder="1" applyAlignment="1">
      <alignment horizontal="center" vertical="top"/>
    </xf>
    <xf numFmtId="164" fontId="1" fillId="6" borderId="44" xfId="0" applyNumberFormat="1" applyFont="1" applyFill="1" applyBorder="1" applyAlignment="1">
      <alignment horizontal="center" vertical="top"/>
    </xf>
    <xf numFmtId="164" fontId="4" fillId="7" borderId="13" xfId="0" applyNumberFormat="1" applyFont="1" applyFill="1" applyBorder="1" applyAlignment="1">
      <alignment horizontal="center" vertical="top"/>
    </xf>
    <xf numFmtId="164" fontId="4" fillId="6" borderId="13" xfId="0" applyNumberFormat="1" applyFont="1" applyFill="1" applyBorder="1" applyAlignment="1">
      <alignment horizontal="center" vertical="top"/>
    </xf>
    <xf numFmtId="164" fontId="4" fillId="7" borderId="50" xfId="0" applyNumberFormat="1" applyFont="1" applyFill="1" applyBorder="1" applyAlignment="1">
      <alignment horizontal="center" vertical="top"/>
    </xf>
    <xf numFmtId="164" fontId="3" fillId="8" borderId="44" xfId="0" applyNumberFormat="1" applyFont="1" applyFill="1" applyBorder="1" applyAlignment="1">
      <alignment horizontal="center" vertical="top"/>
    </xf>
    <xf numFmtId="164" fontId="3" fillId="8" borderId="12" xfId="0" applyNumberFormat="1" applyFont="1" applyFill="1" applyBorder="1" applyAlignment="1">
      <alignment horizontal="center" vertical="top"/>
    </xf>
    <xf numFmtId="164" fontId="4" fillId="6" borderId="50"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3" fillId="8" borderId="21"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5" borderId="34" xfId="0" applyNumberFormat="1" applyFont="1" applyFill="1" applyBorder="1" applyAlignment="1">
      <alignment horizontal="center" vertical="top"/>
    </xf>
    <xf numFmtId="164" fontId="4" fillId="7" borderId="37"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7" borderId="3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5" fontId="1" fillId="0" borderId="0" xfId="0" applyNumberFormat="1" applyFont="1" applyBorder="1" applyAlignment="1">
      <alignment horizontal="center" vertical="top"/>
    </xf>
    <xf numFmtId="164" fontId="1" fillId="6" borderId="0" xfId="0" applyNumberFormat="1" applyFont="1" applyFill="1" applyBorder="1" applyAlignment="1">
      <alignment horizontal="center" vertical="top"/>
    </xf>
    <xf numFmtId="164" fontId="4" fillId="7" borderId="0" xfId="0" applyNumberFormat="1" applyFont="1" applyFill="1" applyBorder="1" applyAlignment="1">
      <alignment horizontal="center" vertical="top" wrapText="1"/>
    </xf>
    <xf numFmtId="164" fontId="4" fillId="6" borderId="0" xfId="0" applyNumberFormat="1" applyFont="1" applyFill="1" applyBorder="1" applyAlignment="1">
      <alignment horizontal="center" vertical="top" wrapText="1"/>
    </xf>
    <xf numFmtId="164" fontId="3" fillId="6" borderId="0" xfId="0" applyNumberFormat="1" applyFont="1" applyFill="1" applyBorder="1" applyAlignment="1">
      <alignment horizontal="center" vertical="top"/>
    </xf>
    <xf numFmtId="164" fontId="4" fillId="0" borderId="0" xfId="0" applyNumberFormat="1" applyFont="1" applyFill="1" applyBorder="1" applyAlignment="1">
      <alignment horizontal="center" vertical="top" wrapText="1"/>
    </xf>
    <xf numFmtId="164" fontId="4" fillId="0" borderId="0" xfId="0" applyNumberFormat="1" applyFont="1" applyBorder="1" applyAlignment="1">
      <alignment horizontal="center" vertical="top"/>
    </xf>
    <xf numFmtId="164" fontId="4" fillId="7" borderId="51" xfId="0" applyNumberFormat="1" applyFont="1" applyFill="1" applyBorder="1" applyAlignment="1">
      <alignment horizontal="center" vertical="top" wrapText="1"/>
    </xf>
    <xf numFmtId="164" fontId="6" fillId="8" borderId="56"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1" fillId="7" borderId="35" xfId="0" applyNumberFormat="1" applyFont="1" applyFill="1" applyBorder="1" applyAlignment="1">
      <alignment horizontal="center" vertical="top" wrapText="1"/>
    </xf>
    <xf numFmtId="164" fontId="3" fillId="8" borderId="68" xfId="0" applyNumberFormat="1" applyFont="1" applyFill="1" applyBorder="1" applyAlignment="1">
      <alignment horizontal="center" vertical="top"/>
    </xf>
    <xf numFmtId="164" fontId="4" fillId="7" borderId="69" xfId="0" applyNumberFormat="1" applyFont="1" applyFill="1" applyBorder="1" applyAlignment="1">
      <alignment horizontal="center" vertical="top"/>
    </xf>
    <xf numFmtId="164" fontId="4" fillId="7" borderId="73" xfId="0" applyNumberFormat="1" applyFont="1" applyFill="1" applyBorder="1" applyAlignment="1">
      <alignment horizontal="center" vertical="top"/>
    </xf>
    <xf numFmtId="164" fontId="4" fillId="0" borderId="75"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1" fillId="6" borderId="35" xfId="0" applyNumberFormat="1" applyFont="1" applyFill="1" applyBorder="1" applyAlignment="1">
      <alignment horizontal="center" vertical="top" wrapText="1"/>
    </xf>
    <xf numFmtId="164" fontId="4" fillId="7" borderId="28" xfId="0" applyNumberFormat="1" applyFont="1" applyFill="1" applyBorder="1" applyAlignment="1">
      <alignment horizontal="center" vertical="top" wrapText="1"/>
    </xf>
    <xf numFmtId="164" fontId="1" fillId="6" borderId="35" xfId="0" applyNumberFormat="1" applyFont="1" applyFill="1" applyBorder="1" applyAlignment="1">
      <alignment horizontal="center" vertical="top"/>
    </xf>
    <xf numFmtId="164" fontId="1" fillId="6" borderId="51" xfId="0" applyNumberFormat="1" applyFont="1" applyFill="1" applyBorder="1" applyAlignment="1">
      <alignment horizontal="center" vertical="top"/>
    </xf>
    <xf numFmtId="164" fontId="1" fillId="7" borderId="12" xfId="0" applyNumberFormat="1" applyFont="1" applyFill="1" applyBorder="1" applyAlignment="1">
      <alignment horizontal="center" vertical="top"/>
    </xf>
    <xf numFmtId="164" fontId="1" fillId="7" borderId="13" xfId="0" applyNumberFormat="1" applyFont="1" applyFill="1" applyBorder="1" applyAlignment="1">
      <alignment horizontal="center" vertical="top"/>
    </xf>
    <xf numFmtId="164" fontId="1" fillId="7"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5" fontId="1" fillId="0" borderId="13" xfId="0" applyNumberFormat="1" applyFont="1" applyBorder="1" applyAlignment="1">
      <alignment horizontal="center" vertical="top"/>
    </xf>
    <xf numFmtId="164" fontId="1" fillId="6" borderId="13" xfId="0" applyNumberFormat="1" applyFont="1" applyFill="1" applyBorder="1" applyAlignment="1">
      <alignment horizontal="center" vertical="top"/>
    </xf>
    <xf numFmtId="164" fontId="4" fillId="7" borderId="13" xfId="0" applyNumberFormat="1" applyFont="1" applyFill="1" applyBorder="1" applyAlignment="1">
      <alignment horizontal="center" vertical="top" wrapText="1"/>
    </xf>
    <xf numFmtId="164" fontId="4" fillId="6" borderId="13" xfId="0" applyNumberFormat="1" applyFont="1" applyFill="1" applyBorder="1" applyAlignment="1">
      <alignment horizontal="center" vertical="top" wrapText="1"/>
    </xf>
    <xf numFmtId="164" fontId="3" fillId="6" borderId="13" xfId="0" applyNumberFormat="1" applyFont="1" applyFill="1" applyBorder="1" applyAlignment="1">
      <alignment horizontal="center" vertical="top"/>
    </xf>
    <xf numFmtId="164" fontId="4" fillId="0" borderId="13" xfId="0" applyNumberFormat="1" applyFont="1" applyFill="1" applyBorder="1" applyAlignment="1">
      <alignment horizontal="center" vertical="top" wrapText="1"/>
    </xf>
    <xf numFmtId="164" fontId="4" fillId="0" borderId="13" xfId="0" applyNumberFormat="1" applyFont="1" applyBorder="1" applyAlignment="1">
      <alignment horizontal="center" vertical="top"/>
    </xf>
    <xf numFmtId="164" fontId="4" fillId="7" borderId="50" xfId="0" applyNumberFormat="1" applyFont="1" applyFill="1" applyBorder="1" applyAlignment="1">
      <alignment horizontal="center" vertical="top" wrapText="1"/>
    </xf>
    <xf numFmtId="164" fontId="6" fillId="8" borderId="2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1" fillId="7" borderId="4" xfId="0" applyNumberFormat="1" applyFont="1" applyFill="1" applyBorder="1" applyAlignment="1">
      <alignment horizontal="center" vertical="top" wrapText="1"/>
    </xf>
    <xf numFmtId="164" fontId="4" fillId="7" borderId="4" xfId="0" applyNumberFormat="1" applyFont="1" applyFill="1" applyBorder="1" applyAlignment="1">
      <alignment horizontal="center" vertical="top"/>
    </xf>
    <xf numFmtId="164" fontId="4" fillId="7" borderId="44"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1" fillId="6" borderId="4" xfId="0" applyNumberFormat="1" applyFont="1" applyFill="1" applyBorder="1" applyAlignment="1">
      <alignment horizontal="center" vertical="top" wrapText="1"/>
    </xf>
    <xf numFmtId="164" fontId="4" fillId="7" borderId="3" xfId="0" applyNumberFormat="1" applyFont="1" applyFill="1" applyBorder="1" applyAlignment="1">
      <alignment horizontal="center" vertical="top" wrapText="1"/>
    </xf>
    <xf numFmtId="164" fontId="1" fillId="6" borderId="4" xfId="0" applyNumberFormat="1" applyFont="1" applyFill="1" applyBorder="1" applyAlignment="1">
      <alignment horizontal="center" vertical="top"/>
    </xf>
    <xf numFmtId="164" fontId="1" fillId="6" borderId="50" xfId="0" applyNumberFormat="1" applyFont="1" applyFill="1" applyBorder="1" applyAlignment="1">
      <alignment horizontal="center" vertical="top"/>
    </xf>
    <xf numFmtId="164" fontId="4" fillId="6" borderId="28" xfId="0" applyNumberFormat="1" applyFont="1" applyFill="1" applyBorder="1" applyAlignment="1">
      <alignment horizontal="center" vertical="top" wrapText="1"/>
    </xf>
    <xf numFmtId="164" fontId="4" fillId="6" borderId="51" xfId="0" applyNumberFormat="1" applyFont="1" applyFill="1" applyBorder="1" applyAlignment="1">
      <alignment horizontal="center" vertical="top" wrapText="1"/>
    </xf>
    <xf numFmtId="164" fontId="3" fillId="6" borderId="0" xfId="0" applyNumberFormat="1" applyFont="1" applyFill="1" applyBorder="1" applyAlignment="1">
      <alignment horizontal="center" vertical="top" wrapText="1"/>
    </xf>
    <xf numFmtId="164" fontId="1" fillId="6" borderId="0" xfId="0" applyNumberFormat="1" applyFont="1" applyFill="1" applyBorder="1" applyAlignment="1">
      <alignment horizontal="center" vertical="top" wrapText="1"/>
    </xf>
    <xf numFmtId="164" fontId="4" fillId="6" borderId="1" xfId="0" applyNumberFormat="1" applyFont="1" applyFill="1" applyBorder="1" applyAlignment="1">
      <alignment horizontal="center" vertical="top" wrapText="1"/>
    </xf>
    <xf numFmtId="164" fontId="1" fillId="7" borderId="18" xfId="0" applyNumberFormat="1" applyFont="1" applyFill="1" applyBorder="1" applyAlignment="1">
      <alignment horizontal="center" vertical="top" wrapText="1"/>
    </xf>
    <xf numFmtId="164" fontId="1" fillId="7" borderId="1" xfId="0" applyNumberFormat="1" applyFont="1" applyFill="1" applyBorder="1" applyAlignment="1">
      <alignment horizontal="center" vertical="top" wrapText="1"/>
    </xf>
    <xf numFmtId="164" fontId="3" fillId="9" borderId="62" xfId="0" applyNumberFormat="1" applyFont="1" applyFill="1" applyBorder="1" applyAlignment="1">
      <alignment horizontal="center" vertical="top"/>
    </xf>
    <xf numFmtId="164" fontId="4" fillId="6" borderId="3" xfId="0" applyNumberFormat="1" applyFont="1" applyFill="1" applyBorder="1" applyAlignment="1">
      <alignment horizontal="center" vertical="top" wrapText="1"/>
    </xf>
    <xf numFmtId="164" fontId="4" fillId="6" borderId="50" xfId="0" applyNumberFormat="1" applyFont="1" applyFill="1" applyBorder="1" applyAlignment="1">
      <alignment horizontal="center" vertical="top" wrapText="1"/>
    </xf>
    <xf numFmtId="164" fontId="4" fillId="6" borderId="44" xfId="0" applyNumberFormat="1" applyFont="1" applyFill="1" applyBorder="1" applyAlignment="1">
      <alignment horizontal="center" vertical="top" wrapText="1"/>
    </xf>
    <xf numFmtId="164" fontId="3" fillId="6" borderId="13" xfId="0" applyNumberFormat="1" applyFont="1" applyFill="1" applyBorder="1" applyAlignment="1">
      <alignment horizontal="center" vertical="top" wrapText="1"/>
    </xf>
    <xf numFmtId="164" fontId="4" fillId="6" borderId="22" xfId="0" applyNumberFormat="1" applyFont="1" applyFill="1" applyBorder="1" applyAlignment="1">
      <alignment horizontal="center" vertical="top" wrapText="1"/>
    </xf>
    <xf numFmtId="164" fontId="1" fillId="7" borderId="12" xfId="0" applyNumberFormat="1" applyFont="1" applyFill="1" applyBorder="1" applyAlignment="1">
      <alignment horizontal="center" vertical="top" wrapText="1"/>
    </xf>
    <xf numFmtId="164" fontId="3" fillId="9" borderId="22"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164" fontId="4" fillId="7" borderId="35" xfId="0" applyNumberFormat="1" applyFont="1" applyFill="1" applyBorder="1" applyAlignment="1">
      <alignment horizontal="center" vertical="top" wrapText="1"/>
    </xf>
    <xf numFmtId="164" fontId="1" fillId="6" borderId="18" xfId="0" applyNumberFormat="1" applyFont="1" applyFill="1" applyBorder="1" applyAlignment="1">
      <alignment horizontal="center" vertical="top"/>
    </xf>
    <xf numFmtId="164" fontId="4" fillId="6" borderId="18" xfId="0" applyNumberFormat="1" applyFont="1" applyFill="1" applyBorder="1" applyAlignment="1">
      <alignment horizontal="center" vertical="top"/>
    </xf>
    <xf numFmtId="164" fontId="4" fillId="7" borderId="31" xfId="0" applyNumberFormat="1" applyFont="1" applyFill="1" applyBorder="1" applyAlignment="1">
      <alignment horizontal="center" vertical="top" wrapText="1"/>
    </xf>
    <xf numFmtId="165" fontId="1" fillId="0" borderId="31" xfId="0" applyNumberFormat="1" applyFont="1" applyBorder="1" applyAlignment="1">
      <alignment horizontal="center" vertical="top"/>
    </xf>
    <xf numFmtId="165" fontId="1" fillId="0" borderId="0" xfId="0" applyNumberFormat="1" applyFont="1" applyFill="1" applyBorder="1" applyAlignment="1">
      <alignment horizontal="center" vertical="top"/>
    </xf>
    <xf numFmtId="165" fontId="1" fillId="7" borderId="0" xfId="0" applyNumberFormat="1" applyFont="1" applyFill="1" applyBorder="1" applyAlignment="1">
      <alignment horizontal="center" vertical="top" wrapText="1"/>
    </xf>
    <xf numFmtId="164" fontId="4" fillId="7" borderId="4" xfId="0" applyNumberFormat="1" applyFont="1" applyFill="1" applyBorder="1" applyAlignment="1">
      <alignment horizontal="center" vertical="top" wrapText="1"/>
    </xf>
    <xf numFmtId="164" fontId="1" fillId="6" borderId="12" xfId="0" applyNumberFormat="1" applyFont="1" applyFill="1" applyBorder="1" applyAlignment="1">
      <alignment horizontal="center" vertical="top"/>
    </xf>
    <xf numFmtId="164" fontId="4" fillId="6" borderId="12" xfId="0" applyNumberFormat="1" applyFont="1" applyFill="1" applyBorder="1" applyAlignment="1">
      <alignment horizontal="center" vertical="top"/>
    </xf>
    <xf numFmtId="164" fontId="4" fillId="7" borderId="44" xfId="0" applyNumberFormat="1" applyFont="1" applyFill="1" applyBorder="1" applyAlignment="1">
      <alignment horizontal="center" vertical="top" wrapText="1"/>
    </xf>
    <xf numFmtId="165" fontId="1" fillId="0" borderId="44" xfId="0" applyNumberFormat="1" applyFont="1" applyBorder="1" applyAlignment="1">
      <alignment horizontal="center" vertical="top"/>
    </xf>
    <xf numFmtId="165" fontId="1" fillId="0" borderId="13" xfId="0" applyNumberFormat="1" applyFont="1" applyFill="1" applyBorder="1" applyAlignment="1">
      <alignment horizontal="center" vertical="top"/>
    </xf>
    <xf numFmtId="165" fontId="1" fillId="7" borderId="13" xfId="0" applyNumberFormat="1" applyFont="1" applyFill="1" applyBorder="1" applyAlignment="1">
      <alignment horizontal="center" vertical="top" wrapText="1"/>
    </xf>
    <xf numFmtId="164" fontId="6" fillId="5" borderId="34" xfId="0" applyNumberFormat="1" applyFont="1" applyFill="1" applyBorder="1" applyAlignment="1">
      <alignment horizontal="center" vertical="top"/>
    </xf>
    <xf numFmtId="164" fontId="3" fillId="4" borderId="34" xfId="0" applyNumberFormat="1" applyFont="1" applyFill="1" applyBorder="1" applyAlignment="1">
      <alignment horizontal="center" vertical="top"/>
    </xf>
    <xf numFmtId="164" fontId="3" fillId="3" borderId="22" xfId="0" applyNumberFormat="1" applyFont="1" applyFill="1" applyBorder="1" applyAlignment="1">
      <alignment horizontal="center" vertical="top" wrapText="1"/>
    </xf>
    <xf numFmtId="164" fontId="6" fillId="3" borderId="9" xfId="0" applyNumberFormat="1" applyFont="1" applyFill="1" applyBorder="1" applyAlignment="1">
      <alignment horizontal="center" vertical="top" wrapText="1"/>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6" fillId="3" borderId="34" xfId="0" applyNumberFormat="1" applyFont="1" applyFill="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1" fillId="0" borderId="21" xfId="0" applyNumberFormat="1" applyFont="1" applyBorder="1" applyAlignment="1">
      <alignment horizontal="center" vertical="top" wrapText="1"/>
    </xf>
    <xf numFmtId="164" fontId="6" fillId="8" borderId="34" xfId="0" applyNumberFormat="1" applyFont="1" applyFill="1" applyBorder="1" applyAlignment="1">
      <alignment horizontal="center" vertical="top" wrapText="1"/>
    </xf>
    <xf numFmtId="164" fontId="1" fillId="0" borderId="4" xfId="0" applyNumberFormat="1" applyFont="1" applyBorder="1" applyAlignment="1">
      <alignment horizontal="center" vertical="center" wrapText="1"/>
    </xf>
    <xf numFmtId="3" fontId="1" fillId="0" borderId="76" xfId="0" applyNumberFormat="1" applyFont="1" applyBorder="1" applyAlignment="1">
      <alignment horizontal="center" vertical="center" textRotation="90"/>
    </xf>
    <xf numFmtId="49" fontId="1" fillId="6" borderId="15"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4" fillId="6" borderId="6" xfId="0" applyNumberFormat="1" applyFont="1" applyFill="1" applyBorder="1" applyAlignment="1">
      <alignment horizontal="center" vertical="top" wrapText="1"/>
    </xf>
    <xf numFmtId="3" fontId="4" fillId="0" borderId="19" xfId="0" applyNumberFormat="1" applyFont="1" applyFill="1" applyBorder="1" applyAlignment="1">
      <alignment horizontal="center" vertical="top" wrapText="1"/>
    </xf>
    <xf numFmtId="49" fontId="4" fillId="0" borderId="32" xfId="0" applyNumberFormat="1" applyFont="1" applyFill="1" applyBorder="1" applyAlignment="1">
      <alignment horizontal="center" vertical="top"/>
    </xf>
    <xf numFmtId="0" fontId="4" fillId="6" borderId="19" xfId="0" applyFont="1" applyFill="1" applyBorder="1" applyAlignment="1">
      <alignment horizontal="center" vertical="top" wrapText="1"/>
    </xf>
    <xf numFmtId="3" fontId="4" fillId="6" borderId="54" xfId="0" applyNumberFormat="1" applyFont="1" applyFill="1" applyBorder="1" applyAlignment="1">
      <alignment horizontal="center" vertical="top"/>
    </xf>
    <xf numFmtId="3" fontId="1" fillId="7" borderId="6" xfId="0" applyNumberFormat="1" applyFont="1" applyFill="1" applyBorder="1" applyAlignment="1">
      <alignment horizontal="center" vertical="top" wrapText="1"/>
    </xf>
    <xf numFmtId="3" fontId="3" fillId="0" borderId="66" xfId="0" applyNumberFormat="1" applyFont="1" applyFill="1" applyBorder="1" applyAlignment="1">
      <alignment horizontal="center" vertical="top"/>
    </xf>
    <xf numFmtId="164" fontId="1" fillId="7" borderId="0" xfId="0" applyNumberFormat="1" applyFont="1" applyFill="1" applyBorder="1" applyAlignment="1">
      <alignment horizontal="center" vertical="top" wrapText="1"/>
    </xf>
    <xf numFmtId="49" fontId="6" fillId="0" borderId="45" xfId="0" applyNumberFormat="1" applyFont="1" applyBorder="1" applyAlignment="1">
      <alignment horizontal="center" vertical="top"/>
    </xf>
    <xf numFmtId="3" fontId="1" fillId="7" borderId="0" xfId="0" applyNumberFormat="1" applyFont="1" applyFill="1" applyBorder="1" applyAlignment="1">
      <alignment horizontal="center" vertical="top" wrapText="1"/>
    </xf>
    <xf numFmtId="164" fontId="1" fillId="7" borderId="0" xfId="0" applyNumberFormat="1" applyFont="1" applyFill="1" applyBorder="1" applyAlignment="1">
      <alignment horizontal="center" vertical="top" wrapText="1"/>
    </xf>
    <xf numFmtId="49" fontId="6" fillId="0" borderId="54" xfId="0" applyNumberFormat="1" applyFont="1" applyBorder="1" applyAlignment="1">
      <alignment vertical="top"/>
    </xf>
    <xf numFmtId="164" fontId="24" fillId="7" borderId="44" xfId="0" applyNumberFormat="1" applyFont="1" applyFill="1" applyBorder="1" applyAlignment="1">
      <alignment horizontal="center" vertical="top" wrapText="1"/>
    </xf>
    <xf numFmtId="164" fontId="24" fillId="7" borderId="31" xfId="0" applyNumberFormat="1" applyFont="1" applyFill="1" applyBorder="1" applyAlignment="1">
      <alignment horizontal="center" vertical="top" wrapText="1"/>
    </xf>
    <xf numFmtId="164" fontId="24" fillId="6" borderId="44" xfId="0" applyNumberFormat="1" applyFont="1" applyFill="1" applyBorder="1" applyAlignment="1">
      <alignment horizontal="center" vertical="top" wrapText="1"/>
    </xf>
    <xf numFmtId="164" fontId="24" fillId="7" borderId="12" xfId="0" applyNumberFormat="1" applyFont="1" applyFill="1" applyBorder="1" applyAlignment="1">
      <alignment horizontal="center" vertical="top"/>
    </xf>
    <xf numFmtId="164" fontId="24" fillId="7" borderId="18" xfId="0" applyNumberFormat="1" applyFont="1" applyFill="1" applyBorder="1" applyAlignment="1">
      <alignment horizontal="center" vertical="top"/>
    </xf>
    <xf numFmtId="164" fontId="24" fillId="0" borderId="35" xfId="0" applyNumberFormat="1" applyFont="1" applyBorder="1" applyAlignment="1">
      <alignment horizontal="center" vertical="top" wrapText="1"/>
    </xf>
    <xf numFmtId="164" fontId="24" fillId="0" borderId="18" xfId="0" applyNumberFormat="1" applyFont="1" applyBorder="1" applyAlignment="1">
      <alignment horizontal="center" vertical="top" wrapText="1"/>
    </xf>
    <xf numFmtId="49" fontId="1" fillId="6" borderId="41" xfId="0" applyNumberFormat="1" applyFont="1" applyFill="1" applyBorder="1" applyAlignment="1">
      <alignment horizontal="center" vertical="top"/>
    </xf>
    <xf numFmtId="3" fontId="21" fillId="4" borderId="39" xfId="0" applyNumberFormat="1" applyFont="1" applyFill="1" applyBorder="1" applyAlignment="1">
      <alignment horizontal="center" vertical="top"/>
    </xf>
    <xf numFmtId="3" fontId="21" fillId="5" borderId="13" xfId="0" applyNumberFormat="1" applyFont="1" applyFill="1" applyBorder="1" applyAlignment="1">
      <alignment horizontal="center" vertical="top"/>
    </xf>
    <xf numFmtId="49" fontId="21" fillId="0" borderId="14" xfId="0" applyNumberFormat="1" applyFont="1" applyBorder="1" applyAlignment="1">
      <alignment horizontal="center" vertical="top"/>
    </xf>
    <xf numFmtId="3" fontId="22" fillId="6" borderId="16" xfId="0" applyNumberFormat="1" applyFont="1" applyFill="1" applyBorder="1" applyAlignment="1">
      <alignment horizontal="left" vertical="top" wrapText="1"/>
    </xf>
    <xf numFmtId="3" fontId="21" fillId="0" borderId="54" xfId="0" applyNumberFormat="1" applyFont="1" applyBorder="1" applyAlignment="1">
      <alignment horizontal="center" vertical="top"/>
    </xf>
    <xf numFmtId="3" fontId="22" fillId="0" borderId="16" xfId="0" applyNumberFormat="1" applyFont="1" applyFill="1" applyBorder="1" applyAlignment="1">
      <alignment horizontal="center" vertical="top" wrapText="1"/>
    </xf>
    <xf numFmtId="164" fontId="22" fillId="6" borderId="41" xfId="0" applyNumberFormat="1" applyFont="1" applyFill="1" applyBorder="1" applyAlignment="1">
      <alignment horizontal="center" vertical="top"/>
    </xf>
    <xf numFmtId="164" fontId="22" fillId="6" borderId="13" xfId="0" applyNumberFormat="1" applyFont="1" applyFill="1" applyBorder="1" applyAlignment="1">
      <alignment horizontal="center" vertical="top"/>
    </xf>
    <xf numFmtId="164" fontId="22" fillId="6" borderId="0" xfId="0" applyNumberFormat="1" applyFont="1" applyFill="1" applyBorder="1" applyAlignment="1">
      <alignment horizontal="center" vertical="top"/>
    </xf>
    <xf numFmtId="164" fontId="22" fillId="0" borderId="41" xfId="0" applyNumberFormat="1" applyFont="1" applyBorder="1" applyAlignment="1">
      <alignment horizontal="center" vertical="top"/>
    </xf>
    <xf numFmtId="0" fontId="22" fillId="0" borderId="16" xfId="0" applyFont="1" applyFill="1" applyBorder="1" applyAlignment="1">
      <alignment horizontal="left" vertical="top" wrapText="1"/>
    </xf>
    <xf numFmtId="49" fontId="22" fillId="6" borderId="15" xfId="0" applyNumberFormat="1" applyFont="1" applyFill="1" applyBorder="1" applyAlignment="1">
      <alignment horizontal="center" vertical="top"/>
    </xf>
    <xf numFmtId="3" fontId="22" fillId="0" borderId="0" xfId="0" applyNumberFormat="1" applyFont="1" applyBorder="1" applyAlignment="1">
      <alignment vertical="top"/>
    </xf>
    <xf numFmtId="3" fontId="1" fillId="0" borderId="46" xfId="0" applyNumberFormat="1" applyFont="1" applyFill="1" applyBorder="1" applyAlignment="1">
      <alignment horizontal="center" vertical="top" wrapText="1"/>
    </xf>
    <xf numFmtId="164" fontId="1" fillId="0" borderId="30" xfId="0" applyNumberFormat="1" applyFont="1" applyBorder="1" applyAlignment="1">
      <alignment horizontal="center" vertical="top"/>
    </xf>
    <xf numFmtId="0" fontId="1" fillId="0" borderId="46" xfId="0" applyFont="1" applyFill="1" applyBorder="1" applyAlignment="1">
      <alignment horizontal="left" vertical="top" wrapText="1"/>
    </xf>
    <xf numFmtId="49" fontId="1" fillId="6" borderId="11"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49" fontId="1" fillId="6" borderId="47" xfId="0" applyNumberFormat="1" applyFont="1" applyFill="1" applyBorder="1" applyAlignment="1">
      <alignment horizontal="center" vertical="top"/>
    </xf>
    <xf numFmtId="49" fontId="22" fillId="6" borderId="63" xfId="0" applyNumberFormat="1" applyFont="1" applyFill="1" applyBorder="1" applyAlignment="1">
      <alignment horizontal="center" vertical="top"/>
    </xf>
    <xf numFmtId="3" fontId="22" fillId="0" borderId="43" xfId="0" applyNumberFormat="1" applyFont="1" applyFill="1" applyBorder="1" applyAlignment="1">
      <alignment horizontal="center" vertical="top"/>
    </xf>
    <xf numFmtId="3" fontId="1" fillId="6" borderId="16" xfId="0" applyNumberFormat="1" applyFont="1" applyFill="1" applyBorder="1" applyAlignment="1">
      <alignment horizontal="center" vertical="top" wrapText="1"/>
    </xf>
    <xf numFmtId="0" fontId="24" fillId="0" borderId="12" xfId="0" applyFont="1" applyBorder="1" applyAlignment="1">
      <alignment horizontal="center" vertical="top"/>
    </xf>
    <xf numFmtId="164" fontId="24" fillId="6" borderId="12" xfId="0" applyNumberFormat="1" applyFont="1" applyFill="1" applyBorder="1" applyAlignment="1">
      <alignment horizontal="center" vertical="top"/>
    </xf>
    <xf numFmtId="164" fontId="24" fillId="6" borderId="18"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164" fontId="24" fillId="7" borderId="4" xfId="0" applyNumberFormat="1" applyFont="1" applyFill="1" applyBorder="1" applyAlignment="1">
      <alignment horizontal="center" vertical="top"/>
    </xf>
    <xf numFmtId="164" fontId="24" fillId="7" borderId="35" xfId="0" applyNumberFormat="1" applyFont="1" applyFill="1" applyBorder="1" applyAlignment="1">
      <alignment horizontal="center" vertical="top"/>
    </xf>
    <xf numFmtId="164" fontId="24" fillId="6" borderId="44" xfId="0" applyNumberFormat="1" applyFont="1" applyFill="1" applyBorder="1" applyAlignment="1">
      <alignment horizontal="center" vertical="top"/>
    </xf>
    <xf numFmtId="164" fontId="24" fillId="6" borderId="31" xfId="0" applyNumberFormat="1" applyFont="1" applyFill="1" applyBorder="1" applyAlignment="1">
      <alignment horizontal="center" vertical="top"/>
    </xf>
    <xf numFmtId="164" fontId="22" fillId="6" borderId="50" xfId="0" applyNumberFormat="1" applyFont="1" applyFill="1" applyBorder="1" applyAlignment="1">
      <alignment horizontal="center" vertical="top"/>
    </xf>
    <xf numFmtId="164" fontId="22" fillId="6" borderId="51" xfId="0" applyNumberFormat="1" applyFont="1" applyFill="1" applyBorder="1" applyAlignment="1">
      <alignment horizontal="center" vertical="top"/>
    </xf>
    <xf numFmtId="164" fontId="22" fillId="0" borderId="50" xfId="0" applyNumberFormat="1" applyFont="1" applyFill="1" applyBorder="1" applyAlignment="1">
      <alignment horizontal="center" vertical="top"/>
    </xf>
    <xf numFmtId="164" fontId="22" fillId="0" borderId="51" xfId="0" applyNumberFormat="1" applyFont="1" applyFill="1" applyBorder="1" applyAlignment="1">
      <alignment horizontal="center" vertical="top"/>
    </xf>
    <xf numFmtId="164" fontId="18" fillId="6" borderId="46" xfId="0" applyNumberFormat="1" applyFont="1" applyFill="1" applyBorder="1" applyAlignment="1">
      <alignment horizontal="center" vertical="top"/>
    </xf>
    <xf numFmtId="3" fontId="1" fillId="7" borderId="0" xfId="0" applyNumberFormat="1" applyFont="1" applyFill="1" applyBorder="1" applyAlignment="1">
      <alignment horizontal="center" vertical="top" wrapText="1"/>
    </xf>
    <xf numFmtId="3" fontId="4" fillId="0" borderId="0" xfId="0" applyNumberFormat="1" applyFont="1" applyBorder="1" applyAlignment="1">
      <alignment horizontal="center" vertical="center" wrapText="1"/>
    </xf>
    <xf numFmtId="164" fontId="1" fillId="7" borderId="0"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xf>
    <xf numFmtId="3" fontId="4" fillId="6" borderId="16"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164" fontId="1" fillId="0" borderId="40" xfId="0" applyNumberFormat="1" applyFont="1" applyBorder="1" applyAlignment="1">
      <alignment horizontal="center" vertical="top" wrapText="1"/>
    </xf>
    <xf numFmtId="164" fontId="1" fillId="0" borderId="44" xfId="0" applyNumberFormat="1" applyFont="1" applyBorder="1" applyAlignment="1">
      <alignment horizontal="center" vertical="top" wrapText="1"/>
    </xf>
    <xf numFmtId="164" fontId="24" fillId="7" borderId="31" xfId="0" applyNumberFormat="1" applyFont="1" applyFill="1" applyBorder="1" applyAlignment="1">
      <alignment horizontal="center" vertical="top"/>
    </xf>
    <xf numFmtId="164" fontId="4" fillId="7" borderId="54" xfId="0" applyNumberFormat="1" applyFont="1" applyFill="1" applyBorder="1" applyAlignment="1">
      <alignment horizontal="center" vertical="top"/>
    </xf>
    <xf numFmtId="164" fontId="22" fillId="0" borderId="11" xfId="0" applyNumberFormat="1" applyFont="1" applyFill="1" applyBorder="1" applyAlignment="1">
      <alignment horizontal="center" vertical="top"/>
    </xf>
    <xf numFmtId="164" fontId="22" fillId="7" borderId="44" xfId="0" applyNumberFormat="1" applyFont="1" applyFill="1" applyBorder="1" applyAlignment="1">
      <alignment horizontal="center" vertical="top" wrapText="1"/>
    </xf>
    <xf numFmtId="164" fontId="22" fillId="7" borderId="31" xfId="0" applyNumberFormat="1" applyFont="1" applyFill="1" applyBorder="1" applyAlignment="1">
      <alignment horizontal="center" vertical="top" wrapText="1"/>
    </xf>
    <xf numFmtId="164" fontId="1" fillId="0" borderId="35" xfId="0" applyNumberFormat="1" applyFont="1" applyBorder="1" applyAlignment="1">
      <alignment horizontal="center" vertical="center" wrapText="1"/>
    </xf>
    <xf numFmtId="164" fontId="1" fillId="0" borderId="35" xfId="0" applyNumberFormat="1" applyFont="1" applyBorder="1" applyAlignment="1">
      <alignment horizontal="center" vertical="top" wrapText="1"/>
    </xf>
    <xf numFmtId="164" fontId="1" fillId="0" borderId="71" xfId="0" applyNumberFormat="1" applyFont="1" applyBorder="1" applyAlignment="1">
      <alignment horizontal="center" vertical="top" wrapText="1"/>
    </xf>
    <xf numFmtId="164" fontId="1" fillId="0" borderId="31" xfId="0" applyNumberFormat="1" applyFont="1" applyBorder="1" applyAlignment="1">
      <alignment horizontal="center" vertical="top" wrapText="1"/>
    </xf>
    <xf numFmtId="164" fontId="1" fillId="0" borderId="56" xfId="0" applyNumberFormat="1" applyFont="1" applyBorder="1" applyAlignment="1">
      <alignment horizontal="center" vertical="top" wrapText="1"/>
    </xf>
    <xf numFmtId="164" fontId="6" fillId="8" borderId="9" xfId="0" applyNumberFormat="1" applyFont="1" applyFill="1" applyBorder="1" applyAlignment="1">
      <alignment horizontal="center" vertical="top" wrapText="1"/>
    </xf>
    <xf numFmtId="164" fontId="1" fillId="0" borderId="48" xfId="0" applyNumberFormat="1" applyFont="1" applyBorder="1" applyAlignment="1">
      <alignment horizontal="center" vertical="top" wrapText="1"/>
    </xf>
    <xf numFmtId="3" fontId="4" fillId="0" borderId="0" xfId="0" applyNumberFormat="1" applyFont="1" applyBorder="1" applyAlignment="1">
      <alignment horizontal="center" vertical="center" wrapText="1"/>
    </xf>
    <xf numFmtId="3" fontId="1" fillId="7" borderId="0" xfId="0" applyNumberFormat="1" applyFont="1" applyFill="1" applyBorder="1" applyAlignment="1">
      <alignment horizontal="center" vertical="top" wrapText="1"/>
    </xf>
    <xf numFmtId="164" fontId="24" fillId="0" borderId="31" xfId="0" applyNumberFormat="1" applyFont="1" applyBorder="1" applyAlignment="1">
      <alignment horizontal="center" vertical="top" wrapText="1"/>
    </xf>
    <xf numFmtId="164" fontId="7" fillId="0" borderId="35" xfId="0" applyNumberFormat="1" applyFont="1" applyBorder="1" applyAlignment="1">
      <alignment horizontal="center" vertical="center" wrapText="1"/>
    </xf>
    <xf numFmtId="164" fontId="1" fillId="0" borderId="51" xfId="0" applyNumberFormat="1" applyFont="1" applyBorder="1" applyAlignment="1">
      <alignment horizontal="center" vertical="top" wrapText="1"/>
    </xf>
    <xf numFmtId="164" fontId="7" fillId="0" borderId="10" xfId="0" applyNumberFormat="1" applyFont="1" applyBorder="1" applyAlignment="1">
      <alignment horizontal="center" vertical="center" wrapText="1"/>
    </xf>
    <xf numFmtId="164" fontId="6" fillId="3" borderId="10" xfId="0" applyNumberFormat="1" applyFont="1" applyFill="1" applyBorder="1" applyAlignment="1">
      <alignment horizontal="center" vertical="top" wrapText="1"/>
    </xf>
    <xf numFmtId="164" fontId="1" fillId="0" borderId="6" xfId="0" applyNumberFormat="1" applyFont="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32"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6" fillId="8" borderId="10" xfId="0" applyNumberFormat="1" applyFont="1" applyFill="1" applyBorder="1" applyAlignment="1">
      <alignment horizontal="center" vertical="top" wrapText="1"/>
    </xf>
    <xf numFmtId="164" fontId="1" fillId="0" borderId="27" xfId="0" applyNumberFormat="1" applyFont="1" applyBorder="1" applyAlignment="1">
      <alignment horizontal="center" vertical="top" wrapText="1"/>
    </xf>
    <xf numFmtId="164" fontId="1" fillId="0" borderId="38" xfId="0" applyNumberFormat="1" applyFont="1" applyBorder="1" applyAlignment="1">
      <alignment horizontal="center" vertical="top" wrapText="1"/>
    </xf>
    <xf numFmtId="164" fontId="24" fillId="6" borderId="13" xfId="0" applyNumberFormat="1" applyFont="1" applyFill="1" applyBorder="1" applyAlignment="1">
      <alignment horizontal="center" vertical="top"/>
    </xf>
    <xf numFmtId="164" fontId="24" fillId="6" borderId="0"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0" borderId="40"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4" fillId="0" borderId="7" xfId="0" applyNumberFormat="1" applyFont="1" applyFill="1" applyBorder="1" applyAlignment="1">
      <alignment horizontal="left" vertical="top" wrapText="1"/>
    </xf>
    <xf numFmtId="3" fontId="4" fillId="0" borderId="37"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0" fontId="4" fillId="0" borderId="16" xfId="0" applyFont="1" applyFill="1" applyBorder="1" applyAlignment="1">
      <alignment horizontal="left" vertical="top" wrapText="1"/>
    </xf>
    <xf numFmtId="3" fontId="6"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wrapText="1"/>
    </xf>
    <xf numFmtId="3" fontId="1" fillId="7" borderId="0" xfId="0" applyNumberFormat="1" applyFont="1" applyFill="1" applyBorder="1" applyAlignment="1">
      <alignment horizontal="center" vertical="center" wrapText="1"/>
    </xf>
    <xf numFmtId="3" fontId="4" fillId="0" borderId="0" xfId="0" applyNumberFormat="1" applyFont="1" applyBorder="1" applyAlignment="1">
      <alignment horizontal="center" vertical="center" wrapText="1"/>
    </xf>
    <xf numFmtId="164" fontId="1" fillId="7" borderId="0" xfId="0" applyNumberFormat="1" applyFont="1" applyFill="1" applyBorder="1" applyAlignment="1">
      <alignment horizontal="center" vertical="top" wrapText="1"/>
    </xf>
    <xf numFmtId="3" fontId="4" fillId="0" borderId="41" xfId="0" applyNumberFormat="1" applyFont="1" applyBorder="1" applyAlignment="1">
      <alignment horizontal="center" vertical="top" textRotation="90"/>
    </xf>
    <xf numFmtId="3" fontId="4" fillId="6" borderId="40" xfId="0" applyNumberFormat="1" applyFont="1" applyFill="1" applyBorder="1" applyAlignment="1">
      <alignment horizontal="left" vertical="top" wrapText="1"/>
    </xf>
    <xf numFmtId="3" fontId="4" fillId="6" borderId="16" xfId="0" applyNumberFormat="1" applyFont="1" applyFill="1" applyBorder="1" applyAlignment="1">
      <alignment horizontal="left" vertical="top" wrapText="1"/>
    </xf>
    <xf numFmtId="3" fontId="1" fillId="6" borderId="37"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49" fontId="3" fillId="0" borderId="54" xfId="0" applyNumberFormat="1" applyFont="1" applyBorder="1" applyAlignment="1">
      <alignment horizontal="center" vertical="top"/>
    </xf>
    <xf numFmtId="3" fontId="4" fillId="0" borderId="42" xfId="0" applyNumberFormat="1" applyFont="1" applyFill="1" applyBorder="1" applyAlignment="1">
      <alignment horizontal="center" vertical="center" textRotation="90" wrapText="1"/>
    </xf>
    <xf numFmtId="164" fontId="1" fillId="7" borderId="37" xfId="0" applyNumberFormat="1" applyFont="1" applyFill="1" applyBorder="1" applyAlignment="1">
      <alignment horizontal="center" vertical="top" wrapText="1"/>
    </xf>
    <xf numFmtId="164" fontId="1" fillId="7" borderId="7"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3" fillId="4" borderId="36"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3" fillId="4" borderId="59"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0" borderId="13"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10" fillId="0" borderId="49" xfId="0" applyNumberFormat="1" applyFont="1" applyBorder="1" applyAlignment="1">
      <alignment horizontal="left" vertical="top" wrapText="1"/>
    </xf>
    <xf numFmtId="3" fontId="4" fillId="0" borderId="48"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49" fontId="3" fillId="0" borderId="14" xfId="0" applyNumberFormat="1" applyFont="1" applyBorder="1" applyAlignment="1">
      <alignment horizontal="center" vertical="top"/>
    </xf>
    <xf numFmtId="3" fontId="4" fillId="0" borderId="40" xfId="0" applyNumberFormat="1" applyFont="1" applyFill="1" applyBorder="1" applyAlignment="1">
      <alignment horizontal="center" vertical="top"/>
    </xf>
    <xf numFmtId="3" fontId="4" fillId="0" borderId="25" xfId="0" applyNumberFormat="1" applyFont="1" applyFill="1" applyBorder="1" applyAlignment="1">
      <alignment horizontal="center" vertical="top"/>
    </xf>
    <xf numFmtId="3" fontId="4" fillId="0" borderId="7" xfId="0" applyNumberFormat="1" applyFont="1" applyBorder="1" applyAlignment="1">
      <alignment horizontal="center" vertical="top" wrapText="1"/>
    </xf>
    <xf numFmtId="49" fontId="3" fillId="0" borderId="23" xfId="0" applyNumberFormat="1" applyFont="1" applyBorder="1" applyAlignment="1">
      <alignment horizontal="center" vertical="top"/>
    </xf>
    <xf numFmtId="3" fontId="3" fillId="0" borderId="60" xfId="0" applyNumberFormat="1" applyFont="1" applyBorder="1" applyAlignment="1">
      <alignment horizontal="center" vertical="top"/>
    </xf>
    <xf numFmtId="3" fontId="4" fillId="0" borderId="37"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1" fillId="0" borderId="7" xfId="0" applyNumberFormat="1" applyFont="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16" xfId="0" applyNumberFormat="1" applyFont="1" applyFill="1" applyBorder="1" applyAlignment="1">
      <alignment horizontal="center" vertical="top" wrapText="1"/>
    </xf>
    <xf numFmtId="3" fontId="4" fillId="0" borderId="41" xfId="0" applyNumberFormat="1" applyFont="1" applyFill="1" applyBorder="1" applyAlignment="1">
      <alignment vertical="top" wrapText="1"/>
    </xf>
    <xf numFmtId="3" fontId="4" fillId="0" borderId="40" xfId="0" applyNumberFormat="1" applyFont="1" applyFill="1" applyBorder="1" applyAlignment="1">
      <alignment horizontal="center" vertical="top" wrapText="1"/>
    </xf>
    <xf numFmtId="3" fontId="4" fillId="0" borderId="7" xfId="0" applyNumberFormat="1" applyFont="1" applyFill="1" applyBorder="1" applyAlignment="1">
      <alignment horizontal="center" vertical="top" wrapText="1"/>
    </xf>
    <xf numFmtId="3" fontId="27" fillId="0" borderId="0" xfId="0" applyNumberFormat="1" applyFont="1"/>
    <xf numFmtId="3" fontId="28" fillId="0" borderId="0" xfId="0" applyNumberFormat="1" applyFont="1" applyAlignment="1">
      <alignment vertical="top"/>
    </xf>
    <xf numFmtId="3" fontId="29" fillId="0" borderId="0" xfId="0" applyNumberFormat="1" applyFont="1" applyAlignment="1">
      <alignment vertical="top"/>
    </xf>
    <xf numFmtId="3" fontId="29" fillId="0" borderId="0" xfId="0" applyNumberFormat="1" applyFont="1" applyBorder="1" applyAlignment="1">
      <alignment vertical="top"/>
    </xf>
    <xf numFmtId="164" fontId="29" fillId="0" borderId="0" xfId="0" applyNumberFormat="1" applyFont="1" applyBorder="1" applyAlignment="1">
      <alignment vertical="top"/>
    </xf>
    <xf numFmtId="164" fontId="29" fillId="0" borderId="0" xfId="0" applyNumberFormat="1" applyFont="1" applyAlignment="1">
      <alignment vertical="top"/>
    </xf>
    <xf numFmtId="164" fontId="29" fillId="0" borderId="0" xfId="0" applyNumberFormat="1" applyFont="1" applyFill="1" applyBorder="1" applyAlignment="1">
      <alignment horizontal="left" vertical="top"/>
    </xf>
    <xf numFmtId="3" fontId="29" fillId="0" borderId="0" xfId="0" applyNumberFormat="1" applyFont="1" applyFill="1" applyBorder="1" applyAlignment="1">
      <alignment vertical="top"/>
    </xf>
    <xf numFmtId="3" fontId="23" fillId="0" borderId="0" xfId="0" applyNumberFormat="1" applyFont="1" applyAlignment="1">
      <alignment vertical="top"/>
    </xf>
    <xf numFmtId="164" fontId="23" fillId="0" borderId="0" xfId="0" applyNumberFormat="1" applyFont="1" applyAlignment="1">
      <alignment vertical="top"/>
    </xf>
    <xf numFmtId="3" fontId="23" fillId="0" borderId="0" xfId="0" applyNumberFormat="1" applyFont="1" applyBorder="1" applyAlignment="1">
      <alignment vertical="top"/>
    </xf>
    <xf numFmtId="0" fontId="28" fillId="0" borderId="0" xfId="0" applyFont="1" applyAlignment="1">
      <alignment horizontal="left" vertical="center"/>
    </xf>
    <xf numFmtId="3" fontId="29" fillId="6" borderId="0" xfId="0" applyNumberFormat="1" applyFont="1" applyFill="1" applyBorder="1" applyAlignment="1">
      <alignment horizontal="center" vertical="top"/>
    </xf>
    <xf numFmtId="3" fontId="30" fillId="0" borderId="0" xfId="0" applyNumberFormat="1" applyFont="1" applyBorder="1"/>
    <xf numFmtId="3" fontId="30" fillId="0" borderId="0" xfId="0" applyNumberFormat="1" applyFont="1"/>
    <xf numFmtId="164" fontId="30" fillId="0" borderId="0" xfId="0" applyNumberFormat="1" applyFont="1"/>
    <xf numFmtId="0" fontId="26" fillId="0" borderId="0" xfId="0" applyFont="1"/>
    <xf numFmtId="0" fontId="23" fillId="0" borderId="0" xfId="0" applyFont="1" applyBorder="1" applyAlignment="1">
      <alignment vertical="top"/>
    </xf>
    <xf numFmtId="3" fontId="29" fillId="6" borderId="0" xfId="0" applyNumberFormat="1" applyFont="1" applyFill="1" applyBorder="1" applyAlignment="1">
      <alignment vertical="top"/>
    </xf>
    <xf numFmtId="164" fontId="29" fillId="6" borderId="0" xfId="0" applyNumberFormat="1" applyFont="1" applyFill="1" applyBorder="1" applyAlignment="1">
      <alignment vertical="top"/>
    </xf>
    <xf numFmtId="3" fontId="29" fillId="6" borderId="0" xfId="0" applyNumberFormat="1" applyFont="1" applyFill="1" applyAlignment="1">
      <alignment vertical="top"/>
    </xf>
    <xf numFmtId="164" fontId="29" fillId="6" borderId="0" xfId="0" applyNumberFormat="1" applyFont="1" applyFill="1" applyAlignment="1">
      <alignment vertical="top"/>
    </xf>
    <xf numFmtId="0" fontId="1" fillId="0" borderId="12" xfId="0" applyFont="1" applyBorder="1" applyAlignment="1">
      <alignment horizontal="center" vertical="top"/>
    </xf>
    <xf numFmtId="3" fontId="29" fillId="0" borderId="41" xfId="0" applyNumberFormat="1" applyFont="1" applyBorder="1" applyAlignment="1">
      <alignment vertical="top"/>
    </xf>
    <xf numFmtId="164" fontId="24" fillId="7" borderId="30" xfId="0" applyNumberFormat="1" applyFont="1" applyFill="1" applyBorder="1" applyAlignment="1">
      <alignment horizontal="center" vertical="top"/>
    </xf>
    <xf numFmtId="3" fontId="4" fillId="6" borderId="30" xfId="0" applyNumberFormat="1" applyFont="1" applyFill="1" applyBorder="1" applyAlignment="1">
      <alignment horizontal="center" vertical="top"/>
    </xf>
    <xf numFmtId="3" fontId="4" fillId="6" borderId="17" xfId="0" applyNumberFormat="1" applyFont="1" applyFill="1" applyBorder="1" applyAlignment="1">
      <alignment horizontal="center" vertical="top"/>
    </xf>
    <xf numFmtId="3" fontId="4" fillId="6" borderId="47" xfId="0" applyNumberFormat="1" applyFont="1" applyFill="1" applyBorder="1" applyAlignment="1">
      <alignment horizontal="center" vertical="top"/>
    </xf>
    <xf numFmtId="3" fontId="4" fillId="6" borderId="72" xfId="0" applyNumberFormat="1" applyFont="1" applyFill="1" applyBorder="1" applyAlignment="1">
      <alignment horizontal="center" vertical="top"/>
    </xf>
    <xf numFmtId="3" fontId="4" fillId="6" borderId="31" xfId="0" applyNumberFormat="1" applyFont="1" applyFill="1" applyBorder="1" applyAlignment="1">
      <alignment horizontal="center" vertical="top"/>
    </xf>
    <xf numFmtId="3" fontId="29" fillId="6" borderId="46" xfId="0" applyNumberFormat="1" applyFont="1" applyFill="1" applyBorder="1" applyAlignment="1">
      <alignment vertical="top" wrapText="1"/>
    </xf>
    <xf numFmtId="3" fontId="4" fillId="6" borderId="16"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3" fontId="1" fillId="6" borderId="48"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3" fontId="3" fillId="0" borderId="54" xfId="0" applyNumberFormat="1" applyFont="1" applyBorder="1" applyAlignment="1">
      <alignment horizontal="center" vertical="top"/>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4" fillId="0" borderId="37"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xf>
    <xf numFmtId="3" fontId="6" fillId="0" borderId="61" xfId="0" applyNumberFormat="1" applyFont="1" applyBorder="1" applyAlignment="1">
      <alignment horizontal="center" vertical="top"/>
    </xf>
    <xf numFmtId="3" fontId="4" fillId="0" borderId="4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49" fontId="3" fillId="0" borderId="54" xfId="0" applyNumberFormat="1" applyFont="1" applyBorder="1" applyAlignment="1">
      <alignment horizontal="center" vertical="top"/>
    </xf>
    <xf numFmtId="3" fontId="4" fillId="6" borderId="41" xfId="0" applyNumberFormat="1" applyFont="1" applyFill="1" applyBorder="1" applyAlignment="1">
      <alignment horizontal="left" vertical="top" wrapText="1"/>
    </xf>
    <xf numFmtId="3" fontId="4" fillId="0" borderId="15" xfId="0" applyNumberFormat="1" applyFont="1" applyFill="1" applyBorder="1" applyAlignment="1">
      <alignment horizontal="center" vertical="top"/>
    </xf>
    <xf numFmtId="0" fontId="1" fillId="0" borderId="16" xfId="0" applyFont="1" applyFill="1" applyBorder="1" applyAlignment="1">
      <alignment horizontal="left" vertical="top" wrapText="1"/>
    </xf>
    <xf numFmtId="3" fontId="4" fillId="0" borderId="37"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25" xfId="0" applyNumberFormat="1" applyFont="1" applyFill="1" applyBorder="1" applyAlignment="1">
      <alignment horizontal="left" vertical="top" wrapText="1"/>
    </xf>
    <xf numFmtId="3" fontId="4" fillId="0" borderId="16" xfId="0" applyNumberFormat="1" applyFont="1" applyBorder="1" applyAlignment="1">
      <alignment horizontal="center" vertical="top" wrapText="1"/>
    </xf>
    <xf numFmtId="49" fontId="3" fillId="0" borderId="14" xfId="0" applyNumberFormat="1" applyFont="1" applyBorder="1" applyAlignment="1">
      <alignment horizontal="center" vertical="top"/>
    </xf>
    <xf numFmtId="3" fontId="1" fillId="0" borderId="16" xfId="0" applyNumberFormat="1" applyFont="1" applyFill="1" applyBorder="1" applyAlignment="1">
      <alignment horizontal="center" vertical="top" wrapText="1"/>
    </xf>
    <xf numFmtId="3" fontId="4" fillId="0" borderId="42" xfId="0" applyNumberFormat="1" applyFont="1" applyFill="1" applyBorder="1" applyAlignment="1">
      <alignment horizontal="left" vertical="top" wrapText="1"/>
    </xf>
    <xf numFmtId="3" fontId="4" fillId="0" borderId="15" xfId="0" applyNumberFormat="1" applyFont="1" applyFill="1" applyBorder="1" applyAlignment="1">
      <alignment horizontal="center" vertical="top"/>
    </xf>
    <xf numFmtId="3" fontId="1" fillId="6" borderId="16"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29" fillId="0" borderId="0" xfId="0" applyNumberFormat="1" applyFont="1" applyBorder="1" applyAlignment="1">
      <alignment horizontal="center" vertical="center" wrapText="1"/>
    </xf>
    <xf numFmtId="3" fontId="4" fillId="6" borderId="16" xfId="0" applyNumberFormat="1" applyFont="1" applyFill="1" applyBorder="1" applyAlignment="1">
      <alignment horizontal="left" vertical="top" wrapText="1"/>
    </xf>
    <xf numFmtId="3" fontId="1" fillId="6" borderId="48"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3" fontId="4" fillId="0" borderId="49" xfId="0" applyNumberFormat="1" applyFont="1" applyBorder="1" applyAlignment="1">
      <alignment vertical="top" wrapText="1"/>
    </xf>
    <xf numFmtId="0" fontId="4" fillId="0" borderId="49" xfId="0" applyFont="1" applyBorder="1" applyAlignment="1">
      <alignment horizontal="center" vertical="top" wrapText="1"/>
    </xf>
    <xf numFmtId="0" fontId="4" fillId="0" borderId="74" xfId="0" applyFont="1" applyBorder="1" applyAlignment="1">
      <alignment horizontal="center" vertical="top" wrapText="1"/>
    </xf>
    <xf numFmtId="0" fontId="4" fillId="0" borderId="53" xfId="0" applyFont="1" applyBorder="1" applyAlignment="1">
      <alignment horizontal="center" vertical="top" wrapText="1"/>
    </xf>
    <xf numFmtId="3" fontId="3" fillId="5" borderId="74" xfId="0" applyNumberFormat="1" applyFont="1" applyFill="1" applyBorder="1" applyAlignment="1">
      <alignment horizontal="center" vertical="top"/>
    </xf>
    <xf numFmtId="49" fontId="3" fillId="0" borderId="74" xfId="0" applyNumberFormat="1" applyFont="1" applyBorder="1" applyAlignment="1">
      <alignment horizontal="center" vertical="top" wrapText="1"/>
    </xf>
    <xf numFmtId="164" fontId="1" fillId="7" borderId="35" xfId="0" applyNumberFormat="1" applyFont="1" applyFill="1" applyBorder="1" applyAlignment="1">
      <alignment horizontal="center" vertical="top"/>
    </xf>
    <xf numFmtId="3" fontId="6" fillId="0" borderId="53" xfId="0" applyNumberFormat="1" applyFont="1" applyBorder="1" applyAlignment="1">
      <alignment horizontal="center" vertical="top"/>
    </xf>
    <xf numFmtId="164" fontId="1" fillId="0" borderId="48" xfId="0" applyNumberFormat="1" applyFont="1" applyFill="1" applyBorder="1" applyAlignment="1">
      <alignment horizontal="center" vertical="top"/>
    </xf>
    <xf numFmtId="3" fontId="3" fillId="4" borderId="52" xfId="0" applyNumberFormat="1" applyFont="1" applyFill="1" applyBorder="1" applyAlignment="1">
      <alignment horizontal="center" vertical="top" wrapText="1"/>
    </xf>
    <xf numFmtId="3" fontId="3" fillId="5" borderId="50" xfId="0" applyNumberFormat="1" applyFont="1" applyFill="1" applyBorder="1" applyAlignment="1">
      <alignment horizontal="center" vertical="top" wrapText="1"/>
    </xf>
    <xf numFmtId="49" fontId="3" fillId="0" borderId="53" xfId="0" applyNumberFormat="1" applyFont="1" applyBorder="1" applyAlignment="1">
      <alignment horizontal="center" vertical="top" wrapText="1"/>
    </xf>
    <xf numFmtId="3" fontId="2" fillId="0" borderId="49" xfId="0" applyNumberFormat="1" applyFont="1" applyBorder="1" applyAlignment="1">
      <alignment horizontal="center" vertical="center" wrapText="1"/>
    </xf>
    <xf numFmtId="3" fontId="6" fillId="0" borderId="53" xfId="0" applyNumberFormat="1" applyFont="1" applyBorder="1" applyAlignment="1">
      <alignment horizontal="center" vertical="top" wrapText="1"/>
    </xf>
    <xf numFmtId="49" fontId="4" fillId="0" borderId="79" xfId="0" applyNumberFormat="1" applyFont="1" applyFill="1" applyBorder="1" applyAlignment="1">
      <alignment horizontal="center" vertical="top"/>
    </xf>
    <xf numFmtId="3" fontId="4" fillId="6" borderId="63" xfId="0" applyNumberFormat="1" applyFont="1" applyFill="1" applyBorder="1" applyAlignment="1">
      <alignment horizontal="center" vertical="top"/>
    </xf>
    <xf numFmtId="49" fontId="6" fillId="7" borderId="74" xfId="0" applyNumberFormat="1" applyFont="1" applyFill="1" applyBorder="1" applyAlignment="1">
      <alignment horizontal="center" vertical="top"/>
    </xf>
    <xf numFmtId="3" fontId="1" fillId="0" borderId="52" xfId="0" applyNumberFormat="1" applyFont="1" applyFill="1" applyBorder="1" applyAlignment="1">
      <alignment horizontal="center" vertical="top" wrapText="1"/>
    </xf>
    <xf numFmtId="3" fontId="1" fillId="7" borderId="48" xfId="0" applyNumberFormat="1" applyFont="1" applyFill="1" applyBorder="1" applyAlignment="1">
      <alignment horizontal="center" vertical="top" wrapText="1"/>
    </xf>
    <xf numFmtId="164" fontId="1" fillId="6" borderId="49" xfId="0" applyNumberFormat="1" applyFont="1" applyFill="1" applyBorder="1" applyAlignment="1">
      <alignment horizontal="center" vertical="top" wrapText="1"/>
    </xf>
    <xf numFmtId="164" fontId="1" fillId="7" borderId="49" xfId="0" applyNumberFormat="1" applyFont="1" applyFill="1" applyBorder="1" applyAlignment="1">
      <alignment horizontal="center" vertical="top" wrapText="1"/>
    </xf>
    <xf numFmtId="3" fontId="1" fillId="6" borderId="48" xfId="0" applyNumberFormat="1" applyFont="1" applyFill="1" applyBorder="1" applyAlignment="1">
      <alignment horizontal="center" vertical="top" wrapText="1"/>
    </xf>
    <xf numFmtId="49" fontId="3" fillId="7" borderId="50" xfId="0" applyNumberFormat="1" applyFont="1" applyFill="1" applyBorder="1" applyAlignment="1">
      <alignment horizontal="center" vertical="top"/>
    </xf>
    <xf numFmtId="3" fontId="1" fillId="6" borderId="39" xfId="0" applyNumberFormat="1" applyFont="1" applyFill="1" applyBorder="1" applyAlignment="1">
      <alignment vertical="center" textRotation="90" wrapText="1"/>
    </xf>
    <xf numFmtId="3" fontId="6" fillId="6" borderId="54" xfId="0" applyNumberFormat="1" applyFont="1" applyFill="1" applyBorder="1" applyAlignment="1">
      <alignment horizontal="center" vertical="top"/>
    </xf>
    <xf numFmtId="49" fontId="1" fillId="6" borderId="54" xfId="0" applyNumberFormat="1" applyFont="1" applyFill="1" applyBorder="1" applyAlignment="1">
      <alignment horizontal="left" vertical="top" wrapText="1"/>
    </xf>
    <xf numFmtId="3" fontId="29" fillId="0" borderId="0" xfId="0" applyNumberFormat="1" applyFont="1" applyBorder="1" applyAlignment="1">
      <alignment horizontal="center" vertical="center" wrapText="1"/>
    </xf>
    <xf numFmtId="3" fontId="4" fillId="0" borderId="61" xfId="0" applyNumberFormat="1" applyFont="1" applyFill="1" applyBorder="1" applyAlignment="1">
      <alignment horizontal="left" vertical="top" wrapText="1"/>
    </xf>
    <xf numFmtId="3" fontId="4" fillId="0" borderId="15" xfId="0" applyNumberFormat="1" applyFont="1" applyFill="1" applyBorder="1" applyAlignment="1">
      <alignment horizontal="center" vertical="top"/>
    </xf>
    <xf numFmtId="49" fontId="6" fillId="0" borderId="45" xfId="0" applyNumberFormat="1" applyFont="1" applyBorder="1" applyAlignment="1">
      <alignment horizontal="center" vertical="top"/>
    </xf>
    <xf numFmtId="49" fontId="6" fillId="0" borderId="54" xfId="0" applyNumberFormat="1" applyFont="1" applyBorder="1" applyAlignment="1">
      <alignment horizontal="center" vertical="top"/>
    </xf>
    <xf numFmtId="3" fontId="4" fillId="0" borderId="13" xfId="0" applyNumberFormat="1" applyFont="1" applyFill="1" applyBorder="1" applyAlignment="1">
      <alignment horizontal="center" vertical="top"/>
    </xf>
    <xf numFmtId="3" fontId="4" fillId="0" borderId="48" xfId="0" applyNumberFormat="1" applyFont="1" applyFill="1" applyBorder="1" applyAlignment="1">
      <alignment horizontal="left" vertical="top" wrapText="1"/>
    </xf>
    <xf numFmtId="3" fontId="4" fillId="0" borderId="41" xfId="0" applyNumberFormat="1" applyFont="1" applyBorder="1" applyAlignment="1">
      <alignment horizontal="center" vertical="top" textRotation="90"/>
    </xf>
    <xf numFmtId="3" fontId="4" fillId="6" borderId="16"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49" fontId="3" fillId="0" borderId="54" xfId="0" applyNumberFormat="1" applyFont="1" applyBorder="1" applyAlignment="1">
      <alignment horizontal="center" vertical="top"/>
    </xf>
    <xf numFmtId="164" fontId="1" fillId="7" borderId="37" xfId="0" applyNumberFormat="1" applyFont="1" applyFill="1" applyBorder="1" applyAlignment="1">
      <alignment horizontal="center" vertical="top" wrapText="1"/>
    </xf>
    <xf numFmtId="3" fontId="4" fillId="6" borderId="41" xfId="0" applyNumberFormat="1" applyFont="1" applyFill="1" applyBorder="1" applyAlignment="1">
      <alignment horizontal="left" vertical="top" wrapText="1"/>
    </xf>
    <xf numFmtId="3" fontId="3" fillId="4" borderId="3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49" fontId="3" fillId="0" borderId="4" xfId="0" applyNumberFormat="1" applyFont="1" applyBorder="1" applyAlignment="1">
      <alignment horizontal="center" vertical="top"/>
    </xf>
    <xf numFmtId="3" fontId="3" fillId="0" borderId="54" xfId="0" applyNumberFormat="1" applyFont="1" applyFill="1" applyBorder="1" applyAlignment="1">
      <alignment horizontal="center"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1" fillId="0" borderId="52" xfId="0" applyNumberFormat="1" applyFont="1" applyFill="1" applyBorder="1" applyAlignment="1">
      <alignment horizontal="center" vertical="center" textRotation="90" wrapText="1"/>
    </xf>
    <xf numFmtId="164" fontId="1" fillId="7" borderId="4" xfId="0" applyNumberFormat="1" applyFont="1" applyFill="1" applyBorder="1" applyAlignment="1">
      <alignment horizontal="center" vertical="top" wrapText="1"/>
    </xf>
    <xf numFmtId="3" fontId="4" fillId="0" borderId="16" xfId="0" applyNumberFormat="1" applyFont="1" applyBorder="1" applyAlignment="1">
      <alignment horizontal="center" vertical="top" wrapText="1"/>
    </xf>
    <xf numFmtId="49" fontId="3" fillId="0" borderId="14" xfId="0" applyNumberFormat="1" applyFont="1" applyBorder="1" applyAlignment="1">
      <alignment horizontal="center" vertical="top"/>
    </xf>
    <xf numFmtId="3" fontId="4" fillId="0" borderId="7" xfId="0" applyNumberFormat="1" applyFont="1" applyBorder="1" applyAlignment="1">
      <alignment horizontal="center" vertical="top" wrapText="1"/>
    </xf>
    <xf numFmtId="164" fontId="1" fillId="7" borderId="41"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textRotation="90" wrapText="1"/>
    </xf>
    <xf numFmtId="3" fontId="1" fillId="7" borderId="16" xfId="0" applyNumberFormat="1" applyFont="1" applyFill="1" applyBorder="1" applyAlignment="1">
      <alignment horizontal="center" vertical="top" wrapText="1"/>
    </xf>
    <xf numFmtId="164" fontId="3" fillId="5" borderId="9" xfId="0" applyNumberFormat="1" applyFont="1" applyFill="1" applyBorder="1" applyAlignment="1">
      <alignment horizontal="center" vertical="top"/>
    </xf>
    <xf numFmtId="164" fontId="3" fillId="9" borderId="77" xfId="0" applyNumberFormat="1" applyFont="1" applyFill="1" applyBorder="1" applyAlignment="1">
      <alignment horizontal="center" vertical="top"/>
    </xf>
    <xf numFmtId="164" fontId="3" fillId="8" borderId="71"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164" fontId="18" fillId="6" borderId="12" xfId="0" applyNumberFormat="1" applyFont="1" applyFill="1" applyBorder="1" applyAlignment="1">
      <alignment horizontal="center" vertical="top"/>
    </xf>
    <xf numFmtId="164" fontId="1" fillId="7" borderId="7" xfId="0" applyNumberFormat="1" applyFont="1" applyFill="1" applyBorder="1" applyAlignment="1">
      <alignment horizontal="center" vertical="top"/>
    </xf>
    <xf numFmtId="164" fontId="1" fillId="6" borderId="16" xfId="0" applyNumberFormat="1" applyFont="1" applyFill="1" applyBorder="1" applyAlignment="1">
      <alignment horizontal="center" vertical="top" wrapText="1"/>
    </xf>
    <xf numFmtId="164" fontId="1" fillId="0" borderId="38" xfId="0" applyNumberFormat="1" applyFont="1" applyFill="1" applyBorder="1" applyAlignment="1">
      <alignment horizontal="center" vertical="top"/>
    </xf>
    <xf numFmtId="164" fontId="3" fillId="5" borderId="70" xfId="0" applyNumberFormat="1" applyFont="1" applyFill="1" applyBorder="1" applyAlignment="1">
      <alignment horizontal="center" vertical="top"/>
    </xf>
    <xf numFmtId="164" fontId="4" fillId="0" borderId="62" xfId="0" applyNumberFormat="1" applyFont="1" applyFill="1" applyBorder="1" applyAlignment="1">
      <alignment horizontal="center" vertical="top" wrapText="1"/>
    </xf>
    <xf numFmtId="164" fontId="3" fillId="5" borderId="77" xfId="0" applyNumberFormat="1" applyFont="1" applyFill="1" applyBorder="1" applyAlignment="1">
      <alignment horizontal="center" vertical="top"/>
    </xf>
    <xf numFmtId="164" fontId="1" fillId="0" borderId="13" xfId="0" applyNumberFormat="1" applyFont="1" applyFill="1" applyBorder="1" applyAlignment="1">
      <alignment horizontal="center" vertical="top" wrapText="1"/>
    </xf>
    <xf numFmtId="164" fontId="4" fillId="0" borderId="22" xfId="0" applyNumberFormat="1" applyFont="1" applyFill="1" applyBorder="1" applyAlignment="1">
      <alignment horizontal="center" vertical="top" wrapText="1"/>
    </xf>
    <xf numFmtId="164" fontId="1" fillId="7" borderId="44" xfId="0" applyNumberFormat="1" applyFont="1" applyFill="1" applyBorder="1" applyAlignment="1">
      <alignment horizontal="center" vertical="top" wrapText="1"/>
    </xf>
    <xf numFmtId="164" fontId="4" fillId="6" borderId="38" xfId="0" applyNumberFormat="1" applyFont="1" applyFill="1" applyBorder="1" applyAlignment="1">
      <alignment horizontal="center" vertical="top" wrapText="1"/>
    </xf>
    <xf numFmtId="164" fontId="6" fillId="5" borderId="64" xfId="0" applyNumberFormat="1" applyFont="1" applyFill="1" applyBorder="1" applyAlignment="1">
      <alignment horizontal="center" vertical="top"/>
    </xf>
    <xf numFmtId="164" fontId="3" fillId="4" borderId="64" xfId="0" applyNumberFormat="1" applyFont="1" applyFill="1" applyBorder="1" applyAlignment="1">
      <alignment horizontal="center" vertical="top"/>
    </xf>
    <xf numFmtId="164" fontId="3" fillId="3" borderId="77" xfId="0" applyNumberFormat="1" applyFont="1" applyFill="1" applyBorder="1" applyAlignment="1">
      <alignment horizontal="center" vertical="top" wrapText="1"/>
    </xf>
    <xf numFmtId="164" fontId="6" fillId="8" borderId="64" xfId="0" applyNumberFormat="1" applyFont="1" applyFill="1" applyBorder="1" applyAlignment="1">
      <alignment horizontal="center" vertical="top" wrapText="1"/>
    </xf>
    <xf numFmtId="164" fontId="7" fillId="0" borderId="37" xfId="0" applyNumberFormat="1" applyFont="1" applyBorder="1" applyAlignment="1">
      <alignment horizontal="center" vertical="center" wrapText="1"/>
    </xf>
    <xf numFmtId="164" fontId="1" fillId="0" borderId="3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2"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1" fillId="0" borderId="55" xfId="0" applyNumberFormat="1" applyFont="1" applyBorder="1" applyAlignment="1">
      <alignment horizontal="center" vertical="top" wrapText="1"/>
    </xf>
    <xf numFmtId="164" fontId="6" fillId="8" borderId="8" xfId="0" applyNumberFormat="1" applyFont="1" applyFill="1" applyBorder="1" applyAlignment="1">
      <alignment horizontal="center" vertical="top" wrapText="1"/>
    </xf>
    <xf numFmtId="164" fontId="7" fillId="0" borderId="4" xfId="0" applyNumberFormat="1" applyFont="1" applyBorder="1" applyAlignment="1">
      <alignment horizontal="center" vertical="center" wrapText="1"/>
    </xf>
    <xf numFmtId="164" fontId="1" fillId="0" borderId="13" xfId="0" applyNumberFormat="1" applyFont="1" applyBorder="1" applyAlignment="1">
      <alignment horizontal="center" vertical="top" wrapText="1"/>
    </xf>
    <xf numFmtId="3" fontId="24" fillId="0" borderId="41" xfId="0" applyNumberFormat="1" applyFont="1" applyBorder="1" applyAlignment="1">
      <alignment horizontal="center" vertical="top" textRotation="90"/>
    </xf>
    <xf numFmtId="3" fontId="32" fillId="0" borderId="45" xfId="0" applyNumberFormat="1" applyFont="1" applyBorder="1" applyAlignment="1">
      <alignment horizontal="center" vertical="top" wrapText="1"/>
    </xf>
    <xf numFmtId="3" fontId="24" fillId="7" borderId="40" xfId="0" applyNumberFormat="1" applyFont="1" applyFill="1" applyBorder="1" applyAlignment="1">
      <alignment horizontal="center" vertical="top" wrapText="1"/>
    </xf>
    <xf numFmtId="164" fontId="24" fillId="6" borderId="30" xfId="0" applyNumberFormat="1" applyFont="1" applyFill="1" applyBorder="1" applyAlignment="1">
      <alignment horizontal="center" vertical="top"/>
    </xf>
    <xf numFmtId="164" fontId="24" fillId="6" borderId="46" xfId="0" applyNumberFormat="1" applyFont="1" applyFill="1" applyBorder="1" applyAlignment="1">
      <alignment horizontal="center" vertical="top"/>
    </xf>
    <xf numFmtId="3" fontId="24" fillId="7" borderId="40" xfId="0" applyNumberFormat="1" applyFont="1" applyFill="1" applyBorder="1" applyAlignment="1">
      <alignment horizontal="left" vertical="top" wrapText="1"/>
    </xf>
    <xf numFmtId="3" fontId="24" fillId="0" borderId="42" xfId="0" applyNumberFormat="1" applyFont="1" applyBorder="1" applyAlignment="1">
      <alignment horizontal="center" vertical="top" wrapText="1"/>
    </xf>
    <xf numFmtId="3" fontId="24" fillId="0" borderId="44" xfId="0" applyNumberFormat="1" applyFont="1" applyBorder="1" applyAlignment="1">
      <alignment horizontal="center" vertical="top" wrapText="1"/>
    </xf>
    <xf numFmtId="3" fontId="24" fillId="0" borderId="32" xfId="0" applyNumberFormat="1" applyFont="1" applyBorder="1" applyAlignment="1">
      <alignment horizontal="center" vertical="top" wrapText="1"/>
    </xf>
    <xf numFmtId="3" fontId="24" fillId="0" borderId="39" xfId="0" applyNumberFormat="1" applyFont="1" applyBorder="1" applyAlignment="1">
      <alignment horizontal="center" vertical="top" textRotation="90"/>
    </xf>
    <xf numFmtId="3" fontId="32" fillId="0" borderId="53" xfId="0" applyNumberFormat="1" applyFont="1" applyBorder="1" applyAlignment="1">
      <alignment vertical="top" wrapText="1"/>
    </xf>
    <xf numFmtId="3" fontId="32" fillId="8" borderId="40" xfId="0" applyNumberFormat="1" applyFont="1" applyFill="1" applyBorder="1" applyAlignment="1">
      <alignment horizontal="center" vertical="top" wrapText="1"/>
    </xf>
    <xf numFmtId="164" fontId="32" fillId="8" borderId="42" xfId="0" applyNumberFormat="1" applyFont="1" applyFill="1" applyBorder="1" applyAlignment="1">
      <alignment horizontal="center" vertical="top"/>
    </xf>
    <xf numFmtId="164" fontId="32" fillId="8" borderId="44" xfId="0" applyNumberFormat="1" applyFont="1" applyFill="1" applyBorder="1" applyAlignment="1">
      <alignment horizontal="center" vertical="top"/>
    </xf>
    <xf numFmtId="164" fontId="32" fillId="8" borderId="31" xfId="0" applyNumberFormat="1" applyFont="1" applyFill="1" applyBorder="1" applyAlignment="1">
      <alignment horizontal="center" vertical="top"/>
    </xf>
    <xf numFmtId="164" fontId="32" fillId="8" borderId="40" xfId="0" applyNumberFormat="1" applyFont="1" applyFill="1" applyBorder="1" applyAlignment="1">
      <alignment horizontal="center" vertical="top"/>
    </xf>
    <xf numFmtId="3" fontId="24" fillId="7" borderId="48" xfId="0" applyNumberFormat="1" applyFont="1" applyFill="1" applyBorder="1" applyAlignment="1">
      <alignment horizontal="left" vertical="top" wrapText="1"/>
    </xf>
    <xf numFmtId="3" fontId="32" fillId="0" borderId="41" xfId="0" applyNumberFormat="1" applyFont="1" applyFill="1" applyBorder="1" applyAlignment="1">
      <alignment horizontal="center" vertical="top"/>
    </xf>
    <xf numFmtId="3" fontId="32" fillId="0" borderId="13" xfId="0" applyNumberFormat="1" applyFont="1" applyFill="1" applyBorder="1" applyAlignment="1">
      <alignment horizontal="center" vertical="top"/>
    </xf>
    <xf numFmtId="3" fontId="24" fillId="0" borderId="15" xfId="0" applyNumberFormat="1" applyFont="1" applyFill="1" applyBorder="1" applyAlignment="1">
      <alignment horizontal="center" vertical="top"/>
    </xf>
    <xf numFmtId="164" fontId="24" fillId="6" borderId="50" xfId="0" applyNumberFormat="1" applyFont="1" applyFill="1" applyBorder="1" applyAlignment="1">
      <alignment horizontal="center" vertical="top"/>
    </xf>
    <xf numFmtId="164" fontId="24" fillId="6" borderId="51" xfId="0" applyNumberFormat="1" applyFont="1" applyFill="1" applyBorder="1" applyAlignment="1">
      <alignment horizontal="center" vertical="top"/>
    </xf>
    <xf numFmtId="0" fontId="1" fillId="6" borderId="48" xfId="0" applyFont="1" applyFill="1" applyBorder="1" applyAlignment="1">
      <alignment horizontal="left" vertical="top" wrapText="1"/>
    </xf>
    <xf numFmtId="49" fontId="1" fillId="6" borderId="52" xfId="0" applyNumberFormat="1" applyFont="1" applyFill="1" applyBorder="1" applyAlignment="1">
      <alignment horizontal="center" vertical="top"/>
    </xf>
    <xf numFmtId="49" fontId="1" fillId="6" borderId="50" xfId="0" applyNumberFormat="1" applyFont="1" applyFill="1" applyBorder="1" applyAlignment="1">
      <alignment horizontal="center" vertical="top"/>
    </xf>
    <xf numFmtId="49" fontId="1" fillId="6" borderId="53" xfId="0" applyNumberFormat="1" applyFont="1" applyFill="1" applyBorder="1" applyAlignment="1">
      <alignment horizontal="center" vertical="top"/>
    </xf>
    <xf numFmtId="3" fontId="1" fillId="0" borderId="48" xfId="0" applyNumberFormat="1" applyFont="1" applyFill="1" applyBorder="1" applyAlignment="1">
      <alignment horizontal="center" vertical="top"/>
    </xf>
    <xf numFmtId="165" fontId="1" fillId="0" borderId="50" xfId="0" applyNumberFormat="1" applyFont="1" applyBorder="1" applyAlignment="1">
      <alignment horizontal="center" vertical="top"/>
    </xf>
    <xf numFmtId="165" fontId="1" fillId="0" borderId="51" xfId="0" applyNumberFormat="1" applyFont="1" applyBorder="1" applyAlignment="1">
      <alignment horizontal="center" vertical="top"/>
    </xf>
    <xf numFmtId="164" fontId="1" fillId="0" borderId="49" xfId="0" applyNumberFormat="1" applyFont="1" applyBorder="1" applyAlignment="1">
      <alignment horizontal="center" vertical="top"/>
    </xf>
    <xf numFmtId="164" fontId="1" fillId="0" borderId="50" xfId="0" applyNumberFormat="1" applyFont="1" applyBorder="1" applyAlignment="1">
      <alignment horizontal="center" vertical="top"/>
    </xf>
    <xf numFmtId="165" fontId="1" fillId="0" borderId="48" xfId="0" applyNumberFormat="1" applyFont="1" applyBorder="1" applyAlignment="1">
      <alignment horizontal="left" vertical="top" wrapText="1"/>
    </xf>
    <xf numFmtId="49" fontId="1" fillId="0" borderId="49" xfId="0" applyNumberFormat="1" applyFont="1" applyFill="1" applyBorder="1" applyAlignment="1">
      <alignment horizontal="center" vertical="top"/>
    </xf>
    <xf numFmtId="49" fontId="7" fillId="6" borderId="66" xfId="0" applyNumberFormat="1" applyFont="1" applyFill="1" applyBorder="1" applyAlignment="1">
      <alignment horizontal="center" vertical="top"/>
    </xf>
    <xf numFmtId="49" fontId="1" fillId="6" borderId="66" xfId="0" applyNumberFormat="1" applyFont="1" applyFill="1" applyBorder="1" applyAlignment="1">
      <alignment horizontal="center" vertical="top"/>
    </xf>
    <xf numFmtId="0" fontId="4" fillId="6" borderId="48" xfId="0" applyFont="1" applyFill="1" applyBorder="1" applyAlignment="1">
      <alignment vertical="top" wrapText="1"/>
    </xf>
    <xf numFmtId="3" fontId="3" fillId="4" borderId="36" xfId="0" applyNumberFormat="1" applyFont="1" applyFill="1" applyBorder="1" applyAlignment="1">
      <alignment vertical="top"/>
    </xf>
    <xf numFmtId="3" fontId="3" fillId="4" borderId="39" xfId="0" applyNumberFormat="1" applyFont="1" applyFill="1" applyBorder="1" applyAlignment="1">
      <alignment vertical="top"/>
    </xf>
    <xf numFmtId="3" fontId="4" fillId="6" borderId="7" xfId="0" applyNumberFormat="1" applyFont="1" applyFill="1" applyBorder="1" applyAlignment="1">
      <alignment vertical="top" wrapText="1"/>
    </xf>
    <xf numFmtId="49" fontId="6" fillId="7" borderId="54" xfId="0" applyNumberFormat="1" applyFont="1" applyFill="1" applyBorder="1" applyAlignment="1">
      <alignment horizontal="center" vertical="top"/>
    </xf>
    <xf numFmtId="164" fontId="1" fillId="7" borderId="13" xfId="0" applyNumberFormat="1" applyFont="1" applyFill="1" applyBorder="1" applyAlignment="1">
      <alignment horizontal="center" vertical="top" wrapText="1"/>
    </xf>
    <xf numFmtId="0" fontId="4" fillId="0" borderId="39" xfId="0" applyNumberFormat="1" applyFont="1" applyFill="1" applyBorder="1" applyAlignment="1">
      <alignment horizontal="center" vertical="top"/>
    </xf>
    <xf numFmtId="0" fontId="4" fillId="0" borderId="13" xfId="0" applyNumberFormat="1" applyFont="1" applyFill="1" applyBorder="1" applyAlignment="1">
      <alignment horizontal="center" vertical="top"/>
    </xf>
    <xf numFmtId="0" fontId="4" fillId="0" borderId="54" xfId="0" applyNumberFormat="1" applyFont="1" applyFill="1" applyBorder="1" applyAlignment="1">
      <alignment horizontal="center" vertical="top"/>
    </xf>
    <xf numFmtId="0" fontId="4" fillId="6" borderId="39" xfId="0" applyFont="1" applyFill="1" applyBorder="1" applyAlignment="1">
      <alignment horizontal="center" vertical="top" wrapText="1"/>
    </xf>
    <xf numFmtId="0" fontId="4" fillId="6" borderId="13" xfId="0" applyFont="1" applyFill="1" applyBorder="1" applyAlignment="1">
      <alignment horizontal="center" vertical="top" wrapText="1"/>
    </xf>
    <xf numFmtId="0" fontId="4" fillId="6" borderId="54" xfId="0" applyFont="1" applyFill="1" applyBorder="1" applyAlignment="1">
      <alignment horizontal="center" vertical="top" wrapText="1"/>
    </xf>
    <xf numFmtId="3" fontId="4" fillId="6" borderId="12" xfId="0" applyNumberFormat="1" applyFont="1" applyFill="1" applyBorder="1" applyAlignment="1">
      <alignment horizontal="center" vertical="top"/>
    </xf>
    <xf numFmtId="3" fontId="4" fillId="6" borderId="19" xfId="0" applyNumberFormat="1" applyFont="1" applyFill="1" applyBorder="1" applyAlignment="1">
      <alignment horizontal="center" vertical="top"/>
    </xf>
    <xf numFmtId="3" fontId="4" fillId="0" borderId="52" xfId="0" applyNumberFormat="1" applyFont="1" applyBorder="1" applyAlignment="1">
      <alignment horizontal="center" vertical="top" textRotation="90"/>
    </xf>
    <xf numFmtId="3" fontId="4" fillId="0" borderId="51" xfId="0" applyNumberFormat="1" applyFont="1" applyFill="1" applyBorder="1" applyAlignment="1">
      <alignment horizontal="center" vertical="top" textRotation="180" wrapText="1"/>
    </xf>
    <xf numFmtId="164" fontId="4" fillId="0" borderId="48" xfId="0" applyNumberFormat="1" applyFont="1" applyBorder="1" applyAlignment="1">
      <alignment horizontal="center" vertical="top"/>
    </xf>
    <xf numFmtId="3" fontId="4" fillId="0" borderId="51" xfId="0" applyNumberFormat="1" applyFont="1" applyFill="1" applyBorder="1" applyAlignment="1">
      <alignment horizontal="center" vertical="top"/>
    </xf>
    <xf numFmtId="164" fontId="1" fillId="6" borderId="52" xfId="0" applyNumberFormat="1" applyFont="1" applyFill="1" applyBorder="1" applyAlignment="1">
      <alignment horizontal="center" vertical="top"/>
    </xf>
    <xf numFmtId="3" fontId="1" fillId="0" borderId="40" xfId="0" applyNumberFormat="1" applyFont="1" applyFill="1" applyBorder="1" applyAlignment="1">
      <alignment vertical="top" wrapText="1"/>
    </xf>
    <xf numFmtId="3" fontId="4" fillId="6" borderId="25"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1" fillId="0" borderId="42"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xf>
    <xf numFmtId="3" fontId="4" fillId="0" borderId="48" xfId="0" applyNumberFormat="1" applyFont="1" applyFill="1" applyBorder="1" applyAlignment="1">
      <alignment horizontal="left" vertical="top" wrapText="1"/>
    </xf>
    <xf numFmtId="3" fontId="4" fillId="0" borderId="41" xfId="0" applyNumberFormat="1" applyFont="1" applyBorder="1" applyAlignment="1">
      <alignment horizontal="center" vertical="top" textRotation="90"/>
    </xf>
    <xf numFmtId="3" fontId="4" fillId="6" borderId="16" xfId="0" applyNumberFormat="1" applyFont="1" applyFill="1" applyBorder="1" applyAlignment="1">
      <alignment horizontal="left" vertical="top" wrapText="1"/>
    </xf>
    <xf numFmtId="3" fontId="3" fillId="0" borderId="54" xfId="0" applyNumberFormat="1" applyFont="1" applyBorder="1" applyAlignment="1">
      <alignment horizontal="center" vertical="top"/>
    </xf>
    <xf numFmtId="49" fontId="3" fillId="0" borderId="54" xfId="0" applyNumberFormat="1" applyFont="1" applyBorder="1" applyAlignment="1">
      <alignment horizontal="center" vertical="top"/>
    </xf>
    <xf numFmtId="3" fontId="4" fillId="0" borderId="4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3" fontId="3" fillId="4" borderId="36" xfId="0" applyNumberFormat="1" applyFont="1" applyFill="1" applyBorder="1" applyAlignment="1">
      <alignment horizontal="center" vertical="top"/>
    </xf>
    <xf numFmtId="3" fontId="3" fillId="4" borderId="39"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6" fillId="0" borderId="61" xfId="0" applyNumberFormat="1" applyFont="1" applyBorder="1" applyAlignment="1">
      <alignment horizontal="center" vertical="top"/>
    </xf>
    <xf numFmtId="3" fontId="7" fillId="0" borderId="3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48"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49" fontId="3" fillId="0" borderId="14" xfId="0" applyNumberFormat="1" applyFont="1" applyBorder="1" applyAlignment="1">
      <alignment horizontal="center" vertical="top"/>
    </xf>
    <xf numFmtId="3" fontId="4" fillId="0" borderId="40" xfId="0" applyNumberFormat="1" applyFont="1" applyFill="1" applyBorder="1" applyAlignment="1">
      <alignment horizontal="center" vertical="top"/>
    </xf>
    <xf numFmtId="3" fontId="4" fillId="0" borderId="16"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3" fontId="4" fillId="0" borderId="40" xfId="0" applyNumberFormat="1" applyFont="1" applyFill="1" applyBorder="1" applyAlignment="1">
      <alignment horizontal="center" vertical="top" wrapText="1"/>
    </xf>
    <xf numFmtId="3" fontId="4" fillId="0" borderId="48" xfId="0" applyNumberFormat="1" applyFont="1" applyFill="1" applyBorder="1" applyAlignment="1">
      <alignment horizontal="center" vertical="top" wrapText="1"/>
    </xf>
    <xf numFmtId="164" fontId="4" fillId="0" borderId="50" xfId="0" applyNumberFormat="1" applyFont="1" applyBorder="1" applyAlignment="1">
      <alignment horizontal="center" vertical="top"/>
    </xf>
    <xf numFmtId="164" fontId="4" fillId="0" borderId="51" xfId="0" applyNumberFormat="1" applyFont="1" applyBorder="1" applyAlignment="1">
      <alignment horizontal="center" vertical="top"/>
    </xf>
    <xf numFmtId="3" fontId="4" fillId="0" borderId="49" xfId="0" applyNumberFormat="1" applyFont="1" applyBorder="1" applyAlignment="1">
      <alignment horizontal="center" vertical="top"/>
    </xf>
    <xf numFmtId="3" fontId="4" fillId="0" borderId="50" xfId="0" applyNumberFormat="1" applyFont="1" applyBorder="1" applyAlignment="1">
      <alignment horizontal="center" vertical="top"/>
    </xf>
    <xf numFmtId="3" fontId="4" fillId="0" borderId="66" xfId="0" applyNumberFormat="1" applyFont="1" applyBorder="1" applyAlignment="1">
      <alignment horizontal="center" vertical="top"/>
    </xf>
    <xf numFmtId="164" fontId="4" fillId="0" borderId="4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6" borderId="31" xfId="0" applyNumberFormat="1" applyFont="1" applyFill="1" applyBorder="1" applyAlignment="1">
      <alignment horizontal="center" vertical="top" wrapText="1"/>
    </xf>
    <xf numFmtId="164" fontId="4" fillId="6" borderId="44" xfId="0" applyNumberFormat="1" applyFont="1" applyFill="1" applyBorder="1" applyAlignment="1">
      <alignment horizontal="center" vertical="top"/>
    </xf>
    <xf numFmtId="3" fontId="1" fillId="6" borderId="48" xfId="0" applyNumberFormat="1" applyFont="1" applyFill="1" applyBorder="1" applyAlignment="1">
      <alignment vertical="top" wrapText="1"/>
    </xf>
    <xf numFmtId="3" fontId="4" fillId="0" borderId="41" xfId="0" applyNumberFormat="1" applyFont="1" applyBorder="1" applyAlignment="1">
      <alignment vertical="top" textRotation="90"/>
    </xf>
    <xf numFmtId="3" fontId="4" fillId="0" borderId="49" xfId="0" applyNumberFormat="1" applyFont="1" applyBorder="1" applyAlignment="1">
      <alignment vertical="top" textRotation="90"/>
    </xf>
    <xf numFmtId="3" fontId="3" fillId="0" borderId="47" xfId="0" applyNumberFormat="1" applyFont="1" applyBorder="1" applyAlignment="1">
      <alignment horizontal="center" vertical="top" wrapText="1"/>
    </xf>
    <xf numFmtId="3" fontId="4" fillId="7" borderId="46" xfId="0" applyNumberFormat="1" applyFont="1" applyFill="1" applyBorder="1" applyAlignment="1">
      <alignment horizontal="left" vertical="top" wrapText="1"/>
    </xf>
    <xf numFmtId="3" fontId="4" fillId="0" borderId="30" xfId="0" applyNumberFormat="1" applyFont="1" applyBorder="1" applyAlignment="1">
      <alignment horizontal="center" vertical="top" wrapText="1"/>
    </xf>
    <xf numFmtId="3" fontId="4" fillId="0" borderId="12" xfId="0" applyNumberFormat="1" applyFont="1" applyBorder="1" applyAlignment="1">
      <alignment horizontal="center" vertical="top" wrapText="1"/>
    </xf>
    <xf numFmtId="3" fontId="4" fillId="0" borderId="19" xfId="0" applyNumberFormat="1" applyFont="1" applyBorder="1" applyAlignment="1">
      <alignment horizontal="center" vertical="top" wrapText="1"/>
    </xf>
    <xf numFmtId="3" fontId="4" fillId="0" borderId="39" xfId="0" applyNumberFormat="1" applyFont="1" applyBorder="1" applyAlignment="1">
      <alignment vertical="center" textRotation="90"/>
    </xf>
    <xf numFmtId="165" fontId="1" fillId="0" borderId="13" xfId="0" applyNumberFormat="1" applyFont="1" applyBorder="1" applyAlignment="1">
      <alignment horizontal="center"/>
    </xf>
    <xf numFmtId="165" fontId="1" fillId="0" borderId="0" xfId="0" applyNumberFormat="1" applyFont="1" applyBorder="1" applyAlignment="1">
      <alignment horizontal="center"/>
    </xf>
    <xf numFmtId="0" fontId="1" fillId="0" borderId="0" xfId="0" applyFont="1" applyAlignment="1">
      <alignment horizontal="left" vertical="top" wrapText="1"/>
    </xf>
    <xf numFmtId="3" fontId="3" fillId="2" borderId="27" xfId="0" applyNumberFormat="1" applyFont="1" applyFill="1" applyBorder="1" applyAlignment="1">
      <alignment horizontal="left" vertical="top" wrapText="1"/>
    </xf>
    <xf numFmtId="3" fontId="3" fillId="2" borderId="28" xfId="0" applyNumberFormat="1" applyFont="1" applyFill="1" applyBorder="1" applyAlignment="1">
      <alignment horizontal="left" vertical="top" wrapText="1"/>
    </xf>
    <xf numFmtId="3" fontId="3" fillId="2" borderId="29" xfId="0" applyNumberFormat="1" applyFont="1" applyFill="1" applyBorder="1" applyAlignment="1">
      <alignment horizontal="left" vertical="top" wrapText="1"/>
    </xf>
    <xf numFmtId="3" fontId="5" fillId="3" borderId="30" xfId="0" applyNumberFormat="1" applyFont="1" applyFill="1" applyBorder="1" applyAlignment="1">
      <alignment horizontal="left" vertical="top" wrapText="1"/>
    </xf>
    <xf numFmtId="3" fontId="5" fillId="3" borderId="31" xfId="0" applyNumberFormat="1" applyFont="1" applyFill="1" applyBorder="1" applyAlignment="1">
      <alignment horizontal="left" vertical="top" wrapText="1"/>
    </xf>
    <xf numFmtId="3" fontId="5" fillId="3" borderId="32" xfId="0" applyNumberFormat="1" applyFont="1" applyFill="1" applyBorder="1" applyAlignment="1">
      <alignment horizontal="left" vertical="top" wrapText="1"/>
    </xf>
    <xf numFmtId="3" fontId="3" fillId="4" borderId="9" xfId="0" applyNumberFormat="1" applyFont="1" applyFill="1" applyBorder="1" applyAlignment="1">
      <alignment horizontal="left" vertical="top"/>
    </xf>
    <xf numFmtId="3" fontId="3" fillId="4" borderId="10" xfId="0" applyNumberFormat="1" applyFont="1" applyFill="1" applyBorder="1" applyAlignment="1">
      <alignment horizontal="left" vertical="top"/>
    </xf>
    <xf numFmtId="3" fontId="3" fillId="5" borderId="9" xfId="0" applyNumberFormat="1" applyFont="1" applyFill="1" applyBorder="1" applyAlignment="1">
      <alignment horizontal="left" vertical="top" wrapText="1"/>
    </xf>
    <xf numFmtId="3" fontId="3" fillId="5" borderId="35" xfId="0" applyNumberFormat="1" applyFont="1" applyFill="1" applyBorder="1" applyAlignment="1">
      <alignment horizontal="left" vertical="top" wrapText="1"/>
    </xf>
    <xf numFmtId="3" fontId="3" fillId="5" borderId="6" xfId="0" applyNumberFormat="1" applyFont="1" applyFill="1" applyBorder="1" applyAlignment="1">
      <alignment horizontal="left" vertical="top" wrapText="1"/>
    </xf>
    <xf numFmtId="3" fontId="6" fillId="6" borderId="7" xfId="0" applyNumberFormat="1" applyFont="1" applyFill="1" applyBorder="1" applyAlignment="1">
      <alignment horizontal="left" vertical="top" wrapText="1"/>
    </xf>
    <xf numFmtId="3" fontId="6" fillId="6" borderId="16" xfId="0" applyNumberFormat="1" applyFont="1" applyFill="1" applyBorder="1" applyAlignment="1">
      <alignment horizontal="left" vertical="top" wrapText="1"/>
    </xf>
    <xf numFmtId="164" fontId="1" fillId="0" borderId="7"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1" fillId="0" borderId="25"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40"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3" fontId="1" fillId="0" borderId="17"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3" fontId="12" fillId="0" borderId="0" xfId="0" applyNumberFormat="1" applyFont="1" applyAlignment="1">
      <alignment horizontal="center"/>
    </xf>
    <xf numFmtId="3" fontId="14" fillId="0" borderId="0" xfId="0" applyNumberFormat="1" applyFont="1" applyAlignment="1">
      <alignment horizontal="center" vertical="center" wrapText="1"/>
    </xf>
    <xf numFmtId="3" fontId="15" fillId="0" borderId="0" xfId="0" applyNumberFormat="1" applyFont="1" applyAlignment="1">
      <alignment horizontal="center" vertical="top" wrapText="1"/>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13"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6" borderId="16" xfId="0" applyNumberFormat="1" applyFont="1" applyFill="1" applyBorder="1" applyAlignment="1">
      <alignment horizontal="left" vertical="top" wrapText="1"/>
    </xf>
    <xf numFmtId="3" fontId="1" fillId="6" borderId="39" xfId="0" applyNumberFormat="1" applyFont="1" applyFill="1" applyBorder="1" applyAlignment="1">
      <alignment horizontal="center" vertical="center" textRotation="90" wrapText="1"/>
    </xf>
    <xf numFmtId="3" fontId="1" fillId="6" borderId="52" xfId="0" applyNumberFormat="1" applyFont="1" applyFill="1" applyBorder="1" applyAlignment="1">
      <alignment horizontal="center" vertical="center" textRotation="90" wrapText="1"/>
    </xf>
    <xf numFmtId="3" fontId="4" fillId="0" borderId="41" xfId="0" applyNumberFormat="1" applyFont="1" applyFill="1" applyBorder="1" applyAlignment="1">
      <alignment horizontal="left" vertical="top" wrapText="1"/>
    </xf>
    <xf numFmtId="3" fontId="1" fillId="6" borderId="16"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4" fillId="6" borderId="40" xfId="0" applyNumberFormat="1" applyFont="1" applyFill="1" applyBorder="1" applyAlignment="1">
      <alignment horizontal="left" vertical="top" wrapText="1"/>
    </xf>
    <xf numFmtId="3" fontId="4" fillId="6" borderId="48" xfId="0" applyNumberFormat="1" applyFont="1" applyFill="1" applyBorder="1" applyAlignment="1">
      <alignment horizontal="left" vertical="top" wrapText="1"/>
    </xf>
    <xf numFmtId="3" fontId="17" fillId="0" borderId="43" xfId="0" applyNumberFormat="1" applyFont="1" applyFill="1" applyBorder="1" applyAlignment="1">
      <alignment horizontal="center" vertical="center" textRotation="90" wrapText="1"/>
    </xf>
    <xf numFmtId="3" fontId="17" fillId="0" borderId="39" xfId="0" applyNumberFormat="1" applyFont="1" applyFill="1" applyBorder="1" applyAlignment="1">
      <alignment horizontal="center" vertical="center" textRotation="90" wrapText="1"/>
    </xf>
    <xf numFmtId="3" fontId="17" fillId="0" borderId="52" xfId="0" applyNumberFormat="1" applyFont="1" applyFill="1" applyBorder="1" applyAlignment="1">
      <alignment horizontal="center" vertical="center" textRotation="90" wrapText="1"/>
    </xf>
    <xf numFmtId="3" fontId="1" fillId="6" borderId="48"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6" fillId="8" borderId="55" xfId="0" applyNumberFormat="1" applyFont="1" applyFill="1" applyBorder="1" applyAlignment="1">
      <alignment horizontal="right" vertical="top" wrapText="1"/>
    </xf>
    <xf numFmtId="3" fontId="6" fillId="8" borderId="56" xfId="0" applyNumberFormat="1" applyFont="1" applyFill="1" applyBorder="1" applyAlignment="1">
      <alignment horizontal="right" vertical="top" wrapText="1"/>
    </xf>
    <xf numFmtId="3" fontId="6" fillId="8" borderId="57" xfId="0" applyNumberFormat="1" applyFont="1" applyFill="1" applyBorder="1" applyAlignment="1">
      <alignment horizontal="right" vertical="top" wrapText="1"/>
    </xf>
    <xf numFmtId="3" fontId="3" fillId="4" borderId="39" xfId="0" applyNumberFormat="1" applyFont="1" applyFill="1" applyBorder="1" applyAlignment="1">
      <alignment horizontal="center" vertical="top"/>
    </xf>
    <xf numFmtId="3" fontId="3" fillId="4" borderId="59" xfId="0" applyNumberFormat="1" applyFont="1" applyFill="1" applyBorder="1" applyAlignment="1">
      <alignment horizontal="center" vertical="top"/>
    </xf>
    <xf numFmtId="3" fontId="3" fillId="5" borderId="13" xfId="0" applyNumberFormat="1" applyFont="1" applyFill="1" applyBorder="1" applyAlignment="1">
      <alignment horizontal="center" vertical="top"/>
    </xf>
    <xf numFmtId="3" fontId="3" fillId="5"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6" borderId="25"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3" fillId="4" borderId="52" xfId="0" applyNumberFormat="1" applyFont="1" applyFill="1" applyBorder="1" applyAlignment="1">
      <alignment horizontal="center" vertical="top"/>
    </xf>
    <xf numFmtId="3" fontId="3" fillId="5" borderId="50" xfId="0" applyNumberFormat="1" applyFont="1" applyFill="1" applyBorder="1" applyAlignment="1">
      <alignment horizontal="center" vertical="top"/>
    </xf>
    <xf numFmtId="3" fontId="1" fillId="6" borderId="43" xfId="0" applyNumberFormat="1" applyFont="1" applyFill="1" applyBorder="1" applyAlignment="1">
      <alignment horizontal="left" vertical="center" textRotation="90" wrapText="1"/>
    </xf>
    <xf numFmtId="3" fontId="1" fillId="6" borderId="52" xfId="0" applyNumberFormat="1" applyFont="1" applyFill="1" applyBorder="1" applyAlignment="1">
      <alignment horizontal="left" vertical="center" textRotation="90"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3" fillId="4" borderId="36" xfId="0" applyNumberFormat="1" applyFont="1" applyFill="1" applyBorder="1" applyAlignment="1">
      <alignment horizontal="center" vertical="top"/>
    </xf>
    <xf numFmtId="3" fontId="3" fillId="5"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6" borderId="7" xfId="0" applyNumberFormat="1" applyFont="1" applyFill="1" applyBorder="1" applyAlignment="1">
      <alignment horizontal="left" vertical="top" wrapText="1"/>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0" borderId="35" xfId="0" applyNumberFormat="1" applyFont="1" applyFill="1" applyBorder="1" applyAlignment="1">
      <alignment horizontal="center" vertical="top"/>
    </xf>
    <xf numFmtId="3" fontId="2" fillId="0" borderId="1"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3" fontId="1" fillId="0" borderId="36" xfId="0" applyNumberFormat="1" applyFont="1" applyFill="1" applyBorder="1" applyAlignment="1">
      <alignment horizontal="center" vertical="top" textRotation="1"/>
    </xf>
    <xf numFmtId="3" fontId="1" fillId="0" borderId="59" xfId="0" applyNumberFormat="1" applyFont="1" applyFill="1" applyBorder="1" applyAlignment="1">
      <alignment horizontal="center" vertical="top" textRotation="1"/>
    </xf>
    <xf numFmtId="3" fontId="1" fillId="0" borderId="4" xfId="0" applyNumberFormat="1" applyFont="1" applyFill="1" applyBorder="1" applyAlignment="1">
      <alignment horizontal="center" vertical="top" textRotation="1"/>
    </xf>
    <xf numFmtId="3" fontId="1" fillId="0" borderId="22" xfId="0" applyNumberFormat="1" applyFont="1" applyFill="1" applyBorder="1" applyAlignment="1">
      <alignment horizontal="center" vertical="top" textRotation="1"/>
    </xf>
    <xf numFmtId="3" fontId="1" fillId="0" borderId="61" xfId="0" applyNumberFormat="1" applyFont="1" applyFill="1" applyBorder="1" applyAlignment="1">
      <alignment horizontal="center" vertical="top" textRotation="1"/>
    </xf>
    <xf numFmtId="3" fontId="1" fillId="0" borderId="60" xfId="0" applyNumberFormat="1" applyFont="1" applyFill="1" applyBorder="1" applyAlignment="1">
      <alignment horizontal="center" vertical="top" textRotation="1"/>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3" fillId="5" borderId="64" xfId="0" applyNumberFormat="1" applyFont="1" applyFill="1" applyBorder="1" applyAlignment="1">
      <alignment horizontal="right" vertical="top"/>
    </xf>
    <xf numFmtId="3" fontId="4" fillId="5" borderId="34" xfId="0" applyNumberFormat="1" applyFont="1" applyFill="1" applyBorder="1" applyAlignment="1">
      <alignment horizontal="right" vertical="top"/>
    </xf>
    <xf numFmtId="3" fontId="4" fillId="5" borderId="65" xfId="0" applyNumberFormat="1" applyFont="1" applyFill="1" applyBorder="1" applyAlignment="1">
      <alignment horizontal="right" vertical="top"/>
    </xf>
    <xf numFmtId="3" fontId="4" fillId="5" borderId="8" xfId="0" applyNumberFormat="1" applyFont="1" applyFill="1" applyBorder="1" applyAlignment="1">
      <alignment horizontal="center" vertical="top"/>
    </xf>
    <xf numFmtId="3" fontId="4" fillId="5" borderId="9" xfId="0" applyNumberFormat="1" applyFont="1" applyFill="1" applyBorder="1" applyAlignment="1">
      <alignment horizontal="center" vertical="top"/>
    </xf>
    <xf numFmtId="3" fontId="4" fillId="5" borderId="10" xfId="0" applyNumberFormat="1" applyFont="1" applyFill="1" applyBorder="1" applyAlignment="1">
      <alignment horizontal="center" vertical="top"/>
    </xf>
    <xf numFmtId="3" fontId="3" fillId="5" borderId="9" xfId="0" applyNumberFormat="1" applyFont="1" applyFill="1" applyBorder="1" applyAlignment="1">
      <alignment horizontal="left" vertical="top"/>
    </xf>
    <xf numFmtId="3" fontId="3" fillId="5" borderId="10" xfId="0" applyNumberFormat="1" applyFont="1" applyFill="1" applyBorder="1" applyAlignment="1">
      <alignment horizontal="left" vertical="top"/>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1" fillId="6" borderId="40" xfId="0" applyNumberFormat="1" applyFont="1" applyFill="1" applyBorder="1" applyAlignment="1">
      <alignment horizontal="left" vertical="top" wrapText="1"/>
    </xf>
    <xf numFmtId="3" fontId="7" fillId="0" borderId="32" xfId="0" applyNumberFormat="1" applyFont="1" applyFill="1" applyBorder="1" applyAlignment="1">
      <alignment horizontal="center" vertical="top" wrapText="1"/>
    </xf>
    <xf numFmtId="3" fontId="7" fillId="0" borderId="15" xfId="0" applyNumberFormat="1" applyFont="1" applyFill="1" applyBorder="1" applyAlignment="1">
      <alignment horizontal="center" vertical="top" wrapText="1"/>
    </xf>
    <xf numFmtId="3" fontId="3" fillId="6" borderId="7" xfId="0" applyNumberFormat="1" applyFont="1" applyFill="1" applyBorder="1" applyAlignment="1">
      <alignment horizontal="left" vertical="top" wrapText="1"/>
    </xf>
    <xf numFmtId="3" fontId="3" fillId="6" borderId="16" xfId="0" applyNumberFormat="1" applyFont="1" applyFill="1" applyBorder="1" applyAlignment="1">
      <alignment horizontal="left" vertical="top" wrapText="1"/>
    </xf>
    <xf numFmtId="3" fontId="3" fillId="0" borderId="7" xfId="0" applyNumberFormat="1" applyFont="1" applyBorder="1" applyAlignment="1">
      <alignment horizontal="left" vertical="top" wrapText="1"/>
    </xf>
    <xf numFmtId="3" fontId="3" fillId="0" borderId="16" xfId="0" applyNumberFormat="1" applyFont="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0" fontId="4" fillId="6" borderId="16" xfId="0" applyFont="1" applyFill="1" applyBorder="1" applyAlignment="1">
      <alignment horizontal="left" vertical="top" wrapText="1"/>
    </xf>
    <xf numFmtId="0" fontId="4" fillId="6" borderId="25" xfId="0" applyFont="1" applyFill="1" applyBorder="1" applyAlignment="1">
      <alignment horizontal="left" vertical="top" wrapText="1"/>
    </xf>
    <xf numFmtId="0" fontId="4" fillId="6" borderId="40" xfId="0" applyFont="1" applyFill="1" applyBorder="1" applyAlignment="1">
      <alignment horizontal="left" vertical="top" wrapText="1"/>
    </xf>
    <xf numFmtId="3" fontId="6" fillId="4" borderId="36" xfId="0" applyNumberFormat="1" applyFont="1" applyFill="1" applyBorder="1" applyAlignment="1">
      <alignment horizontal="center" vertical="top"/>
    </xf>
    <xf numFmtId="3" fontId="6" fillId="4" borderId="59" xfId="0" applyNumberFormat="1" applyFont="1" applyFill="1" applyBorder="1" applyAlignment="1">
      <alignment horizontal="center" vertical="top"/>
    </xf>
    <xf numFmtId="3" fontId="6" fillId="5" borderId="4" xfId="0" applyNumberFormat="1" applyFont="1" applyFill="1" applyBorder="1" applyAlignment="1">
      <alignment horizontal="center" vertical="top"/>
    </xf>
    <xf numFmtId="3" fontId="6" fillId="5"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6" fillId="0" borderId="61" xfId="0" applyNumberFormat="1" applyFont="1" applyBorder="1" applyAlignment="1">
      <alignment horizontal="center" vertical="top" wrapText="1"/>
    </xf>
    <xf numFmtId="3" fontId="6" fillId="0" borderId="60" xfId="0" applyNumberFormat="1" applyFont="1" applyBorder="1" applyAlignment="1">
      <alignment horizontal="center" vertical="top" wrapText="1"/>
    </xf>
    <xf numFmtId="3" fontId="4" fillId="0" borderId="40"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48" xfId="0" applyFont="1" applyFill="1" applyBorder="1" applyAlignment="1">
      <alignment horizontal="left" vertical="top" wrapText="1"/>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59" xfId="0" applyNumberFormat="1" applyFont="1" applyFill="1" applyBorder="1" applyAlignment="1">
      <alignment horizontal="center" vertical="center" textRotation="90" wrapText="1"/>
    </xf>
    <xf numFmtId="3" fontId="4" fillId="0" borderId="43"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4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4" fillId="0" borderId="54" xfId="0" applyNumberFormat="1" applyFont="1" applyFill="1" applyBorder="1" applyAlignment="1">
      <alignment horizontal="center" vertical="top"/>
    </xf>
    <xf numFmtId="49" fontId="3" fillId="4" borderId="36" xfId="0" applyNumberFormat="1" applyFont="1" applyFill="1" applyBorder="1" applyAlignment="1">
      <alignment horizontal="center" vertical="top"/>
    </xf>
    <xf numFmtId="49" fontId="3" fillId="4" borderId="39" xfId="0" applyNumberFormat="1" applyFont="1" applyFill="1" applyBorder="1" applyAlignment="1">
      <alignment horizontal="center" vertical="top"/>
    </xf>
    <xf numFmtId="49" fontId="3" fillId="5" borderId="4" xfId="0" applyNumberFormat="1" applyFont="1" applyFill="1" applyBorder="1" applyAlignment="1">
      <alignment horizontal="center" vertical="top"/>
    </xf>
    <xf numFmtId="49" fontId="3" fillId="5" borderId="13"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6" fillId="6" borderId="37"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1" fillId="6" borderId="37" xfId="0" applyNumberFormat="1" applyFont="1" applyFill="1" applyBorder="1" applyAlignment="1">
      <alignment horizontal="left" vertical="top" wrapText="1"/>
    </xf>
    <xf numFmtId="3" fontId="3" fillId="0" borderId="61" xfId="0" applyNumberFormat="1" applyFont="1" applyBorder="1" applyAlignment="1">
      <alignment horizontal="center" vertical="top"/>
    </xf>
    <xf numFmtId="3" fontId="3" fillId="5" borderId="9" xfId="0" applyNumberFormat="1" applyFont="1" applyFill="1" applyBorder="1" applyAlignment="1">
      <alignment horizontal="right" vertical="top"/>
    </xf>
    <xf numFmtId="3" fontId="6" fillId="5" borderId="9" xfId="0" applyNumberFormat="1" applyFont="1" applyFill="1" applyBorder="1" applyAlignment="1">
      <alignment horizontal="left" vertical="top"/>
    </xf>
    <xf numFmtId="3" fontId="6" fillId="5" borderId="35" xfId="0" applyNumberFormat="1" applyFont="1" applyFill="1" applyBorder="1" applyAlignment="1">
      <alignment horizontal="left" vertical="top"/>
    </xf>
    <xf numFmtId="3" fontId="6" fillId="5" borderId="6" xfId="0" applyNumberFormat="1" applyFont="1" applyFill="1" applyBorder="1" applyAlignment="1">
      <alignment horizontal="left" vertical="top"/>
    </xf>
    <xf numFmtId="3" fontId="1" fillId="6" borderId="62" xfId="0" applyNumberFormat="1" applyFont="1" applyFill="1" applyBorder="1" applyAlignment="1">
      <alignment horizontal="left" vertical="top" wrapText="1"/>
    </xf>
    <xf numFmtId="3" fontId="1" fillId="7" borderId="7" xfId="0" applyNumberFormat="1" applyFont="1" applyFill="1" applyBorder="1" applyAlignment="1">
      <alignment horizontal="center" vertical="top" wrapText="1"/>
    </xf>
    <xf numFmtId="3" fontId="1" fillId="7" borderId="25" xfId="0" applyNumberFormat="1" applyFont="1" applyFill="1" applyBorder="1" applyAlignment="1">
      <alignment horizontal="center" vertical="top" wrapText="1"/>
    </xf>
    <xf numFmtId="3" fontId="3" fillId="6" borderId="40" xfId="0" applyNumberFormat="1" applyFont="1" applyFill="1" applyBorder="1" applyAlignment="1">
      <alignment horizontal="left" vertical="top" wrapText="1"/>
    </xf>
    <xf numFmtId="3" fontId="3" fillId="6" borderId="48" xfId="0" applyNumberFormat="1" applyFont="1" applyFill="1" applyBorder="1" applyAlignment="1">
      <alignment horizontal="left" vertical="top" wrapText="1"/>
    </xf>
    <xf numFmtId="3" fontId="3" fillId="6" borderId="25" xfId="0" applyNumberFormat="1" applyFont="1" applyFill="1" applyBorder="1" applyAlignment="1">
      <alignment horizontal="left" vertical="top" wrapText="1"/>
    </xf>
    <xf numFmtId="3" fontId="4" fillId="0" borderId="42" xfId="0" applyNumberFormat="1" applyFont="1" applyFill="1" applyBorder="1" applyAlignment="1">
      <alignment horizontal="center" vertical="center" textRotation="90" wrapText="1"/>
    </xf>
    <xf numFmtId="3" fontId="4" fillId="0" borderId="62" xfId="0" applyNumberFormat="1" applyFont="1" applyFill="1" applyBorder="1" applyAlignment="1">
      <alignment horizontal="center" vertical="center" textRotation="90" wrapText="1"/>
    </xf>
    <xf numFmtId="164" fontId="1" fillId="7" borderId="37" xfId="0" applyNumberFormat="1" applyFont="1" applyFill="1" applyBorder="1" applyAlignment="1">
      <alignment horizontal="center" vertical="top" wrapText="1"/>
    </xf>
    <xf numFmtId="164" fontId="1" fillId="7" borderId="62" xfId="0" applyNumberFormat="1" applyFont="1" applyFill="1" applyBorder="1" applyAlignment="1">
      <alignment horizontal="center" vertical="top" wrapText="1"/>
    </xf>
    <xf numFmtId="164" fontId="1" fillId="7" borderId="7" xfId="0" applyNumberFormat="1" applyFont="1" applyFill="1" applyBorder="1" applyAlignment="1">
      <alignment horizontal="center" vertical="top" wrapText="1"/>
    </xf>
    <xf numFmtId="164" fontId="1" fillId="7" borderId="25" xfId="0" applyNumberFormat="1" applyFont="1" applyFill="1" applyBorder="1" applyAlignment="1">
      <alignment horizontal="center" vertical="top" wrapText="1"/>
    </xf>
    <xf numFmtId="3" fontId="1" fillId="6" borderId="42" xfId="0" applyNumberFormat="1" applyFont="1" applyFill="1" applyBorder="1" applyAlignment="1">
      <alignment horizontal="left" vertical="top" wrapText="1"/>
    </xf>
    <xf numFmtId="3" fontId="1" fillId="6" borderId="49" xfId="0" applyNumberFormat="1" applyFont="1" applyFill="1" applyBorder="1" applyAlignment="1">
      <alignment horizontal="left" vertical="top" wrapText="1"/>
    </xf>
    <xf numFmtId="3" fontId="6" fillId="0" borderId="36" xfId="0" applyNumberFormat="1" applyFont="1" applyFill="1" applyBorder="1" applyAlignment="1">
      <alignment horizontal="center" vertical="top" wrapText="1"/>
    </xf>
    <xf numFmtId="3" fontId="6" fillId="0" borderId="39" xfId="0" applyNumberFormat="1" applyFont="1" applyFill="1" applyBorder="1" applyAlignment="1">
      <alignment horizontal="center" vertical="top" wrapText="1"/>
    </xf>
    <xf numFmtId="3" fontId="4" fillId="6" borderId="41" xfId="0" applyNumberFormat="1" applyFont="1" applyFill="1" applyBorder="1" applyAlignment="1">
      <alignment horizontal="left" vertical="top" wrapText="1"/>
    </xf>
    <xf numFmtId="3" fontId="3" fillId="5" borderId="8" xfId="0" applyNumberFormat="1" applyFont="1" applyFill="1" applyBorder="1" applyAlignment="1">
      <alignment horizontal="left" vertical="top"/>
    </xf>
    <xf numFmtId="3" fontId="4" fillId="0" borderId="41" xfId="0" applyNumberFormat="1" applyFont="1" applyBorder="1" applyAlignment="1">
      <alignment horizontal="center" vertical="top" textRotation="90"/>
    </xf>
    <xf numFmtId="3" fontId="4" fillId="0" borderId="39" xfId="0" applyNumberFormat="1" applyFont="1" applyBorder="1" applyAlignment="1">
      <alignment horizontal="center" vertical="center" textRotation="90"/>
    </xf>
    <xf numFmtId="3" fontId="4" fillId="0" borderId="52" xfId="0" applyNumberFormat="1" applyFont="1" applyBorder="1" applyAlignment="1">
      <alignment horizontal="center" vertical="center" textRotation="90"/>
    </xf>
    <xf numFmtId="3" fontId="3" fillId="9" borderId="62" xfId="0" applyNumberFormat="1" applyFont="1" applyFill="1" applyBorder="1" applyAlignment="1">
      <alignment horizontal="right" vertical="top" wrapText="1"/>
    </xf>
    <xf numFmtId="3" fontId="3" fillId="9" borderId="1" xfId="0" applyNumberFormat="1" applyFont="1" applyFill="1" applyBorder="1" applyAlignment="1">
      <alignment horizontal="right" vertical="top" wrapText="1"/>
    </xf>
    <xf numFmtId="3" fontId="3" fillId="9" borderId="24" xfId="0" applyNumberFormat="1" applyFont="1" applyFill="1" applyBorder="1" applyAlignment="1">
      <alignment horizontal="right" vertical="top" wrapText="1"/>
    </xf>
    <xf numFmtId="3" fontId="4" fillId="9" borderId="62" xfId="0" applyNumberFormat="1" applyFont="1" applyFill="1" applyBorder="1" applyAlignment="1">
      <alignment horizontal="center" vertical="top"/>
    </xf>
    <xf numFmtId="3" fontId="4" fillId="9" borderId="1" xfId="0" applyNumberFormat="1" applyFont="1" applyFill="1" applyBorder="1" applyAlignment="1">
      <alignment horizontal="center" vertical="top"/>
    </xf>
    <xf numFmtId="3" fontId="4" fillId="9" borderId="24" xfId="0" applyNumberFormat="1" applyFont="1" applyFill="1" applyBorder="1" applyAlignment="1">
      <alignment horizontal="center" vertical="top"/>
    </xf>
    <xf numFmtId="3" fontId="3" fillId="5" borderId="8" xfId="0" applyNumberFormat="1" applyFont="1" applyFill="1" applyBorder="1" applyAlignment="1">
      <alignment horizontal="right" vertical="top"/>
    </xf>
    <xf numFmtId="3" fontId="3" fillId="5" borderId="10" xfId="0" applyNumberFormat="1" applyFont="1" applyFill="1" applyBorder="1" applyAlignment="1">
      <alignment horizontal="right" vertical="top"/>
    </xf>
    <xf numFmtId="3" fontId="29" fillId="0" borderId="0" xfId="0" applyNumberFormat="1" applyFont="1" applyBorder="1" applyAlignment="1">
      <alignment horizontal="center" vertical="center" wrapText="1"/>
    </xf>
    <xf numFmtId="3" fontId="4" fillId="0" borderId="0" xfId="0" applyNumberFormat="1" applyFont="1" applyBorder="1" applyAlignment="1">
      <alignment horizontal="center" vertical="center" wrapText="1"/>
    </xf>
    <xf numFmtId="3" fontId="1" fillId="7" borderId="0" xfId="0" applyNumberFormat="1" applyFont="1" applyFill="1" applyBorder="1" applyAlignment="1">
      <alignment horizontal="center" vertical="top" wrapText="1"/>
    </xf>
    <xf numFmtId="3" fontId="6" fillId="7" borderId="0" xfId="0" applyNumberFormat="1" applyFont="1" applyFill="1" applyBorder="1" applyAlignment="1">
      <alignment horizontal="center" vertical="top" wrapText="1"/>
    </xf>
    <xf numFmtId="164" fontId="1" fillId="7" borderId="0" xfId="0" applyNumberFormat="1" applyFont="1" applyFill="1" applyBorder="1" applyAlignment="1">
      <alignment horizontal="center"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47" xfId="0" applyNumberFormat="1" applyFont="1" applyBorder="1" applyAlignment="1">
      <alignment horizontal="left" vertical="top"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3" fontId="3" fillId="3" borderId="33" xfId="0" applyNumberFormat="1" applyFont="1" applyFill="1" applyBorder="1" applyAlignment="1">
      <alignment horizontal="left" vertical="top" wrapText="1"/>
    </xf>
    <xf numFmtId="3" fontId="3" fillId="3" borderId="34" xfId="0" applyNumberFormat="1" applyFont="1" applyFill="1" applyBorder="1" applyAlignment="1">
      <alignment horizontal="left" vertical="top" wrapText="1"/>
    </xf>
    <xf numFmtId="3" fontId="3" fillId="3" borderId="78" xfId="0" applyNumberFormat="1" applyFont="1" applyFill="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19" xfId="0" applyNumberFormat="1" applyFont="1" applyBorder="1" applyAlignment="1">
      <alignment horizontal="left" vertical="top" wrapText="1"/>
    </xf>
    <xf numFmtId="3" fontId="3" fillId="4" borderId="1" xfId="0" applyNumberFormat="1" applyFont="1" applyFill="1" applyBorder="1" applyAlignment="1">
      <alignment horizontal="right" vertical="top"/>
    </xf>
    <xf numFmtId="3" fontId="4" fillId="4" borderId="8" xfId="0" applyNumberFormat="1" applyFont="1" applyFill="1" applyBorder="1" applyAlignment="1">
      <alignment horizontal="center" vertical="top"/>
    </xf>
    <xf numFmtId="3" fontId="4" fillId="4" borderId="9" xfId="0" applyNumberFormat="1" applyFont="1" applyFill="1" applyBorder="1" applyAlignment="1">
      <alignment horizontal="center" vertical="top"/>
    </xf>
    <xf numFmtId="3" fontId="4" fillId="4" borderId="10" xfId="0" applyNumberFormat="1" applyFont="1" applyFill="1" applyBorder="1" applyAlignment="1">
      <alignment horizontal="center" vertical="top"/>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61" xfId="0" applyNumberFormat="1" applyFont="1" applyBorder="1" applyAlignment="1">
      <alignment horizontal="center" vertical="center" wrapText="1"/>
    </xf>
    <xf numFmtId="3" fontId="4" fillId="0" borderId="4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3" fillId="3" borderId="65" xfId="0" applyNumberFormat="1" applyFont="1" applyFill="1" applyBorder="1" applyAlignment="1">
      <alignment horizontal="right" vertical="center"/>
    </xf>
    <xf numFmtId="3" fontId="3" fillId="3" borderId="9" xfId="0" applyNumberFormat="1" applyFont="1" applyFill="1" applyBorder="1" applyAlignment="1">
      <alignment horizontal="right" vertical="center"/>
    </xf>
    <xf numFmtId="3" fontId="4" fillId="3" borderId="8" xfId="0" applyNumberFormat="1" applyFont="1" applyFill="1" applyBorder="1" applyAlignment="1">
      <alignment horizontal="center" vertical="center" wrapText="1"/>
    </xf>
    <xf numFmtId="3" fontId="4" fillId="3" borderId="9" xfId="0" applyNumberFormat="1" applyFont="1" applyFill="1" applyBorder="1" applyAlignment="1">
      <alignment horizontal="center" vertical="center" wrapText="1"/>
    </xf>
    <xf numFmtId="3" fontId="4" fillId="3" borderId="10" xfId="0" applyNumberFormat="1" applyFont="1" applyFill="1" applyBorder="1" applyAlignment="1">
      <alignment horizontal="center" vertical="center" wrapText="1"/>
    </xf>
    <xf numFmtId="3" fontId="3" fillId="0" borderId="0" xfId="0" applyNumberFormat="1" applyFont="1" applyFill="1" applyBorder="1" applyAlignment="1">
      <alignment horizontal="center" wrapText="1"/>
    </xf>
    <xf numFmtId="3" fontId="3" fillId="0" borderId="1" xfId="0" applyNumberFormat="1" applyFont="1" applyFill="1" applyBorder="1" applyAlignment="1">
      <alignment horizontal="center" wrapText="1"/>
    </xf>
    <xf numFmtId="3" fontId="1" fillId="7" borderId="0" xfId="0" applyNumberFormat="1" applyFont="1" applyFill="1" applyBorder="1" applyAlignment="1">
      <alignment horizontal="center" vertical="center" wrapText="1"/>
    </xf>
    <xf numFmtId="3" fontId="3" fillId="8" borderId="33" xfId="0" applyNumberFormat="1" applyFont="1" applyFill="1" applyBorder="1" applyAlignment="1">
      <alignment horizontal="right" vertical="top" wrapText="1"/>
    </xf>
    <xf numFmtId="3" fontId="3" fillId="8" borderId="34" xfId="0" applyNumberFormat="1" applyFont="1" applyFill="1" applyBorder="1" applyAlignment="1">
      <alignment horizontal="right" vertical="top" wrapText="1"/>
    </xf>
    <xf numFmtId="3" fontId="3" fillId="8" borderId="78" xfId="0" applyNumberFormat="1" applyFont="1" applyFill="1" applyBorder="1" applyAlignment="1">
      <alignment horizontal="right" vertical="top" wrapText="1"/>
    </xf>
    <xf numFmtId="3" fontId="4" fillId="0" borderId="6"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0" fontId="4" fillId="0" borderId="40" xfId="0" applyFont="1" applyFill="1" applyBorder="1" applyAlignment="1">
      <alignment horizontal="left" vertical="top" wrapText="1"/>
    </xf>
    <xf numFmtId="0" fontId="4" fillId="0" borderId="25" xfId="0" applyFont="1" applyFill="1" applyBorder="1" applyAlignment="1">
      <alignment horizontal="left" vertical="top" wrapText="1"/>
    </xf>
    <xf numFmtId="3" fontId="4" fillId="0" borderId="7" xfId="0" applyNumberFormat="1" applyFont="1" applyFill="1" applyBorder="1" applyAlignment="1">
      <alignment horizontal="left" vertical="top" wrapText="1"/>
    </xf>
    <xf numFmtId="3" fontId="6" fillId="7" borderId="7" xfId="0" applyNumberFormat="1" applyFont="1" applyFill="1" applyBorder="1" applyAlignment="1">
      <alignment horizontal="left" vertical="top" wrapText="1"/>
    </xf>
    <xf numFmtId="3" fontId="6" fillId="7" borderId="16" xfId="0" applyNumberFormat="1" applyFont="1" applyFill="1" applyBorder="1" applyAlignment="1">
      <alignment horizontal="left" vertical="top" wrapText="1"/>
    </xf>
    <xf numFmtId="0" fontId="1" fillId="0" borderId="40" xfId="0" applyFont="1" applyFill="1" applyBorder="1" applyAlignment="1">
      <alignment horizontal="left" vertical="top" wrapText="1"/>
    </xf>
    <xf numFmtId="0" fontId="1" fillId="0" borderId="16" xfId="0" applyFont="1" applyFill="1" applyBorder="1" applyAlignment="1">
      <alignment horizontal="left" vertical="top" wrapText="1"/>
    </xf>
    <xf numFmtId="3" fontId="1" fillId="0" borderId="40" xfId="0" applyNumberFormat="1" applyFont="1" applyFill="1" applyBorder="1" applyAlignment="1">
      <alignment horizontal="left" vertical="top" wrapText="1"/>
    </xf>
    <xf numFmtId="3" fontId="1" fillId="0" borderId="48" xfId="0" applyNumberFormat="1" applyFont="1" applyFill="1" applyBorder="1" applyAlignment="1">
      <alignment horizontal="left" vertical="top" wrapText="1"/>
    </xf>
    <xf numFmtId="3" fontId="1" fillId="0" borderId="16" xfId="0" applyNumberFormat="1" applyFont="1" applyFill="1" applyBorder="1" applyAlignment="1">
      <alignment horizontal="left" vertical="top" wrapText="1"/>
    </xf>
    <xf numFmtId="3" fontId="1" fillId="0" borderId="42"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3" fontId="4" fillId="0" borderId="37" xfId="0" applyNumberFormat="1" applyFont="1" applyFill="1" applyBorder="1" applyAlignment="1">
      <alignment horizontal="center" vertical="top"/>
    </xf>
    <xf numFmtId="3" fontId="4" fillId="0" borderId="41"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25" xfId="0" applyNumberFormat="1" applyFont="1" applyFill="1" applyBorder="1" applyAlignment="1">
      <alignment horizontal="left" vertical="top" wrapText="1"/>
    </xf>
    <xf numFmtId="3" fontId="3" fillId="7" borderId="40" xfId="0" applyNumberFormat="1" applyFont="1" applyFill="1" applyBorder="1" applyAlignment="1">
      <alignment horizontal="left" vertical="top" wrapText="1"/>
    </xf>
    <xf numFmtId="3" fontId="3" fillId="7" borderId="16" xfId="0" applyNumberFormat="1" applyFont="1" applyFill="1" applyBorder="1" applyAlignment="1">
      <alignment horizontal="left" vertical="top" wrapText="1"/>
    </xf>
    <xf numFmtId="3" fontId="3" fillId="7" borderId="48" xfId="0" applyNumberFormat="1" applyFont="1" applyFill="1" applyBorder="1" applyAlignment="1">
      <alignment horizontal="left" vertical="top" wrapText="1"/>
    </xf>
    <xf numFmtId="3" fontId="4" fillId="0" borderId="43" xfId="0" applyNumberFormat="1" applyFont="1" applyBorder="1" applyAlignment="1">
      <alignment horizontal="center" vertical="center" textRotation="90"/>
    </xf>
    <xf numFmtId="0" fontId="4" fillId="0" borderId="7" xfId="0" applyNumberFormat="1" applyFont="1" applyFill="1" applyBorder="1" applyAlignment="1">
      <alignment horizontal="left" vertical="top" wrapText="1"/>
    </xf>
    <xf numFmtId="0" fontId="4" fillId="0" borderId="16" xfId="0" applyNumberFormat="1" applyFont="1" applyFill="1" applyBorder="1" applyAlignment="1">
      <alignment horizontal="left" vertical="top" wrapText="1"/>
    </xf>
    <xf numFmtId="0" fontId="4" fillId="0" borderId="25" xfId="0" applyNumberFormat="1" applyFont="1" applyFill="1" applyBorder="1" applyAlignment="1">
      <alignment horizontal="left" vertical="top" wrapText="1"/>
    </xf>
    <xf numFmtId="3" fontId="1" fillId="7" borderId="7" xfId="0" applyNumberFormat="1" applyFont="1" applyFill="1" applyBorder="1" applyAlignment="1">
      <alignment horizontal="left" vertical="top" wrapText="1"/>
    </xf>
    <xf numFmtId="3" fontId="1" fillId="7" borderId="16" xfId="0" applyNumberFormat="1" applyFont="1" applyFill="1" applyBorder="1" applyAlignment="1">
      <alignment horizontal="left" vertical="top" wrapText="1"/>
    </xf>
    <xf numFmtId="3" fontId="4" fillId="6" borderId="49" xfId="0" applyNumberFormat="1" applyFont="1" applyFill="1" applyBorder="1" applyAlignment="1">
      <alignment horizontal="left" vertical="top" wrapText="1"/>
    </xf>
    <xf numFmtId="3" fontId="4" fillId="0" borderId="42" xfId="0" applyNumberFormat="1" applyFont="1" applyBorder="1" applyAlignment="1">
      <alignment horizontal="left" vertical="top" wrapText="1"/>
    </xf>
    <xf numFmtId="3" fontId="4" fillId="0" borderId="31" xfId="0" applyNumberFormat="1" applyFont="1" applyBorder="1" applyAlignment="1">
      <alignment horizontal="left" vertical="top" wrapText="1"/>
    </xf>
    <xf numFmtId="3" fontId="4" fillId="0" borderId="32" xfId="0" applyNumberFormat="1" applyFont="1" applyBorder="1" applyAlignment="1">
      <alignment horizontal="left" vertical="top" wrapText="1"/>
    </xf>
    <xf numFmtId="164" fontId="1" fillId="7" borderId="4" xfId="0" applyNumberFormat="1" applyFont="1" applyFill="1" applyBorder="1" applyAlignment="1">
      <alignment horizontal="center" vertical="top" wrapText="1"/>
    </xf>
    <xf numFmtId="164" fontId="1" fillId="7" borderId="22" xfId="0" applyNumberFormat="1" applyFont="1" applyFill="1" applyBorder="1" applyAlignment="1">
      <alignment horizontal="center" vertical="top" wrapText="1"/>
    </xf>
    <xf numFmtId="3" fontId="24" fillId="6" borderId="40" xfId="0" applyNumberFormat="1" applyFont="1" applyFill="1" applyBorder="1" applyAlignment="1">
      <alignment horizontal="left" vertical="top" wrapText="1"/>
    </xf>
    <xf numFmtId="3" fontId="24" fillId="6" borderId="16" xfId="0" applyNumberFormat="1" applyFont="1" applyFill="1" applyBorder="1" applyAlignment="1">
      <alignment horizontal="left" vertical="top" wrapText="1"/>
    </xf>
    <xf numFmtId="3" fontId="6" fillId="5" borderId="10" xfId="0" applyNumberFormat="1" applyFont="1" applyFill="1" applyBorder="1" applyAlignment="1">
      <alignment horizontal="left" vertical="top"/>
    </xf>
    <xf numFmtId="49" fontId="3" fillId="4" borderId="59" xfId="0" applyNumberFormat="1" applyFont="1" applyFill="1" applyBorder="1" applyAlignment="1">
      <alignment horizontal="center" vertical="top"/>
    </xf>
    <xf numFmtId="49" fontId="3" fillId="5" borderId="22" xfId="0" applyNumberFormat="1" applyFont="1" applyFill="1" applyBorder="1" applyAlignment="1">
      <alignment horizontal="center" vertical="top"/>
    </xf>
    <xf numFmtId="49" fontId="3" fillId="0" borderId="60" xfId="0" applyNumberFormat="1" applyFont="1" applyBorder="1" applyAlignment="1">
      <alignment horizontal="center" vertical="top"/>
    </xf>
    <xf numFmtId="3" fontId="1" fillId="0" borderId="59" xfId="0" applyNumberFormat="1" applyFont="1" applyFill="1" applyBorder="1" applyAlignment="1">
      <alignment horizontal="center" vertical="top" textRotation="90" wrapText="1"/>
    </xf>
    <xf numFmtId="3" fontId="3" fillId="0" borderId="60" xfId="0" applyNumberFormat="1" applyFont="1" applyBorder="1" applyAlignment="1">
      <alignment horizontal="center" vertical="top"/>
    </xf>
    <xf numFmtId="49" fontId="4" fillId="6" borderId="40" xfId="0" applyNumberFormat="1" applyFont="1" applyFill="1" applyBorder="1" applyAlignment="1">
      <alignment horizontal="left" vertical="top" wrapText="1"/>
    </xf>
    <xf numFmtId="49" fontId="4" fillId="6" borderId="16" xfId="0" applyNumberFormat="1" applyFont="1" applyFill="1" applyBorder="1" applyAlignment="1">
      <alignment horizontal="left" vertical="top" wrapText="1"/>
    </xf>
    <xf numFmtId="3" fontId="1" fillId="6" borderId="7"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textRotation="1"/>
    </xf>
    <xf numFmtId="3" fontId="1" fillId="0" borderId="24" xfId="0" applyNumberFormat="1" applyFont="1" applyFill="1" applyBorder="1" applyAlignment="1">
      <alignment horizontal="center" vertical="top" textRotation="1"/>
    </xf>
    <xf numFmtId="0" fontId="31" fillId="0" borderId="0" xfId="0" applyFont="1" applyAlignment="1">
      <alignment horizontal="right" vertical="top" wrapText="1"/>
    </xf>
    <xf numFmtId="164" fontId="6" fillId="0" borderId="6" xfId="0" applyNumberFormat="1" applyFont="1" applyBorder="1" applyAlignment="1">
      <alignment horizontal="center" vertical="center" textRotation="90" wrapText="1"/>
    </xf>
    <xf numFmtId="164" fontId="6" fillId="0" borderId="15" xfId="0" applyNumberFormat="1" applyFont="1" applyBorder="1" applyAlignment="1">
      <alignment horizontal="center" vertical="center" textRotation="90" wrapText="1"/>
    </xf>
    <xf numFmtId="164" fontId="6" fillId="0" borderId="24" xfId="0" applyNumberFormat="1" applyFont="1" applyBorder="1" applyAlignment="1">
      <alignment horizontal="center" vertical="center" textRotation="90"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62" xfId="0" applyNumberFormat="1" applyFont="1" applyBorder="1" applyAlignment="1">
      <alignment horizontal="center" vertical="center" textRotation="90" wrapText="1"/>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1" fillId="0" borderId="30" xfId="0" applyNumberFormat="1" applyFont="1" applyBorder="1" applyAlignment="1">
      <alignment horizontal="center" vertical="center"/>
    </xf>
    <xf numFmtId="3" fontId="4" fillId="0" borderId="7" xfId="0" applyNumberFormat="1" applyFont="1" applyBorder="1" applyAlignment="1">
      <alignment horizontal="center" vertical="center" wrapText="1"/>
    </xf>
    <xf numFmtId="3" fontId="4" fillId="0" borderId="16" xfId="0" applyNumberFormat="1" applyFont="1" applyBorder="1" applyAlignment="1">
      <alignment horizontal="center" vertical="center"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3" fontId="1" fillId="0" borderId="40" xfId="0" applyNumberFormat="1" applyFont="1" applyBorder="1" applyAlignment="1">
      <alignment horizontal="left" vertical="top" wrapText="1"/>
    </xf>
    <xf numFmtId="3" fontId="1" fillId="0" borderId="48" xfId="0" applyNumberFormat="1" applyFont="1" applyBorder="1" applyAlignment="1">
      <alignment horizontal="left" vertical="top" wrapText="1"/>
    </xf>
    <xf numFmtId="3" fontId="1" fillId="0" borderId="52" xfId="0" applyNumberFormat="1" applyFont="1" applyFill="1" applyBorder="1" applyAlignment="1">
      <alignment horizontal="center" vertical="center" textRotation="90" wrapText="1"/>
    </xf>
    <xf numFmtId="3" fontId="22" fillId="6" borderId="39" xfId="0" applyNumberFormat="1" applyFont="1" applyFill="1" applyBorder="1" applyAlignment="1">
      <alignment horizontal="center" vertical="top" wrapText="1"/>
    </xf>
    <xf numFmtId="3" fontId="22" fillId="6" borderId="52" xfId="0" applyNumberFormat="1" applyFont="1" applyFill="1" applyBorder="1" applyAlignment="1">
      <alignment horizontal="center" vertical="top" wrapText="1"/>
    </xf>
  </cellXfs>
  <cellStyles count="1">
    <cellStyle name="Įprastas"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79"/>
  <sheetViews>
    <sheetView tabSelected="1" zoomScaleNormal="100" zoomScaleSheetLayoutView="70" workbookViewId="0"/>
  </sheetViews>
  <sheetFormatPr defaultColWidth="9.140625" defaultRowHeight="15" x14ac:dyDescent="0.25"/>
  <cols>
    <col min="1" max="3" width="3.28515625" style="254" customWidth="1"/>
    <col min="4" max="4" width="25.28515625" style="247" customWidth="1"/>
    <col min="5" max="5" width="3.28515625" style="355" customWidth="1"/>
    <col min="6" max="6" width="3.140625" style="349" customWidth="1"/>
    <col min="7" max="7" width="7.5703125" style="247" customWidth="1"/>
    <col min="8" max="10" width="8.140625" style="254" customWidth="1"/>
    <col min="11" max="11" width="24.28515625" style="247" customWidth="1"/>
    <col min="12" max="13" width="5.42578125" style="254" customWidth="1"/>
    <col min="14" max="14" width="5.28515625" style="254" customWidth="1"/>
    <col min="15" max="16" width="9.140625" style="900"/>
    <col min="17" max="16384" width="9.140625" style="247"/>
  </cols>
  <sheetData>
    <row r="1" spans="1:19" s="600" customFormat="1" ht="45" customHeight="1" x14ac:dyDescent="0.25">
      <c r="A1" s="596"/>
      <c r="B1" s="596"/>
      <c r="C1" s="596"/>
      <c r="D1" s="596"/>
      <c r="E1" s="597"/>
      <c r="F1" s="598"/>
      <c r="G1" s="599"/>
      <c r="H1" s="596"/>
      <c r="I1" s="596"/>
      <c r="K1" s="1143" t="s">
        <v>190</v>
      </c>
      <c r="L1" s="1143"/>
      <c r="M1" s="1143"/>
      <c r="N1" s="1143"/>
      <c r="O1" s="901"/>
      <c r="P1" s="901"/>
    </row>
    <row r="2" spans="1:19" s="244" customFormat="1" ht="16.5" customHeight="1" x14ac:dyDescent="0.25">
      <c r="A2" s="1171" t="s">
        <v>171</v>
      </c>
      <c r="B2" s="1171"/>
      <c r="C2" s="1171"/>
      <c r="D2" s="1171"/>
      <c r="E2" s="1171"/>
      <c r="F2" s="1171"/>
      <c r="G2" s="1171"/>
      <c r="H2" s="1171"/>
      <c r="I2" s="1171"/>
      <c r="J2" s="1171"/>
      <c r="K2" s="1171"/>
      <c r="L2" s="1171"/>
      <c r="M2" s="1171"/>
      <c r="N2" s="1171"/>
      <c r="O2" s="884"/>
      <c r="P2" s="884"/>
    </row>
    <row r="3" spans="1:19" s="245" customFormat="1" ht="16.5" customHeight="1" x14ac:dyDescent="0.25">
      <c r="A3" s="1172" t="s">
        <v>0</v>
      </c>
      <c r="B3" s="1172"/>
      <c r="C3" s="1172"/>
      <c r="D3" s="1172"/>
      <c r="E3" s="1172"/>
      <c r="F3" s="1172"/>
      <c r="G3" s="1172"/>
      <c r="H3" s="1172"/>
      <c r="I3" s="1172"/>
      <c r="J3" s="1172"/>
      <c r="K3" s="1172"/>
      <c r="L3" s="1172"/>
      <c r="M3" s="1172"/>
      <c r="N3" s="1172"/>
      <c r="O3" s="885"/>
      <c r="P3" s="885"/>
    </row>
    <row r="4" spans="1:19" s="245" customFormat="1" ht="16.5" customHeight="1" x14ac:dyDescent="0.25">
      <c r="A4" s="1173" t="s">
        <v>1</v>
      </c>
      <c r="B4" s="1173"/>
      <c r="C4" s="1173"/>
      <c r="D4" s="1173"/>
      <c r="E4" s="1173"/>
      <c r="F4" s="1173"/>
      <c r="G4" s="1173"/>
      <c r="H4" s="1173"/>
      <c r="I4" s="1173"/>
      <c r="J4" s="1173"/>
      <c r="K4" s="1173"/>
      <c r="L4" s="1173"/>
      <c r="M4" s="1173"/>
      <c r="N4" s="1173"/>
      <c r="O4" s="885"/>
      <c r="P4" s="885"/>
    </row>
    <row r="5" spans="1:19" s="2" customFormat="1" ht="21.75" customHeight="1" thickBot="1" x14ac:dyDescent="0.25">
      <c r="A5" s="1174" t="s">
        <v>2</v>
      </c>
      <c r="B5" s="1174"/>
      <c r="C5" s="1174"/>
      <c r="D5" s="1174"/>
      <c r="E5" s="1174"/>
      <c r="F5" s="1174"/>
      <c r="G5" s="1174"/>
      <c r="H5" s="1174"/>
      <c r="I5" s="1174"/>
      <c r="J5" s="1174"/>
      <c r="K5" s="1174"/>
      <c r="L5" s="1174"/>
      <c r="M5" s="1174"/>
      <c r="N5" s="1174"/>
      <c r="O5" s="886"/>
      <c r="P5" s="886"/>
    </row>
    <row r="6" spans="1:19" s="3" customFormat="1" ht="18.75" customHeight="1" x14ac:dyDescent="0.25">
      <c r="A6" s="1175" t="s">
        <v>3</v>
      </c>
      <c r="B6" s="1178" t="s">
        <v>4</v>
      </c>
      <c r="C6" s="1181" t="s">
        <v>5</v>
      </c>
      <c r="D6" s="1184" t="s">
        <v>6</v>
      </c>
      <c r="E6" s="1187" t="s">
        <v>7</v>
      </c>
      <c r="F6" s="1190" t="s">
        <v>8</v>
      </c>
      <c r="G6" s="1168" t="s">
        <v>9</v>
      </c>
      <c r="H6" s="1157" t="s">
        <v>192</v>
      </c>
      <c r="I6" s="1157" t="s">
        <v>10</v>
      </c>
      <c r="J6" s="1157" t="s">
        <v>145</v>
      </c>
      <c r="K6" s="1160" t="s">
        <v>11</v>
      </c>
      <c r="L6" s="1161"/>
      <c r="M6" s="1161"/>
      <c r="N6" s="1162"/>
      <c r="O6" s="887"/>
      <c r="P6" s="887"/>
    </row>
    <row r="7" spans="1:19" s="3" customFormat="1" ht="21" customHeight="1" x14ac:dyDescent="0.25">
      <c r="A7" s="1176"/>
      <c r="B7" s="1179"/>
      <c r="C7" s="1182"/>
      <c r="D7" s="1185"/>
      <c r="E7" s="1188"/>
      <c r="F7" s="1191"/>
      <c r="G7" s="1169"/>
      <c r="H7" s="1158"/>
      <c r="I7" s="1158"/>
      <c r="J7" s="1158"/>
      <c r="K7" s="1163" t="s">
        <v>6</v>
      </c>
      <c r="L7" s="1165" t="s">
        <v>12</v>
      </c>
      <c r="M7" s="1166"/>
      <c r="N7" s="1167"/>
      <c r="O7" s="887"/>
      <c r="P7" s="887"/>
    </row>
    <row r="8" spans="1:19" s="3" customFormat="1" ht="103.5" customHeight="1" thickBot="1" x14ac:dyDescent="0.3">
      <c r="A8" s="1177"/>
      <c r="B8" s="1180"/>
      <c r="C8" s="1183"/>
      <c r="D8" s="1186"/>
      <c r="E8" s="1189"/>
      <c r="F8" s="1192"/>
      <c r="G8" s="1170"/>
      <c r="H8" s="1159"/>
      <c r="I8" s="1159"/>
      <c r="J8" s="1159"/>
      <c r="K8" s="1164"/>
      <c r="L8" s="4" t="s">
        <v>13</v>
      </c>
      <c r="M8" s="4" t="s">
        <v>14</v>
      </c>
      <c r="N8" s="5" t="s">
        <v>146</v>
      </c>
      <c r="O8" s="887"/>
      <c r="P8" s="887"/>
    </row>
    <row r="9" spans="1:19" s="2" customFormat="1" ht="25.5" customHeight="1" x14ac:dyDescent="0.25">
      <c r="A9" s="1144" t="s">
        <v>15</v>
      </c>
      <c r="B9" s="1145"/>
      <c r="C9" s="1145"/>
      <c r="D9" s="1145"/>
      <c r="E9" s="1145"/>
      <c r="F9" s="1145"/>
      <c r="G9" s="1145"/>
      <c r="H9" s="1145"/>
      <c r="I9" s="1145"/>
      <c r="J9" s="1145"/>
      <c r="K9" s="1145"/>
      <c r="L9" s="1145"/>
      <c r="M9" s="1145"/>
      <c r="N9" s="1146"/>
      <c r="O9" s="886"/>
      <c r="P9" s="886"/>
    </row>
    <row r="10" spans="1:19" s="2" customFormat="1" ht="16.5" customHeight="1" thickBot="1" x14ac:dyDescent="0.3">
      <c r="A10" s="1147" t="s">
        <v>16</v>
      </c>
      <c r="B10" s="1148"/>
      <c r="C10" s="1148"/>
      <c r="D10" s="1148"/>
      <c r="E10" s="1148"/>
      <c r="F10" s="1148"/>
      <c r="G10" s="1148"/>
      <c r="H10" s="1148"/>
      <c r="I10" s="1148"/>
      <c r="J10" s="1148"/>
      <c r="K10" s="1148"/>
      <c r="L10" s="1148"/>
      <c r="M10" s="1148"/>
      <c r="N10" s="1149"/>
      <c r="O10" s="886"/>
      <c r="P10" s="886"/>
      <c r="S10" s="3"/>
    </row>
    <row r="11" spans="1:19" s="3" customFormat="1" ht="16.5" customHeight="1" thickBot="1" x14ac:dyDescent="0.3">
      <c r="A11" s="6" t="s">
        <v>17</v>
      </c>
      <c r="B11" s="1150" t="s">
        <v>18</v>
      </c>
      <c r="C11" s="1150"/>
      <c r="D11" s="1150"/>
      <c r="E11" s="1150"/>
      <c r="F11" s="1150"/>
      <c r="G11" s="1150"/>
      <c r="H11" s="1150"/>
      <c r="I11" s="1150"/>
      <c r="J11" s="1150"/>
      <c r="K11" s="1150"/>
      <c r="L11" s="1150"/>
      <c r="M11" s="1150"/>
      <c r="N11" s="1151"/>
      <c r="O11" s="887"/>
      <c r="P11" s="887"/>
    </row>
    <row r="12" spans="1:19" s="3" customFormat="1" ht="27.75" customHeight="1" thickBot="1" x14ac:dyDescent="0.3">
      <c r="A12" s="7" t="s">
        <v>17</v>
      </c>
      <c r="B12" s="8" t="s">
        <v>17</v>
      </c>
      <c r="C12" s="1152" t="s">
        <v>19</v>
      </c>
      <c r="D12" s="1152"/>
      <c r="E12" s="1152"/>
      <c r="F12" s="1152"/>
      <c r="G12" s="1153"/>
      <c r="H12" s="1153"/>
      <c r="I12" s="1153"/>
      <c r="J12" s="1153"/>
      <c r="K12" s="1153"/>
      <c r="L12" s="1153"/>
      <c r="M12" s="1153"/>
      <c r="N12" s="1154"/>
      <c r="O12" s="887"/>
      <c r="P12" s="887"/>
    </row>
    <row r="13" spans="1:19" s="3" customFormat="1" ht="20.25" customHeight="1" x14ac:dyDescent="0.25">
      <c r="A13" s="843" t="s">
        <v>17</v>
      </c>
      <c r="B13" s="9" t="s">
        <v>17</v>
      </c>
      <c r="C13" s="10" t="s">
        <v>17</v>
      </c>
      <c r="D13" s="1155" t="s">
        <v>20</v>
      </c>
      <c r="E13" s="513"/>
      <c r="F13" s="388" t="s">
        <v>21</v>
      </c>
      <c r="G13" s="393" t="s">
        <v>24</v>
      </c>
      <c r="H13" s="613">
        <v>3570.8</v>
      </c>
      <c r="I13" s="84">
        <v>3790.5</v>
      </c>
      <c r="J13" s="84">
        <v>3966.9</v>
      </c>
      <c r="K13" s="857"/>
      <c r="L13" s="819"/>
      <c r="M13" s="821"/>
      <c r="N13" s="814"/>
      <c r="O13" s="888">
        <f>H13+H30+H41+H45+H69+H71+H81+H94+H96+H99+H114</f>
        <v>8177.2</v>
      </c>
      <c r="P13" s="887"/>
    </row>
    <row r="14" spans="1:19" s="3" customFormat="1" ht="20.25" customHeight="1" x14ac:dyDescent="0.25">
      <c r="A14" s="844"/>
      <c r="B14" s="12"/>
      <c r="C14" s="13"/>
      <c r="D14" s="1156"/>
      <c r="E14" s="879"/>
      <c r="F14" s="862"/>
      <c r="G14" s="524" t="s">
        <v>197</v>
      </c>
      <c r="H14" s="652">
        <v>59</v>
      </c>
      <c r="I14" s="405"/>
      <c r="J14" s="406"/>
      <c r="K14" s="881"/>
      <c r="L14" s="820"/>
      <c r="M14" s="822"/>
      <c r="N14" s="815"/>
      <c r="O14" s="887"/>
      <c r="P14" s="887"/>
    </row>
    <row r="15" spans="1:19" s="3" customFormat="1" ht="20.25" customHeight="1" x14ac:dyDescent="0.25">
      <c r="A15" s="844"/>
      <c r="B15" s="12"/>
      <c r="C15" s="13"/>
      <c r="D15" s="1156"/>
      <c r="E15" s="879"/>
      <c r="F15" s="862"/>
      <c r="G15" s="871" t="s">
        <v>22</v>
      </c>
      <c r="H15" s="614">
        <v>715.9</v>
      </c>
      <c r="I15" s="394">
        <v>737.7</v>
      </c>
      <c r="J15" s="395">
        <v>778.1</v>
      </c>
      <c r="K15" s="881"/>
      <c r="L15" s="820"/>
      <c r="M15" s="207"/>
      <c r="N15" s="842"/>
      <c r="O15" s="887"/>
      <c r="P15" s="887"/>
    </row>
    <row r="16" spans="1:19" s="3" customFormat="1" ht="57" customHeight="1" x14ac:dyDescent="0.25">
      <c r="A16" s="844"/>
      <c r="B16" s="12"/>
      <c r="C16" s="13"/>
      <c r="D16" s="1203" t="s">
        <v>23</v>
      </c>
      <c r="E16" s="879"/>
      <c r="F16" s="862"/>
      <c r="G16" s="105"/>
      <c r="H16" s="17"/>
      <c r="I16" s="18"/>
      <c r="J16" s="18"/>
      <c r="K16" s="104" t="s">
        <v>114</v>
      </c>
      <c r="L16" s="387">
        <v>5</v>
      </c>
      <c r="M16" s="208">
        <v>5</v>
      </c>
      <c r="N16" s="379">
        <v>5</v>
      </c>
      <c r="O16" s="887"/>
      <c r="P16" s="887"/>
    </row>
    <row r="17" spans="1:16" s="3" customFormat="1" ht="42" customHeight="1" x14ac:dyDescent="0.25">
      <c r="A17" s="844" t="s">
        <v>144</v>
      </c>
      <c r="B17" s="12"/>
      <c r="C17" s="13"/>
      <c r="D17" s="1203"/>
      <c r="E17" s="879"/>
      <c r="F17" s="862"/>
      <c r="G17" s="16"/>
      <c r="H17" s="23"/>
      <c r="I17" s="108"/>
      <c r="J17" s="108"/>
      <c r="K17" s="138" t="s">
        <v>113</v>
      </c>
      <c r="L17" s="838">
        <v>180</v>
      </c>
      <c r="M17" s="269">
        <v>185</v>
      </c>
      <c r="N17" s="841">
        <v>190</v>
      </c>
      <c r="O17" s="887"/>
      <c r="P17" s="887"/>
    </row>
    <row r="18" spans="1:16" s="3" customFormat="1" ht="54" customHeight="1" x14ac:dyDescent="0.25">
      <c r="A18" s="844"/>
      <c r="B18" s="12"/>
      <c r="C18" s="13"/>
      <c r="D18" s="1203"/>
      <c r="E18" s="879"/>
      <c r="F18" s="862"/>
      <c r="G18" s="16"/>
      <c r="H18" s="17"/>
      <c r="I18" s="18"/>
      <c r="J18" s="18"/>
      <c r="K18" s="138" t="s">
        <v>115</v>
      </c>
      <c r="L18" s="838">
        <v>20</v>
      </c>
      <c r="M18" s="209">
        <v>25</v>
      </c>
      <c r="N18" s="841">
        <v>30</v>
      </c>
      <c r="O18" s="887"/>
      <c r="P18" s="887"/>
    </row>
    <row r="19" spans="1:16" s="3" customFormat="1" ht="31.5" customHeight="1" x14ac:dyDescent="0.25">
      <c r="A19" s="844"/>
      <c r="B19" s="12"/>
      <c r="C19" s="13"/>
      <c r="D19" s="1203"/>
      <c r="E19" s="879"/>
      <c r="F19" s="862"/>
      <c r="G19" s="16"/>
      <c r="H19" s="17"/>
      <c r="I19" s="18"/>
      <c r="J19" s="21"/>
      <c r="K19" s="239" t="s">
        <v>25</v>
      </c>
      <c r="L19" s="19">
        <v>2426</v>
      </c>
      <c r="M19" s="269">
        <v>2500</v>
      </c>
      <c r="N19" s="841">
        <v>2500</v>
      </c>
      <c r="O19" s="887"/>
      <c r="P19" s="888"/>
    </row>
    <row r="20" spans="1:16" s="3" customFormat="1" ht="39.75" customHeight="1" x14ac:dyDescent="0.25">
      <c r="A20" s="844"/>
      <c r="B20" s="12"/>
      <c r="C20" s="13"/>
      <c r="D20" s="20"/>
      <c r="E20" s="879"/>
      <c r="F20" s="862"/>
      <c r="G20" s="16"/>
      <c r="H20" s="17"/>
      <c r="I20" s="18"/>
      <c r="J20" s="18"/>
      <c r="K20" s="240" t="s">
        <v>26</v>
      </c>
      <c r="L20" s="299">
        <v>7963</v>
      </c>
      <c r="M20" s="300">
        <v>8759</v>
      </c>
      <c r="N20" s="238">
        <v>9635</v>
      </c>
      <c r="O20" s="887"/>
      <c r="P20" s="888"/>
    </row>
    <row r="21" spans="1:16" s="3" customFormat="1" ht="38.25" customHeight="1" x14ac:dyDescent="0.25">
      <c r="A21" s="844"/>
      <c r="B21" s="12"/>
      <c r="C21" s="13"/>
      <c r="D21" s="20"/>
      <c r="E21" s="879"/>
      <c r="F21" s="862"/>
      <c r="G21" s="24"/>
      <c r="H21" s="286"/>
      <c r="I21" s="255"/>
      <c r="J21" s="255"/>
      <c r="K21" s="1204" t="s">
        <v>27</v>
      </c>
      <c r="L21" s="839">
        <v>83</v>
      </c>
      <c r="M21" s="207">
        <v>91</v>
      </c>
      <c r="N21" s="842">
        <v>100</v>
      </c>
      <c r="O21" s="887"/>
      <c r="P21" s="888"/>
    </row>
    <row r="22" spans="1:16" s="3" customFormat="1" ht="17.25" customHeight="1" x14ac:dyDescent="0.25">
      <c r="A22" s="844"/>
      <c r="B22" s="12"/>
      <c r="C22" s="251"/>
      <c r="D22" s="831"/>
      <c r="E22" s="879"/>
      <c r="F22" s="862"/>
      <c r="G22" s="25" t="s">
        <v>28</v>
      </c>
      <c r="H22" s="26">
        <f>SUM(H13:H21)</f>
        <v>4345.7</v>
      </c>
      <c r="I22" s="26">
        <f t="shared" ref="I22:J22" si="0">SUM(I13:I21)</f>
        <v>4528.2</v>
      </c>
      <c r="J22" s="26">
        <f t="shared" si="0"/>
        <v>4745</v>
      </c>
      <c r="K22" s="1204"/>
      <c r="L22" s="820"/>
      <c r="M22" s="822"/>
      <c r="N22" s="815"/>
      <c r="O22" s="887"/>
      <c r="P22" s="887"/>
    </row>
    <row r="23" spans="1:16" s="3" customFormat="1" ht="27.75" customHeight="1" x14ac:dyDescent="0.25">
      <c r="A23" s="844"/>
      <c r="B23" s="12"/>
      <c r="C23" s="13"/>
      <c r="D23" s="1205" t="s">
        <v>29</v>
      </c>
      <c r="E23" s="1207" t="s">
        <v>130</v>
      </c>
      <c r="F23" s="231" t="s">
        <v>21</v>
      </c>
      <c r="G23" s="871" t="s">
        <v>22</v>
      </c>
      <c r="H23" s="614">
        <v>2020.5</v>
      </c>
      <c r="I23" s="278">
        <v>2136.3000000000002</v>
      </c>
      <c r="J23" s="278">
        <v>2186.3000000000002</v>
      </c>
      <c r="K23" s="1287" t="s">
        <v>30</v>
      </c>
      <c r="L23" s="32">
        <v>750</v>
      </c>
      <c r="M23" s="33">
        <v>772</v>
      </c>
      <c r="N23" s="326">
        <v>777</v>
      </c>
      <c r="O23" s="887"/>
      <c r="P23" s="888"/>
    </row>
    <row r="24" spans="1:16" s="3" customFormat="1" ht="48.75" customHeight="1" x14ac:dyDescent="0.25">
      <c r="A24" s="844"/>
      <c r="B24" s="12"/>
      <c r="C24" s="13"/>
      <c r="D24" s="1199"/>
      <c r="E24" s="1208"/>
      <c r="F24" s="862"/>
      <c r="G24" s="396"/>
      <c r="H24" s="23"/>
      <c r="I24" s="56"/>
      <c r="J24" s="56"/>
      <c r="K24" s="1288"/>
      <c r="L24" s="226"/>
      <c r="M24" s="230"/>
      <c r="N24" s="498"/>
      <c r="O24" s="887"/>
      <c r="P24" s="888"/>
    </row>
    <row r="25" spans="1:16" s="3" customFormat="1" ht="16.5" customHeight="1" x14ac:dyDescent="0.25">
      <c r="A25" s="844"/>
      <c r="B25" s="12"/>
      <c r="C25" s="251"/>
      <c r="D25" s="1206"/>
      <c r="E25" s="1209"/>
      <c r="F25" s="232"/>
      <c r="G25" s="36" t="s">
        <v>28</v>
      </c>
      <c r="H25" s="274">
        <f>SUM(H23:H24)</f>
        <v>2020.5</v>
      </c>
      <c r="I25" s="274">
        <f>SUM(I23:I24)</f>
        <v>2136.3000000000002</v>
      </c>
      <c r="J25" s="274">
        <f>SUM(J23:J24)</f>
        <v>2186.3000000000002</v>
      </c>
      <c r="K25" s="867"/>
      <c r="L25" s="224"/>
      <c r="M25" s="225"/>
      <c r="N25" s="220"/>
      <c r="O25" s="887"/>
      <c r="P25" s="887"/>
    </row>
    <row r="26" spans="1:16" s="3" customFormat="1" ht="27.75" customHeight="1" x14ac:dyDescent="0.25">
      <c r="A26" s="844"/>
      <c r="B26" s="12"/>
      <c r="C26" s="13"/>
      <c r="D26" s="1203" t="s">
        <v>31</v>
      </c>
      <c r="E26" s="514"/>
      <c r="F26" s="862" t="s">
        <v>21</v>
      </c>
      <c r="G26" s="24" t="s">
        <v>22</v>
      </c>
      <c r="H26" s="620">
        <v>342.5</v>
      </c>
      <c r="I26" s="113">
        <v>357.4</v>
      </c>
      <c r="J26" s="113">
        <v>357.4</v>
      </c>
      <c r="K26" s="1202" t="s">
        <v>32</v>
      </c>
      <c r="L26" s="1193">
        <v>23</v>
      </c>
      <c r="M26" s="1195">
        <v>36</v>
      </c>
      <c r="N26" s="1197">
        <v>37</v>
      </c>
      <c r="O26" s="887"/>
      <c r="P26" s="887"/>
    </row>
    <row r="27" spans="1:16" s="3" customFormat="1" ht="16.5" customHeight="1" x14ac:dyDescent="0.25">
      <c r="A27" s="844"/>
      <c r="B27" s="12"/>
      <c r="C27" s="251"/>
      <c r="D27" s="1210"/>
      <c r="E27" s="515"/>
      <c r="F27" s="232"/>
      <c r="G27" s="36" t="s">
        <v>28</v>
      </c>
      <c r="H27" s="619">
        <f>+H26</f>
        <v>342.5</v>
      </c>
      <c r="I27" s="37">
        <f>+I26</f>
        <v>357.4</v>
      </c>
      <c r="J27" s="38">
        <f>+J26</f>
        <v>357.4</v>
      </c>
      <c r="K27" s="1211"/>
      <c r="L27" s="1194"/>
      <c r="M27" s="1196"/>
      <c r="N27" s="1198"/>
      <c r="O27" s="887"/>
      <c r="P27" s="887"/>
    </row>
    <row r="28" spans="1:16" s="3" customFormat="1" ht="39.75" customHeight="1" x14ac:dyDescent="0.25">
      <c r="A28" s="844"/>
      <c r="B28" s="12"/>
      <c r="C28" s="13"/>
      <c r="D28" s="1199" t="s">
        <v>33</v>
      </c>
      <c r="E28" s="1200" t="s">
        <v>125</v>
      </c>
      <c r="F28" s="862" t="s">
        <v>21</v>
      </c>
      <c r="G28" s="24" t="s">
        <v>22</v>
      </c>
      <c r="H28" s="621">
        <v>373.4</v>
      </c>
      <c r="I28" s="39">
        <v>433.9</v>
      </c>
      <c r="J28" s="39">
        <v>433</v>
      </c>
      <c r="K28" s="1202" t="s">
        <v>34</v>
      </c>
      <c r="L28" s="40" t="s">
        <v>148</v>
      </c>
      <c r="M28" s="41" t="s">
        <v>148</v>
      </c>
      <c r="N28" s="42" t="s">
        <v>149</v>
      </c>
      <c r="O28" s="887"/>
      <c r="P28" s="887"/>
    </row>
    <row r="29" spans="1:16" s="3" customFormat="1" ht="16.5" customHeight="1" x14ac:dyDescent="0.25">
      <c r="A29" s="844"/>
      <c r="B29" s="12"/>
      <c r="C29" s="13"/>
      <c r="D29" s="1199"/>
      <c r="E29" s="1201"/>
      <c r="F29" s="862"/>
      <c r="G29" s="36" t="s">
        <v>28</v>
      </c>
      <c r="H29" s="26">
        <f>+H28</f>
        <v>373.4</v>
      </c>
      <c r="I29" s="27">
        <f>+I28</f>
        <v>433.9</v>
      </c>
      <c r="J29" s="28">
        <f>+J28</f>
        <v>433</v>
      </c>
      <c r="K29" s="1202"/>
      <c r="L29" s="43" t="s">
        <v>150</v>
      </c>
      <c r="M29" s="44" t="s">
        <v>150</v>
      </c>
      <c r="N29" s="45" t="s">
        <v>150</v>
      </c>
      <c r="O29" s="887"/>
      <c r="P29" s="887"/>
    </row>
    <row r="30" spans="1:16" s="3" customFormat="1" ht="36.75" customHeight="1" x14ac:dyDescent="0.25">
      <c r="A30" s="1215"/>
      <c r="B30" s="1217"/>
      <c r="C30" s="939"/>
      <c r="D30" s="1205" t="s">
        <v>35</v>
      </c>
      <c r="E30" s="1228" t="s">
        <v>125</v>
      </c>
      <c r="F30" s="520">
        <v>3</v>
      </c>
      <c r="G30" s="24" t="s">
        <v>24</v>
      </c>
      <c r="H30" s="46">
        <v>92.8</v>
      </c>
      <c r="I30" s="31">
        <v>129.19999999999999</v>
      </c>
      <c r="J30" s="31">
        <v>92.8</v>
      </c>
      <c r="K30" s="941" t="s">
        <v>116</v>
      </c>
      <c r="L30" s="19">
        <v>1510</v>
      </c>
      <c r="M30" s="928">
        <v>1510</v>
      </c>
      <c r="N30" s="383">
        <v>1510</v>
      </c>
      <c r="O30" s="887"/>
      <c r="P30" s="888"/>
    </row>
    <row r="31" spans="1:16" s="3" customFormat="1" ht="21" customHeight="1" x14ac:dyDescent="0.25">
      <c r="A31" s="1226"/>
      <c r="B31" s="1227"/>
      <c r="C31" s="242"/>
      <c r="D31" s="1206"/>
      <c r="E31" s="1229"/>
      <c r="F31" s="233"/>
      <c r="G31" s="47" t="s">
        <v>28</v>
      </c>
      <c r="H31" s="274">
        <f>+H30</f>
        <v>92.8</v>
      </c>
      <c r="I31" s="37">
        <f>+I30</f>
        <v>129.19999999999999</v>
      </c>
      <c r="J31" s="38">
        <f>+J30</f>
        <v>92.8</v>
      </c>
      <c r="K31" s="199"/>
      <c r="L31" s="49"/>
      <c r="M31" s="949"/>
      <c r="N31" s="50"/>
      <c r="O31" s="887"/>
      <c r="P31" s="887"/>
    </row>
    <row r="32" spans="1:16" s="2" customFormat="1" ht="16.5" customHeight="1" x14ac:dyDescent="0.25">
      <c r="A32" s="1215"/>
      <c r="B32" s="1217"/>
      <c r="C32" s="870"/>
      <c r="D32" s="1199" t="s">
        <v>162</v>
      </c>
      <c r="E32" s="1230" t="s">
        <v>134</v>
      </c>
      <c r="F32" s="1231" t="s">
        <v>21</v>
      </c>
      <c r="G32" s="948" t="s">
        <v>22</v>
      </c>
      <c r="H32" s="433">
        <v>287.60000000000002</v>
      </c>
      <c r="I32" s="459">
        <v>287.60000000000002</v>
      </c>
      <c r="J32" s="459">
        <v>287.60000000000002</v>
      </c>
      <c r="K32" s="1199" t="s">
        <v>172</v>
      </c>
      <c r="L32" s="173">
        <v>108</v>
      </c>
      <c r="M32" s="174">
        <v>108</v>
      </c>
      <c r="N32" s="723">
        <v>108</v>
      </c>
      <c r="O32" s="886"/>
      <c r="P32" s="886"/>
    </row>
    <row r="33" spans="1:19" s="2" customFormat="1" ht="16.5" customHeight="1" x14ac:dyDescent="0.25">
      <c r="A33" s="1215"/>
      <c r="B33" s="1217"/>
      <c r="C33" s="870"/>
      <c r="D33" s="1199"/>
      <c r="E33" s="1230"/>
      <c r="F33" s="1231"/>
      <c r="G33" s="398" t="s">
        <v>206</v>
      </c>
      <c r="H33" s="614">
        <v>198.9</v>
      </c>
      <c r="I33" s="394">
        <v>206.4</v>
      </c>
      <c r="J33" s="395">
        <f>206.4-6.3</f>
        <v>200.1</v>
      </c>
      <c r="K33" s="1199"/>
      <c r="L33" s="194"/>
      <c r="M33" s="174"/>
      <c r="N33" s="264"/>
      <c r="O33" s="889"/>
      <c r="P33" s="886"/>
      <c r="Q33" s="3"/>
    </row>
    <row r="34" spans="1:19" s="2" customFormat="1" ht="21" customHeight="1" x14ac:dyDescent="0.25">
      <c r="A34" s="844"/>
      <c r="B34" s="846"/>
      <c r="C34" s="870"/>
      <c r="D34" s="1199"/>
      <c r="E34" s="1230"/>
      <c r="F34" s="1231"/>
      <c r="G34" s="398" t="s">
        <v>203</v>
      </c>
      <c r="H34" s="698">
        <v>6.8</v>
      </c>
      <c r="I34" s="776"/>
      <c r="J34" s="776"/>
      <c r="K34" s="1199"/>
      <c r="L34" s="194"/>
      <c r="M34" s="174"/>
      <c r="N34" s="264"/>
      <c r="O34" s="889">
        <f>H34+H52</f>
        <v>23.3</v>
      </c>
      <c r="P34" s="886"/>
      <c r="Q34" s="3"/>
    </row>
    <row r="35" spans="1:19" s="2" customFormat="1" ht="17.25" customHeight="1" x14ac:dyDescent="0.25">
      <c r="A35" s="844"/>
      <c r="B35" s="846"/>
      <c r="C35" s="870"/>
      <c r="D35" s="1199"/>
      <c r="E35" s="1230"/>
      <c r="F35" s="1231"/>
      <c r="G35" s="25" t="s">
        <v>28</v>
      </c>
      <c r="H35" s="26">
        <f>SUM(H32:H34)</f>
        <v>493.3</v>
      </c>
      <c r="I35" s="26">
        <f>SUM(I32:I34)</f>
        <v>494</v>
      </c>
      <c r="J35" s="26">
        <f>SUM(J32:J34)</f>
        <v>487.70000000000005</v>
      </c>
      <c r="K35" s="866"/>
      <c r="L35" s="860"/>
      <c r="M35" s="865"/>
      <c r="N35" s="34"/>
      <c r="O35" s="886"/>
      <c r="P35" s="886"/>
    </row>
    <row r="36" spans="1:19" s="2" customFormat="1" ht="17.25" customHeight="1" thickBot="1" x14ac:dyDescent="0.3">
      <c r="A36" s="850"/>
      <c r="B36" s="851"/>
      <c r="C36" s="874"/>
      <c r="D36" s="1212" t="s">
        <v>36</v>
      </c>
      <c r="E36" s="1213"/>
      <c r="F36" s="1213"/>
      <c r="G36" s="1214"/>
      <c r="H36" s="57">
        <f>H35+H31+H29+H27+H25+H22</f>
        <v>7668.2</v>
      </c>
      <c r="I36" s="57">
        <f>I35+I31+I29+I27+I25+I22</f>
        <v>8079</v>
      </c>
      <c r="J36" s="57">
        <f>J35+J31+J29+J27+J25+J22</f>
        <v>8302.2000000000007</v>
      </c>
      <c r="K36" s="855"/>
      <c r="L36" s="861"/>
      <c r="M36" s="308"/>
      <c r="N36" s="519"/>
      <c r="O36" s="886"/>
      <c r="P36" s="887"/>
      <c r="S36" s="3"/>
    </row>
    <row r="37" spans="1:19" s="3" customFormat="1" ht="64.5" customHeight="1" x14ac:dyDescent="0.25">
      <c r="A37" s="1215" t="s">
        <v>17</v>
      </c>
      <c r="B37" s="1217" t="s">
        <v>17</v>
      </c>
      <c r="C37" s="1219" t="s">
        <v>37</v>
      </c>
      <c r="D37" s="1199" t="s">
        <v>38</v>
      </c>
      <c r="E37" s="1222"/>
      <c r="F37" s="1224" t="s">
        <v>21</v>
      </c>
      <c r="G37" s="16" t="s">
        <v>39</v>
      </c>
      <c r="H37" s="51">
        <v>12558</v>
      </c>
      <c r="I37" s="56">
        <v>12558</v>
      </c>
      <c r="J37" s="56">
        <v>12558</v>
      </c>
      <c r="K37" s="881" t="s">
        <v>40</v>
      </c>
      <c r="L37" s="820">
        <v>6852</v>
      </c>
      <c r="M37" s="822">
        <v>6852</v>
      </c>
      <c r="N37" s="842">
        <v>6852</v>
      </c>
      <c r="O37" s="887"/>
      <c r="P37" s="887"/>
    </row>
    <row r="38" spans="1:19" s="3" customFormat="1" ht="16.5" customHeight="1" thickBot="1" x14ac:dyDescent="0.3">
      <c r="A38" s="1216"/>
      <c r="B38" s="1218"/>
      <c r="C38" s="1220"/>
      <c r="D38" s="1221"/>
      <c r="E38" s="1223"/>
      <c r="F38" s="1225"/>
      <c r="G38" s="60" t="s">
        <v>28</v>
      </c>
      <c r="H38" s="57">
        <f>+H37</f>
        <v>12558</v>
      </c>
      <c r="I38" s="58">
        <f>+I37</f>
        <v>12558</v>
      </c>
      <c r="J38" s="58">
        <f>+J37</f>
        <v>12558</v>
      </c>
      <c r="K38" s="202"/>
      <c r="L38" s="114"/>
      <c r="M38" s="382"/>
      <c r="N38" s="270"/>
      <c r="O38" s="887"/>
      <c r="P38" s="887"/>
    </row>
    <row r="39" spans="1:19" s="3" customFormat="1" ht="21.75" customHeight="1" x14ac:dyDescent="0.25">
      <c r="A39" s="843" t="s">
        <v>17</v>
      </c>
      <c r="B39" s="9" t="s">
        <v>17</v>
      </c>
      <c r="C39" s="385" t="s">
        <v>41</v>
      </c>
      <c r="D39" s="1236" t="s">
        <v>42</v>
      </c>
      <c r="E39" s="504"/>
      <c r="F39" s="213" t="s">
        <v>21</v>
      </c>
      <c r="G39" s="883" t="s">
        <v>39</v>
      </c>
      <c r="H39" s="273">
        <v>2154.9</v>
      </c>
      <c r="I39" s="62">
        <v>2154.9</v>
      </c>
      <c r="J39" s="62">
        <v>2154.9</v>
      </c>
      <c r="K39" s="1243" t="s">
        <v>40</v>
      </c>
      <c r="L39" s="1245">
        <v>1952</v>
      </c>
      <c r="M39" s="1247">
        <v>1952</v>
      </c>
      <c r="N39" s="1249">
        <v>1952</v>
      </c>
      <c r="O39" s="887"/>
      <c r="P39" s="887"/>
    </row>
    <row r="40" spans="1:19" s="3" customFormat="1" ht="16.5" customHeight="1" thickBot="1" x14ac:dyDescent="0.3">
      <c r="A40" s="850"/>
      <c r="B40" s="63"/>
      <c r="C40" s="859"/>
      <c r="D40" s="1221"/>
      <c r="E40" s="64"/>
      <c r="F40" s="863"/>
      <c r="G40" s="60" t="s">
        <v>28</v>
      </c>
      <c r="H40" s="57">
        <f>+H39</f>
        <v>2154.9</v>
      </c>
      <c r="I40" s="61">
        <f>+I39</f>
        <v>2154.9</v>
      </c>
      <c r="J40" s="61">
        <f>+J39</f>
        <v>2154.9</v>
      </c>
      <c r="K40" s="1244"/>
      <c r="L40" s="1246"/>
      <c r="M40" s="1248"/>
      <c r="N40" s="1250"/>
      <c r="O40" s="887"/>
      <c r="P40" s="887"/>
    </row>
    <row r="41" spans="1:19" s="2" customFormat="1" ht="54" customHeight="1" x14ac:dyDescent="0.25">
      <c r="A41" s="1232" t="s">
        <v>17</v>
      </c>
      <c r="B41" s="1233" t="s">
        <v>17</v>
      </c>
      <c r="C41" s="1234" t="s">
        <v>43</v>
      </c>
      <c r="D41" s="1236" t="s">
        <v>210</v>
      </c>
      <c r="E41" s="504"/>
      <c r="F41" s="849" t="s">
        <v>21</v>
      </c>
      <c r="G41" s="65" t="s">
        <v>24</v>
      </c>
      <c r="H41" s="237">
        <v>321.2</v>
      </c>
      <c r="I41" s="237">
        <v>322</v>
      </c>
      <c r="J41" s="237">
        <v>322</v>
      </c>
      <c r="K41" s="1237" t="s">
        <v>212</v>
      </c>
      <c r="L41" s="59">
        <v>349</v>
      </c>
      <c r="M41" s="1239">
        <v>349</v>
      </c>
      <c r="N41" s="1241">
        <v>349</v>
      </c>
      <c r="O41" s="886"/>
      <c r="P41" s="889"/>
    </row>
    <row r="42" spans="1:19" s="3" customFormat="1" ht="16.5" customHeight="1" thickBot="1" x14ac:dyDescent="0.3">
      <c r="A42" s="1216"/>
      <c r="B42" s="1218"/>
      <c r="C42" s="1235"/>
      <c r="D42" s="1221"/>
      <c r="E42" s="64"/>
      <c r="F42" s="863"/>
      <c r="G42" s="60" t="s">
        <v>28</v>
      </c>
      <c r="H42" s="57">
        <f>+H41</f>
        <v>321.2</v>
      </c>
      <c r="I42" s="61">
        <f>+I41</f>
        <v>322</v>
      </c>
      <c r="J42" s="61">
        <f>+J41</f>
        <v>322</v>
      </c>
      <c r="K42" s="1238"/>
      <c r="L42" s="305"/>
      <c r="M42" s="1240"/>
      <c r="N42" s="1242"/>
      <c r="O42" s="887"/>
      <c r="P42" s="887"/>
    </row>
    <row r="43" spans="1:19" s="2" customFormat="1" ht="16.5" customHeight="1" thickBot="1" x14ac:dyDescent="0.3">
      <c r="A43" s="7" t="s">
        <v>17</v>
      </c>
      <c r="B43" s="8" t="s">
        <v>17</v>
      </c>
      <c r="C43" s="1253" t="s">
        <v>45</v>
      </c>
      <c r="D43" s="1254"/>
      <c r="E43" s="1254"/>
      <c r="F43" s="1254"/>
      <c r="G43" s="1255"/>
      <c r="H43" s="133">
        <f>H42+H40+H38+H36</f>
        <v>22702.3</v>
      </c>
      <c r="I43" s="133">
        <f t="shared" ref="I43:J43" si="1">I42+I40+I38+I36</f>
        <v>23113.9</v>
      </c>
      <c r="J43" s="133">
        <f t="shared" si="1"/>
        <v>23337.1</v>
      </c>
      <c r="K43" s="1256"/>
      <c r="L43" s="1257"/>
      <c r="M43" s="1257"/>
      <c r="N43" s="1258"/>
      <c r="O43" s="886"/>
      <c r="P43" s="886"/>
      <c r="Q43" s="3"/>
    </row>
    <row r="44" spans="1:19" s="2" customFormat="1" ht="16.5" customHeight="1" thickBot="1" x14ac:dyDescent="0.3">
      <c r="A44" s="71" t="s">
        <v>17</v>
      </c>
      <c r="B44" s="8" t="s">
        <v>37</v>
      </c>
      <c r="C44" s="1259" t="s">
        <v>46</v>
      </c>
      <c r="D44" s="1259"/>
      <c r="E44" s="1259"/>
      <c r="F44" s="1259"/>
      <c r="G44" s="1259"/>
      <c r="H44" s="1259"/>
      <c r="I44" s="1259"/>
      <c r="J44" s="1259"/>
      <c r="K44" s="1259"/>
      <c r="L44" s="1259"/>
      <c r="M44" s="1259"/>
      <c r="N44" s="1260"/>
      <c r="O44" s="886"/>
      <c r="P44" s="886"/>
    </row>
    <row r="45" spans="1:19" s="3" customFormat="1" ht="17.25" customHeight="1" x14ac:dyDescent="0.25">
      <c r="A45" s="923" t="s">
        <v>17</v>
      </c>
      <c r="B45" s="924" t="s">
        <v>37</v>
      </c>
      <c r="C45" s="72" t="s">
        <v>17</v>
      </c>
      <c r="D45" s="1389" t="s">
        <v>47</v>
      </c>
      <c r="E45" s="1261" t="s">
        <v>131</v>
      </c>
      <c r="F45" s="927">
        <v>3</v>
      </c>
      <c r="G45" s="528" t="s">
        <v>24</v>
      </c>
      <c r="H45" s="84">
        <f>3327.2+3</f>
        <v>3330.2</v>
      </c>
      <c r="I45" s="84">
        <v>3293.2</v>
      </c>
      <c r="J45" s="84">
        <v>3298.6</v>
      </c>
      <c r="K45" s="417" t="s">
        <v>167</v>
      </c>
      <c r="L45" s="418">
        <v>1354</v>
      </c>
      <c r="M45" s="419">
        <v>1354</v>
      </c>
      <c r="N45" s="420">
        <v>1354</v>
      </c>
      <c r="O45" s="887"/>
      <c r="P45" s="887"/>
    </row>
    <row r="46" spans="1:19" s="3" customFormat="1" ht="17.25" customHeight="1" x14ac:dyDescent="0.25">
      <c r="A46" s="919"/>
      <c r="B46" s="920"/>
      <c r="C46" s="402"/>
      <c r="D46" s="1390"/>
      <c r="E46" s="1262"/>
      <c r="F46" s="143"/>
      <c r="G46" s="404" t="s">
        <v>22</v>
      </c>
      <c r="H46" s="144">
        <v>323</v>
      </c>
      <c r="I46" s="405">
        <v>323</v>
      </c>
      <c r="J46" s="405">
        <v>323</v>
      </c>
      <c r="K46" s="1393" t="s">
        <v>168</v>
      </c>
      <c r="L46" s="421">
        <f>L45-L48</f>
        <v>890</v>
      </c>
      <c r="M46" s="422">
        <f>M45-M48</f>
        <v>890</v>
      </c>
      <c r="N46" s="423">
        <f>N45-N48</f>
        <v>890</v>
      </c>
      <c r="O46" s="887"/>
      <c r="P46" s="887"/>
    </row>
    <row r="47" spans="1:19" s="3" customFormat="1" ht="17.25" customHeight="1" x14ac:dyDescent="0.25">
      <c r="A47" s="919"/>
      <c r="B47" s="920"/>
      <c r="C47" s="402"/>
      <c r="D47" s="403"/>
      <c r="E47" s="1262"/>
      <c r="F47" s="143"/>
      <c r="G47" s="407" t="s">
        <v>48</v>
      </c>
      <c r="H47" s="408">
        <v>636.6</v>
      </c>
      <c r="I47" s="409">
        <v>640.20000000000005</v>
      </c>
      <c r="J47" s="408">
        <v>640.20000000000005</v>
      </c>
      <c r="K47" s="1394"/>
      <c r="L47" s="424"/>
      <c r="M47" s="425"/>
      <c r="N47" s="426"/>
      <c r="O47" s="887"/>
      <c r="P47" s="887"/>
    </row>
    <row r="48" spans="1:19" s="3" customFormat="1" ht="17.25" customHeight="1" x14ac:dyDescent="0.25">
      <c r="A48" s="919"/>
      <c r="B48" s="920"/>
      <c r="C48" s="402"/>
      <c r="D48" s="403"/>
      <c r="E48" s="1262"/>
      <c r="F48" s="143"/>
      <c r="G48" s="404" t="s">
        <v>105</v>
      </c>
      <c r="H48" s="405">
        <v>62</v>
      </c>
      <c r="I48" s="406"/>
      <c r="J48" s="406"/>
      <c r="K48" s="1391" t="s">
        <v>169</v>
      </c>
      <c r="L48" s="427">
        <v>464</v>
      </c>
      <c r="M48" s="428">
        <v>464</v>
      </c>
      <c r="N48" s="429">
        <v>464</v>
      </c>
      <c r="O48" s="887"/>
      <c r="P48" s="887"/>
    </row>
    <row r="49" spans="1:16" s="3" customFormat="1" ht="17.25" customHeight="1" x14ac:dyDescent="0.25">
      <c r="A49" s="919"/>
      <c r="B49" s="920"/>
      <c r="C49" s="402"/>
      <c r="D49" s="403"/>
      <c r="E49" s="1262"/>
      <c r="F49" s="143"/>
      <c r="G49" s="404" t="s">
        <v>39</v>
      </c>
      <c r="H49" s="906">
        <v>197.7</v>
      </c>
      <c r="I49" s="406">
        <v>232.7</v>
      </c>
      <c r="J49" s="405">
        <v>198.7</v>
      </c>
      <c r="K49" s="1392"/>
      <c r="L49" s="427"/>
      <c r="M49" s="428"/>
      <c r="N49" s="429"/>
      <c r="O49" s="887"/>
      <c r="P49" s="887"/>
    </row>
    <row r="50" spans="1:16" s="3" customFormat="1" ht="17.25" customHeight="1" x14ac:dyDescent="0.25">
      <c r="A50" s="919"/>
      <c r="B50" s="920"/>
      <c r="C50" s="402"/>
      <c r="D50" s="403"/>
      <c r="E50" s="1262"/>
      <c r="F50" s="143"/>
      <c r="G50" s="413" t="s">
        <v>49</v>
      </c>
      <c r="H50" s="414">
        <v>2.5</v>
      </c>
      <c r="I50" s="415">
        <v>2.5</v>
      </c>
      <c r="J50" s="415">
        <v>3</v>
      </c>
      <c r="K50" s="1393" t="s">
        <v>50</v>
      </c>
      <c r="L50" s="1396" t="s">
        <v>151</v>
      </c>
      <c r="M50" s="1398" t="s">
        <v>151</v>
      </c>
      <c r="N50" s="1264" t="s">
        <v>151</v>
      </c>
      <c r="O50" s="887"/>
      <c r="P50" s="887"/>
    </row>
    <row r="51" spans="1:16" s="3" customFormat="1" ht="12.75" customHeight="1" x14ac:dyDescent="0.25">
      <c r="A51" s="919"/>
      <c r="B51" s="920"/>
      <c r="C51" s="402"/>
      <c r="D51" s="403"/>
      <c r="E51" s="1262"/>
      <c r="F51" s="143"/>
      <c r="G51" s="407"/>
      <c r="H51" s="408"/>
      <c r="I51" s="409"/>
      <c r="J51" s="409"/>
      <c r="K51" s="1395"/>
      <c r="L51" s="1397"/>
      <c r="M51" s="1399"/>
      <c r="N51" s="1265"/>
      <c r="O51" s="887"/>
      <c r="P51" s="887"/>
    </row>
    <row r="52" spans="1:16" s="3" customFormat="1" ht="15.75" customHeight="1" x14ac:dyDescent="0.25">
      <c r="A52" s="919"/>
      <c r="B52" s="920"/>
      <c r="C52" s="939"/>
      <c r="D52" s="1263" t="s">
        <v>176</v>
      </c>
      <c r="E52" s="1262"/>
      <c r="F52" s="143"/>
      <c r="G52" s="525" t="s">
        <v>203</v>
      </c>
      <c r="H52" s="320">
        <v>16.5</v>
      </c>
      <c r="I52" s="278"/>
      <c r="J52" s="278"/>
      <c r="K52" s="431"/>
      <c r="L52" s="214"/>
      <c r="M52" s="432"/>
      <c r="N52" s="227"/>
      <c r="O52" s="888"/>
      <c r="P52" s="887"/>
    </row>
    <row r="53" spans="1:16" s="3" customFormat="1" ht="15.75" customHeight="1" x14ac:dyDescent="0.25">
      <c r="A53" s="919"/>
      <c r="B53" s="920"/>
      <c r="C53" s="939"/>
      <c r="D53" s="1210"/>
      <c r="E53" s="1262"/>
      <c r="F53" s="143"/>
      <c r="G53" s="214"/>
      <c r="H53" s="117"/>
      <c r="I53" s="400"/>
      <c r="J53" s="117"/>
      <c r="K53" s="431"/>
      <c r="L53" s="117"/>
      <c r="M53" s="433"/>
      <c r="N53" s="434"/>
      <c r="O53" s="887"/>
      <c r="P53" s="887"/>
    </row>
    <row r="54" spans="1:16" s="3" customFormat="1" ht="29.25" customHeight="1" x14ac:dyDescent="0.25">
      <c r="A54" s="919"/>
      <c r="B54" s="920"/>
      <c r="C54" s="939"/>
      <c r="D54" s="435" t="s">
        <v>202</v>
      </c>
      <c r="E54" s="1262"/>
      <c r="F54" s="143"/>
      <c r="G54" s="430"/>
      <c r="H54" s="436"/>
      <c r="I54" s="390"/>
      <c r="J54" s="327"/>
      <c r="K54" s="437"/>
      <c r="L54" s="330"/>
      <c r="M54" s="438"/>
      <c r="N54" s="439"/>
      <c r="O54" s="887"/>
      <c r="P54" s="887"/>
    </row>
    <row r="55" spans="1:16" s="3" customFormat="1" ht="42" customHeight="1" x14ac:dyDescent="0.25">
      <c r="A55" s="919"/>
      <c r="B55" s="920"/>
      <c r="C55" s="939"/>
      <c r="D55" s="916" t="s">
        <v>201</v>
      </c>
      <c r="E55" s="1262"/>
      <c r="F55" s="143"/>
      <c r="G55" s="752" t="s">
        <v>70</v>
      </c>
      <c r="H55" s="698">
        <v>43.1</v>
      </c>
      <c r="I55" s="151"/>
      <c r="J55" s="753"/>
      <c r="K55" s="754" t="s">
        <v>166</v>
      </c>
      <c r="L55" s="755" t="s">
        <v>112</v>
      </c>
      <c r="M55" s="756" t="s">
        <v>112</v>
      </c>
      <c r="N55" s="757"/>
      <c r="O55" s="887"/>
      <c r="P55" s="887"/>
    </row>
    <row r="56" spans="1:16" s="3" customFormat="1" ht="42" customHeight="1" x14ac:dyDescent="0.25">
      <c r="A56" s="919"/>
      <c r="B56" s="920"/>
      <c r="C56" s="939"/>
      <c r="D56" s="918" t="s">
        <v>200</v>
      </c>
      <c r="E56" s="1262"/>
      <c r="F56" s="143"/>
      <c r="G56" s="940" t="s">
        <v>70</v>
      </c>
      <c r="H56" s="616">
        <v>7.3</v>
      </c>
      <c r="I56" s="298">
        <v>7.3</v>
      </c>
      <c r="J56" s="327">
        <v>7.3</v>
      </c>
      <c r="K56" s="933" t="s">
        <v>166</v>
      </c>
      <c r="L56" s="738" t="s">
        <v>21</v>
      </c>
      <c r="M56" s="438" t="s">
        <v>21</v>
      </c>
      <c r="N56" s="717" t="s">
        <v>21</v>
      </c>
      <c r="O56" s="887"/>
      <c r="P56" s="887"/>
    </row>
    <row r="57" spans="1:16" s="3" customFormat="1" ht="33" customHeight="1" x14ac:dyDescent="0.25">
      <c r="A57" s="919"/>
      <c r="B57" s="920"/>
      <c r="C57" s="930"/>
      <c r="D57" s="346" t="s">
        <v>177</v>
      </c>
      <c r="E57" s="1262"/>
      <c r="F57" s="143"/>
      <c r="G57" s="430"/>
      <c r="H57" s="117"/>
      <c r="I57" s="400"/>
      <c r="J57" s="117"/>
      <c r="K57" s="933"/>
      <c r="L57" s="330"/>
      <c r="M57" s="440"/>
      <c r="N57" s="441"/>
      <c r="O57" s="887"/>
      <c r="P57" s="887"/>
    </row>
    <row r="58" spans="1:16" s="3" customFormat="1" ht="30.75" customHeight="1" x14ac:dyDescent="0.25">
      <c r="A58" s="919"/>
      <c r="B58" s="920"/>
      <c r="C58" s="939"/>
      <c r="D58" s="917" t="s">
        <v>51</v>
      </c>
      <c r="E58" s="357"/>
      <c r="F58" s="922"/>
      <c r="G58" s="16"/>
      <c r="H58" s="103"/>
      <c r="I58" s="78"/>
      <c r="J58" s="266"/>
      <c r="K58" s="80"/>
      <c r="L58" s="412"/>
      <c r="M58" s="44"/>
      <c r="N58" s="262"/>
      <c r="O58" s="887"/>
      <c r="P58" s="887"/>
    </row>
    <row r="59" spans="1:16" s="3" customFormat="1" ht="45" customHeight="1" x14ac:dyDescent="0.25">
      <c r="A59" s="919"/>
      <c r="B59" s="920"/>
      <c r="C59" s="939"/>
      <c r="D59" s="20" t="s">
        <v>156</v>
      </c>
      <c r="E59" s="357"/>
      <c r="F59" s="922"/>
      <c r="G59" s="16"/>
      <c r="H59" s="282"/>
      <c r="I59" s="416"/>
      <c r="J59" s="282"/>
      <c r="K59" s="20"/>
      <c r="L59" s="228"/>
      <c r="M59" s="174"/>
      <c r="N59" s="264"/>
      <c r="O59" s="887"/>
      <c r="P59" s="887"/>
    </row>
    <row r="60" spans="1:16" s="3" customFormat="1" ht="26.25" customHeight="1" x14ac:dyDescent="0.25">
      <c r="A60" s="919"/>
      <c r="B60" s="920"/>
      <c r="C60" s="939"/>
      <c r="D60" s="1199" t="s">
        <v>157</v>
      </c>
      <c r="E60" s="357"/>
      <c r="F60" s="922"/>
      <c r="G60" s="16"/>
      <c r="H60" s="282"/>
      <c r="I60" s="416"/>
      <c r="J60" s="416"/>
      <c r="K60" s="1199"/>
      <c r="L60" s="228"/>
      <c r="M60" s="174"/>
      <c r="N60" s="264"/>
      <c r="O60" s="887"/>
      <c r="P60" s="887"/>
    </row>
    <row r="61" spans="1:16" s="3" customFormat="1" ht="18.75" customHeight="1" x14ac:dyDescent="0.25">
      <c r="A61" s="919"/>
      <c r="B61" s="920"/>
      <c r="C61" s="930"/>
      <c r="D61" s="1199"/>
      <c r="E61" s="357"/>
      <c r="F61" s="922"/>
      <c r="G61" s="442"/>
      <c r="H61" s="443"/>
      <c r="I61" s="444"/>
      <c r="J61" s="444"/>
      <c r="K61" s="1199"/>
      <c r="L61" s="935"/>
      <c r="M61" s="929"/>
      <c r="N61" s="932"/>
      <c r="O61" s="887"/>
      <c r="P61" s="887"/>
    </row>
    <row r="62" spans="1:16" s="3" customFormat="1" ht="45.75" customHeight="1" x14ac:dyDescent="0.25">
      <c r="A62" s="919"/>
      <c r="B62" s="920"/>
      <c r="C62" s="939"/>
      <c r="D62" s="915" t="s">
        <v>173</v>
      </c>
      <c r="E62" s="357"/>
      <c r="F62" s="922"/>
      <c r="G62" s="442"/>
      <c r="H62" s="443"/>
      <c r="I62" s="444"/>
      <c r="J62" s="443"/>
      <c r="K62" s="80" t="s">
        <v>174</v>
      </c>
      <c r="L62" s="935">
        <v>104</v>
      </c>
      <c r="M62" s="929">
        <v>104</v>
      </c>
      <c r="N62" s="932">
        <v>104</v>
      </c>
      <c r="O62" s="887"/>
      <c r="P62" s="887"/>
    </row>
    <row r="63" spans="1:16" s="3" customFormat="1" ht="29.25" customHeight="1" x14ac:dyDescent="0.25">
      <c r="A63" s="919"/>
      <c r="B63" s="920"/>
      <c r="C63" s="939"/>
      <c r="D63" s="502" t="s">
        <v>178</v>
      </c>
      <c r="E63" s="357"/>
      <c r="F63" s="922"/>
      <c r="G63" s="16"/>
      <c r="H63" s="266"/>
      <c r="I63" s="78"/>
      <c r="J63" s="266"/>
      <c r="K63" s="80"/>
      <c r="L63" s="935"/>
      <c r="M63" s="929"/>
      <c r="N63" s="932"/>
      <c r="O63" s="887"/>
      <c r="P63" s="887"/>
    </row>
    <row r="64" spans="1:16" s="3" customFormat="1" ht="29.25" customHeight="1" x14ac:dyDescent="0.25">
      <c r="A64" s="919"/>
      <c r="B64" s="920"/>
      <c r="C64" s="939"/>
      <c r="D64" s="502" t="s">
        <v>179</v>
      </c>
      <c r="E64" s="357"/>
      <c r="F64" s="922"/>
      <c r="G64" s="16"/>
      <c r="H64" s="51"/>
      <c r="I64" s="56"/>
      <c r="J64" s="51"/>
      <c r="K64" s="80"/>
      <c r="L64" s="412"/>
      <c r="M64" s="929"/>
      <c r="N64" s="932"/>
      <c r="O64" s="887"/>
      <c r="P64" s="887"/>
    </row>
    <row r="65" spans="1:22" s="3" customFormat="1" ht="14.25" customHeight="1" x14ac:dyDescent="0.25">
      <c r="A65" s="990"/>
      <c r="B65" s="992"/>
      <c r="C65" s="1000"/>
      <c r="D65" s="1199" t="s">
        <v>180</v>
      </c>
      <c r="E65" s="256"/>
      <c r="F65" s="986"/>
      <c r="G65" s="16"/>
      <c r="H65" s="267"/>
      <c r="I65" s="79"/>
      <c r="J65" s="267"/>
      <c r="K65" s="80"/>
      <c r="L65" s="412"/>
      <c r="M65" s="982"/>
      <c r="N65" s="979"/>
      <c r="O65" s="887"/>
      <c r="P65" s="887"/>
    </row>
    <row r="66" spans="1:22" s="3" customFormat="1" ht="14.25" customHeight="1" x14ac:dyDescent="0.25">
      <c r="A66" s="995"/>
      <c r="B66" s="996"/>
      <c r="C66" s="242"/>
      <c r="D66" s="1206"/>
      <c r="E66" s="1084"/>
      <c r="F66" s="233"/>
      <c r="G66" s="24"/>
      <c r="H66" s="275"/>
      <c r="I66" s="1085"/>
      <c r="J66" s="275"/>
      <c r="K66" s="983"/>
      <c r="L66" s="1086"/>
      <c r="M66" s="949"/>
      <c r="N66" s="201"/>
      <c r="O66" s="887"/>
      <c r="P66" s="887"/>
    </row>
    <row r="67" spans="1:22" s="82" customFormat="1" ht="32.25" customHeight="1" x14ac:dyDescent="0.25">
      <c r="A67" s="919"/>
      <c r="B67" s="920"/>
      <c r="C67" s="81"/>
      <c r="D67" s="985" t="s">
        <v>52</v>
      </c>
      <c r="E67" s="256"/>
      <c r="F67" s="922"/>
      <c r="G67" s="24"/>
      <c r="H67" s="53"/>
      <c r="I67" s="52"/>
      <c r="J67" s="53"/>
      <c r="K67" s="80"/>
      <c r="L67" s="412"/>
      <c r="M67" s="929"/>
      <c r="N67" s="932"/>
      <c r="O67" s="890"/>
      <c r="P67" s="891"/>
    </row>
    <row r="68" spans="1:22" s="82" customFormat="1" ht="17.25" customHeight="1" thickBot="1" x14ac:dyDescent="0.3">
      <c r="A68" s="170"/>
      <c r="B68" s="921"/>
      <c r="C68" s="950"/>
      <c r="D68" s="1212" t="s">
        <v>36</v>
      </c>
      <c r="E68" s="1213"/>
      <c r="F68" s="1213"/>
      <c r="G68" s="1214"/>
      <c r="H68" s="91">
        <f>SUM(H45:H67)</f>
        <v>4618.9000000000005</v>
      </c>
      <c r="I68" s="91">
        <f>SUM(I45:I67)</f>
        <v>4498.8999999999996</v>
      </c>
      <c r="J68" s="91">
        <f>SUM(J45:J67)</f>
        <v>4470.8</v>
      </c>
      <c r="K68" s="236"/>
      <c r="L68" s="401"/>
      <c r="M68" s="382"/>
      <c r="N68" s="384"/>
      <c r="O68" s="891"/>
      <c r="P68" s="891"/>
    </row>
    <row r="69" spans="1:22" s="89" customFormat="1" ht="47.25" customHeight="1" x14ac:dyDescent="0.25">
      <c r="A69" s="1275" t="s">
        <v>17</v>
      </c>
      <c r="B69" s="1277" t="s">
        <v>37</v>
      </c>
      <c r="C69" s="1279" t="s">
        <v>37</v>
      </c>
      <c r="D69" s="1251" t="s">
        <v>53</v>
      </c>
      <c r="E69" s="1281" t="s">
        <v>132</v>
      </c>
      <c r="F69" s="1283" t="s">
        <v>21</v>
      </c>
      <c r="G69" s="878" t="s">
        <v>24</v>
      </c>
      <c r="H69" s="314">
        <v>236.9</v>
      </c>
      <c r="I69" s="85">
        <v>236.9</v>
      </c>
      <c r="J69" s="85">
        <v>236.9</v>
      </c>
      <c r="K69" s="1251" t="s">
        <v>117</v>
      </c>
      <c r="L69" s="86">
        <v>60</v>
      </c>
      <c r="M69" s="87">
        <v>60</v>
      </c>
      <c r="N69" s="88">
        <v>60</v>
      </c>
      <c r="O69" s="892"/>
      <c r="P69" s="893"/>
      <c r="Q69" s="96"/>
      <c r="R69" s="96"/>
      <c r="S69" s="96"/>
    </row>
    <row r="70" spans="1:22" s="96" customFormat="1" ht="21.75" customHeight="1" thickBot="1" x14ac:dyDescent="0.3">
      <c r="A70" s="1276"/>
      <c r="B70" s="1278"/>
      <c r="C70" s="1280"/>
      <c r="D70" s="1252"/>
      <c r="E70" s="1282"/>
      <c r="F70" s="1284"/>
      <c r="G70" s="90" t="s">
        <v>28</v>
      </c>
      <c r="H70" s="313">
        <f>SUM(H69)</f>
        <v>236.9</v>
      </c>
      <c r="I70" s="92">
        <f>SUM(I69)</f>
        <v>236.9</v>
      </c>
      <c r="J70" s="92">
        <f>SUM(J69)</f>
        <v>236.9</v>
      </c>
      <c r="K70" s="1252"/>
      <c r="L70" s="93"/>
      <c r="M70" s="94"/>
      <c r="N70" s="95"/>
      <c r="O70" s="894"/>
      <c r="P70" s="894"/>
    </row>
    <row r="71" spans="1:22" s="2" customFormat="1" ht="42" customHeight="1" x14ac:dyDescent="0.25">
      <c r="A71" s="97" t="s">
        <v>17</v>
      </c>
      <c r="B71" s="98" t="s">
        <v>37</v>
      </c>
      <c r="C71" s="385" t="s">
        <v>41</v>
      </c>
      <c r="D71" s="1266" t="s">
        <v>54</v>
      </c>
      <c r="E71" s="876"/>
      <c r="F71" s="213" t="s">
        <v>21</v>
      </c>
      <c r="G71" s="878" t="s">
        <v>24</v>
      </c>
      <c r="H71" s="410">
        <v>422.7</v>
      </c>
      <c r="I71" s="837">
        <v>431.5</v>
      </c>
      <c r="J71" s="836">
        <v>431.5</v>
      </c>
      <c r="K71" s="818" t="s">
        <v>55</v>
      </c>
      <c r="L71" s="219">
        <v>77</v>
      </c>
      <c r="M71" s="276">
        <v>77</v>
      </c>
      <c r="N71" s="218">
        <v>77</v>
      </c>
      <c r="O71" s="886"/>
      <c r="P71" s="886"/>
    </row>
    <row r="72" spans="1:22" s="2" customFormat="1" ht="53.25" customHeight="1" x14ac:dyDescent="0.25">
      <c r="A72" s="101"/>
      <c r="B72" s="102"/>
      <c r="C72" s="858"/>
      <c r="D72" s="1267"/>
      <c r="E72" s="864"/>
      <c r="F72" s="116"/>
      <c r="G72" s="869"/>
      <c r="H72" s="136"/>
      <c r="I72" s="77"/>
      <c r="J72" s="103"/>
      <c r="K72" s="74" t="s">
        <v>56</v>
      </c>
      <c r="L72" s="195">
        <v>208</v>
      </c>
      <c r="M72" s="204">
        <v>208</v>
      </c>
      <c r="N72" s="196">
        <v>208</v>
      </c>
      <c r="O72" s="886"/>
      <c r="P72" s="886"/>
    </row>
    <row r="73" spans="1:22" s="2" customFormat="1" ht="55.5" customHeight="1" x14ac:dyDescent="0.25">
      <c r="A73" s="101"/>
      <c r="B73" s="102"/>
      <c r="C73" s="858"/>
      <c r="D73" s="74" t="s">
        <v>108</v>
      </c>
      <c r="E73" s="835"/>
      <c r="F73" s="116"/>
      <c r="G73" s="869"/>
      <c r="H73" s="411"/>
      <c r="I73" s="78"/>
      <c r="J73" s="78"/>
      <c r="K73" s="250" t="s">
        <v>57</v>
      </c>
      <c r="L73" s="210" t="s">
        <v>58</v>
      </c>
      <c r="M73" s="277" t="s">
        <v>58</v>
      </c>
      <c r="N73" s="205" t="s">
        <v>58</v>
      </c>
      <c r="O73" s="886"/>
      <c r="P73" s="886"/>
      <c r="V73" s="3"/>
    </row>
    <row r="74" spans="1:22" s="2" customFormat="1" ht="62.25" customHeight="1" x14ac:dyDescent="0.25">
      <c r="A74" s="101"/>
      <c r="B74" s="102"/>
      <c r="C74" s="858"/>
      <c r="D74" s="48" t="s">
        <v>109</v>
      </c>
      <c r="E74" s="260" t="s">
        <v>135</v>
      </c>
      <c r="F74" s="116"/>
      <c r="G74" s="869"/>
      <c r="H74" s="136"/>
      <c r="I74" s="77"/>
      <c r="J74" s="77"/>
      <c r="K74" s="823"/>
      <c r="L74" s="446"/>
      <c r="M74" s="447"/>
      <c r="N74" s="448"/>
      <c r="O74" s="886"/>
      <c r="P74" s="886"/>
    </row>
    <row r="75" spans="1:22" s="2" customFormat="1" ht="55.5" customHeight="1" x14ac:dyDescent="0.25">
      <c r="A75" s="101"/>
      <c r="B75" s="102"/>
      <c r="C75" s="251"/>
      <c r="D75" s="48" t="s">
        <v>110</v>
      </c>
      <c r="E75" s="877"/>
      <c r="F75" s="116"/>
      <c r="G75" s="869"/>
      <c r="H75" s="136"/>
      <c r="I75" s="77"/>
      <c r="J75" s="77"/>
      <c r="K75" s="80"/>
      <c r="L75" s="860"/>
      <c r="M75" s="865"/>
      <c r="N75" s="34"/>
      <c r="O75" s="886"/>
      <c r="P75" s="886"/>
      <c r="S75" s="3"/>
      <c r="T75" s="3"/>
    </row>
    <row r="76" spans="1:22" s="2" customFormat="1" ht="56.25" customHeight="1" x14ac:dyDescent="0.25">
      <c r="A76" s="101"/>
      <c r="B76" s="102"/>
      <c r="C76" s="251"/>
      <c r="D76" s="48" t="s">
        <v>111</v>
      </c>
      <c r="E76" s="358" t="s">
        <v>126</v>
      </c>
      <c r="F76" s="116"/>
      <c r="G76" s="869"/>
      <c r="H76" s="252"/>
      <c r="I76" s="56"/>
      <c r="J76" s="56"/>
      <c r="K76" s="397"/>
      <c r="L76" s="446"/>
      <c r="M76" s="241"/>
      <c r="N76" s="306"/>
      <c r="O76" s="886"/>
      <c r="P76" s="886"/>
    </row>
    <row r="77" spans="1:22" s="2" customFormat="1" ht="78.75" customHeight="1" x14ac:dyDescent="0.25">
      <c r="A77" s="101"/>
      <c r="B77" s="102"/>
      <c r="C77" s="251"/>
      <c r="D77" s="106" t="s">
        <v>122</v>
      </c>
      <c r="E77" s="877" t="s">
        <v>125</v>
      </c>
      <c r="F77" s="116"/>
      <c r="G77" s="869"/>
      <c r="H77" s="136"/>
      <c r="I77" s="77"/>
      <c r="J77" s="77"/>
      <c r="K77" s="80"/>
      <c r="L77" s="860"/>
      <c r="M77" s="865"/>
      <c r="N77" s="34"/>
      <c r="O77" s="886"/>
      <c r="P77" s="886"/>
      <c r="Q77" s="3"/>
      <c r="S77" s="3"/>
    </row>
    <row r="78" spans="1:22" s="2" customFormat="1" ht="44.25" customHeight="1" x14ac:dyDescent="0.25">
      <c r="A78" s="844"/>
      <c r="B78" s="846"/>
      <c r="C78" s="381"/>
      <c r="D78" s="107" t="s">
        <v>121</v>
      </c>
      <c r="E78" s="259" t="s">
        <v>133</v>
      </c>
      <c r="F78" s="833"/>
      <c r="G78" s="16"/>
      <c r="H78" s="302"/>
      <c r="I78" s="108"/>
      <c r="J78" s="108"/>
      <c r="K78" s="392"/>
      <c r="L78" s="109"/>
      <c r="M78" s="110"/>
      <c r="N78" s="111"/>
      <c r="O78" s="886"/>
      <c r="P78" s="886"/>
    </row>
    <row r="79" spans="1:22" s="2" customFormat="1" ht="38.25" customHeight="1" x14ac:dyDescent="0.25">
      <c r="A79" s="844"/>
      <c r="B79" s="846"/>
      <c r="C79" s="381"/>
      <c r="D79" s="1274" t="s">
        <v>59</v>
      </c>
      <c r="E79" s="386" t="s">
        <v>127</v>
      </c>
      <c r="F79" s="833"/>
      <c r="G79" s="16"/>
      <c r="H79" s="112"/>
      <c r="I79" s="113"/>
      <c r="J79" s="112"/>
      <c r="K79" s="1272"/>
      <c r="L79" s="109"/>
      <c r="M79" s="110"/>
      <c r="N79" s="111"/>
      <c r="O79" s="886"/>
      <c r="P79" s="887"/>
    </row>
    <row r="80" spans="1:22" s="2" customFormat="1" ht="19.5" customHeight="1" thickBot="1" x14ac:dyDescent="0.3">
      <c r="A80" s="850"/>
      <c r="B80" s="851"/>
      <c r="C80" s="853"/>
      <c r="D80" s="1273"/>
      <c r="E80" s="848"/>
      <c r="F80" s="875"/>
      <c r="G80" s="60" t="s">
        <v>28</v>
      </c>
      <c r="H80" s="61">
        <f>SUM(H71:H79)</f>
        <v>422.7</v>
      </c>
      <c r="I80" s="61">
        <f>SUM(I71:I79)</f>
        <v>431.5</v>
      </c>
      <c r="J80" s="61">
        <f>SUM(J71:J79)</f>
        <v>431.5</v>
      </c>
      <c r="K80" s="1273"/>
      <c r="L80" s="114"/>
      <c r="M80" s="382"/>
      <c r="N80" s="384"/>
      <c r="O80" s="886"/>
      <c r="P80" s="889"/>
    </row>
    <row r="81" spans="1:18" s="2" customFormat="1" ht="18.75" customHeight="1" x14ac:dyDescent="0.25">
      <c r="A81" s="97" t="s">
        <v>17</v>
      </c>
      <c r="B81" s="98" t="s">
        <v>37</v>
      </c>
      <c r="C81" s="385" t="s">
        <v>43</v>
      </c>
      <c r="D81" s="1268" t="s">
        <v>60</v>
      </c>
      <c r="E81" s="1270" t="s">
        <v>129</v>
      </c>
      <c r="F81" s="213" t="s">
        <v>21</v>
      </c>
      <c r="G81" s="873" t="s">
        <v>24</v>
      </c>
      <c r="H81" s="315">
        <v>186.8</v>
      </c>
      <c r="I81" s="315">
        <v>185.6</v>
      </c>
      <c r="J81" s="315">
        <v>185.6</v>
      </c>
      <c r="K81" s="1388" t="s">
        <v>61</v>
      </c>
      <c r="L81" s="1400">
        <v>56</v>
      </c>
      <c r="M81" s="1402">
        <v>56</v>
      </c>
      <c r="N81" s="1384">
        <v>56</v>
      </c>
      <c r="O81" s="886"/>
      <c r="P81" s="886"/>
    </row>
    <row r="82" spans="1:18" s="2" customFormat="1" ht="18" customHeight="1" x14ac:dyDescent="0.25">
      <c r="A82" s="101"/>
      <c r="B82" s="102"/>
      <c r="C82" s="858"/>
      <c r="D82" s="1269"/>
      <c r="E82" s="1271"/>
      <c r="F82" s="116"/>
      <c r="G82" s="871" t="s">
        <v>39</v>
      </c>
      <c r="H82" s="316">
        <v>224.7</v>
      </c>
      <c r="I82" s="316"/>
      <c r="J82" s="15"/>
      <c r="K82" s="1288"/>
      <c r="L82" s="1401"/>
      <c r="M82" s="1298"/>
      <c r="N82" s="1385"/>
      <c r="O82" s="886"/>
      <c r="P82" s="886"/>
    </row>
    <row r="83" spans="1:18" s="2" customFormat="1" ht="32.25" customHeight="1" x14ac:dyDescent="0.25">
      <c r="A83" s="101"/>
      <c r="B83" s="102"/>
      <c r="C83" s="858"/>
      <c r="D83" s="115" t="s">
        <v>62</v>
      </c>
      <c r="E83" s="1271"/>
      <c r="F83" s="116"/>
      <c r="G83" s="869"/>
      <c r="H83" s="301"/>
      <c r="I83" s="18"/>
      <c r="J83" s="17"/>
      <c r="K83" s="1288"/>
      <c r="L83" s="820"/>
      <c r="M83" s="822"/>
      <c r="N83" s="842"/>
      <c r="O83" s="886"/>
      <c r="P83" s="887"/>
    </row>
    <row r="84" spans="1:18" s="2" customFormat="1" ht="53.25" customHeight="1" x14ac:dyDescent="0.25">
      <c r="A84" s="101"/>
      <c r="B84" s="102"/>
      <c r="C84" s="858"/>
      <c r="D84" s="22" t="s">
        <v>181</v>
      </c>
      <c r="E84" s="1271"/>
      <c r="F84" s="116"/>
      <c r="G84" s="869"/>
      <c r="H84" s="301"/>
      <c r="I84" s="18"/>
      <c r="J84" s="17"/>
      <c r="K84" s="503"/>
      <c r="L84" s="43"/>
      <c r="M84" s="279"/>
      <c r="N84" s="45"/>
      <c r="O84" s="886"/>
      <c r="P84" s="887"/>
    </row>
    <row r="85" spans="1:18" s="2" customFormat="1" ht="15.75" customHeight="1" x14ac:dyDescent="0.25">
      <c r="A85" s="1215"/>
      <c r="B85" s="1217"/>
      <c r="C85" s="381"/>
      <c r="D85" s="1287" t="s">
        <v>63</v>
      </c>
      <c r="E85" s="347"/>
      <c r="F85" s="235"/>
      <c r="G85" s="999"/>
      <c r="H85" s="449"/>
      <c r="I85" s="400"/>
      <c r="J85" s="400"/>
      <c r="K85" s="1290"/>
      <c r="L85" s="43"/>
      <c r="M85" s="279"/>
      <c r="N85" s="45"/>
      <c r="O85" s="886"/>
      <c r="P85" s="887"/>
    </row>
    <row r="86" spans="1:18" s="2" customFormat="1" ht="15.75" customHeight="1" x14ac:dyDescent="0.25">
      <c r="A86" s="1215"/>
      <c r="B86" s="1217"/>
      <c r="C86" s="381"/>
      <c r="D86" s="1288"/>
      <c r="E86" s="347"/>
      <c r="F86" s="235"/>
      <c r="G86" s="16"/>
      <c r="H86" s="303"/>
      <c r="I86" s="400"/>
      <c r="J86" s="400"/>
      <c r="K86" s="1290"/>
      <c r="L86" s="43"/>
      <c r="M86" s="279"/>
      <c r="N86" s="45"/>
      <c r="O86" s="886"/>
      <c r="P86" s="887"/>
    </row>
    <row r="87" spans="1:18" s="2" customFormat="1" ht="13.5" customHeight="1" x14ac:dyDescent="0.25">
      <c r="A87" s="1226"/>
      <c r="B87" s="1227"/>
      <c r="C87" s="229" t="s">
        <v>144</v>
      </c>
      <c r="D87" s="1289"/>
      <c r="E87" s="963"/>
      <c r="F87" s="964"/>
      <c r="G87" s="24"/>
      <c r="H87" s="1087"/>
      <c r="I87" s="959"/>
      <c r="J87" s="959"/>
      <c r="K87" s="1291"/>
      <c r="L87" s="40"/>
      <c r="M87" s="965"/>
      <c r="N87" s="42"/>
      <c r="O87" s="886"/>
      <c r="P87" s="886"/>
      <c r="R87" s="3"/>
    </row>
    <row r="88" spans="1:18" s="2" customFormat="1" ht="105.6" customHeight="1" x14ac:dyDescent="0.25">
      <c r="A88" s="101"/>
      <c r="B88" s="102"/>
      <c r="C88" s="858"/>
      <c r="D88" s="1292" t="s">
        <v>138</v>
      </c>
      <c r="E88" s="1271" t="s">
        <v>128</v>
      </c>
      <c r="F88" s="155"/>
      <c r="G88" s="16"/>
      <c r="H88" s="301"/>
      <c r="I88" s="18"/>
      <c r="J88" s="17"/>
      <c r="K88" s="503"/>
      <c r="L88" s="43"/>
      <c r="M88" s="279"/>
      <c r="N88" s="45"/>
      <c r="O88" s="886"/>
      <c r="P88" s="886"/>
    </row>
    <row r="89" spans="1:18" s="2" customFormat="1" ht="16.5" customHeight="1" thickBot="1" x14ac:dyDescent="0.3">
      <c r="A89" s="850"/>
      <c r="B89" s="851"/>
      <c r="C89" s="853"/>
      <c r="D89" s="1293"/>
      <c r="E89" s="1294"/>
      <c r="F89" s="847"/>
      <c r="G89" s="90" t="s">
        <v>28</v>
      </c>
      <c r="H89" s="313">
        <f>SUM(H81:H88)</f>
        <v>411.5</v>
      </c>
      <c r="I89" s="92">
        <f>SUM(I81:I88)</f>
        <v>185.6</v>
      </c>
      <c r="J89" s="91">
        <f>SUM(J81:J88)</f>
        <v>185.6</v>
      </c>
      <c r="K89" s="321"/>
      <c r="L89" s="118"/>
      <c r="M89" s="119"/>
      <c r="N89" s="120"/>
      <c r="O89" s="886"/>
      <c r="P89" s="886"/>
    </row>
    <row r="90" spans="1:18" s="2" customFormat="1" ht="27" customHeight="1" x14ac:dyDescent="0.25">
      <c r="A90" s="1232" t="s">
        <v>17</v>
      </c>
      <c r="B90" s="1233" t="s">
        <v>37</v>
      </c>
      <c r="C90" s="852" t="s">
        <v>44</v>
      </c>
      <c r="D90" s="1236" t="s">
        <v>64</v>
      </c>
      <c r="E90" s="67"/>
      <c r="F90" s="388" t="s">
        <v>65</v>
      </c>
      <c r="G90" s="873" t="s">
        <v>24</v>
      </c>
      <c r="H90" s="317">
        <v>139.9</v>
      </c>
      <c r="I90" s="317">
        <v>139.9</v>
      </c>
      <c r="J90" s="317">
        <v>139.9</v>
      </c>
      <c r="K90" s="122" t="s">
        <v>66</v>
      </c>
      <c r="L90" s="123">
        <v>22</v>
      </c>
      <c r="M90" s="124">
        <v>22</v>
      </c>
      <c r="N90" s="125">
        <v>22</v>
      </c>
      <c r="O90" s="889"/>
      <c r="P90" s="889"/>
      <c r="Q90" s="289"/>
    </row>
    <row r="91" spans="1:18" s="2" customFormat="1" ht="43.15" customHeight="1" x14ac:dyDescent="0.25">
      <c r="A91" s="1215"/>
      <c r="B91" s="1217"/>
      <c r="C91" s="381"/>
      <c r="D91" s="1199"/>
      <c r="E91" s="66"/>
      <c r="F91" s="862"/>
      <c r="G91" s="450" t="s">
        <v>39</v>
      </c>
      <c r="H91" s="394">
        <v>117.1</v>
      </c>
      <c r="I91" s="73"/>
      <c r="J91" s="73"/>
      <c r="K91" s="139" t="s">
        <v>118</v>
      </c>
      <c r="L91" s="215">
        <v>10</v>
      </c>
      <c r="M91" s="216">
        <v>10</v>
      </c>
      <c r="N91" s="217">
        <v>10</v>
      </c>
      <c r="O91" s="886"/>
      <c r="P91" s="886"/>
    </row>
    <row r="92" spans="1:18" s="2" customFormat="1" ht="15" customHeight="1" x14ac:dyDescent="0.25">
      <c r="A92" s="1215"/>
      <c r="B92" s="1217"/>
      <c r="C92" s="381"/>
      <c r="D92" s="1199"/>
      <c r="E92" s="66"/>
      <c r="F92" s="862"/>
      <c r="G92" s="868"/>
      <c r="H92" s="249"/>
      <c r="I92" s="39"/>
      <c r="J92" s="271"/>
      <c r="K92" s="1386" t="s">
        <v>170</v>
      </c>
      <c r="L92" s="126">
        <v>28</v>
      </c>
      <c r="M92" s="127">
        <v>28</v>
      </c>
      <c r="N92" s="128">
        <v>28</v>
      </c>
      <c r="O92" s="886"/>
      <c r="P92" s="886"/>
    </row>
    <row r="93" spans="1:18" s="2" customFormat="1" ht="15" customHeight="1" thickBot="1" x14ac:dyDescent="0.3">
      <c r="A93" s="844"/>
      <c r="B93" s="846"/>
      <c r="C93" s="381"/>
      <c r="D93" s="1221"/>
      <c r="E93" s="66"/>
      <c r="F93" s="862"/>
      <c r="G93" s="68" t="s">
        <v>28</v>
      </c>
      <c r="H93" s="57">
        <f>SUM(H90:H92)</f>
        <v>257</v>
      </c>
      <c r="I93" s="58">
        <f>SUM(I90:I92)</f>
        <v>139.9</v>
      </c>
      <c r="J93" s="57">
        <f>SUM(J90:J92)</f>
        <v>139.9</v>
      </c>
      <c r="K93" s="1387"/>
      <c r="L93" s="861"/>
      <c r="M93" s="308"/>
      <c r="N93" s="309"/>
      <c r="O93" s="886"/>
      <c r="P93" s="886"/>
    </row>
    <row r="94" spans="1:18" s="2" customFormat="1" ht="24.75" customHeight="1" x14ac:dyDescent="0.25">
      <c r="A94" s="843" t="s">
        <v>17</v>
      </c>
      <c r="B94" s="845" t="s">
        <v>37</v>
      </c>
      <c r="C94" s="852" t="s">
        <v>67</v>
      </c>
      <c r="D94" s="1251" t="s">
        <v>123</v>
      </c>
      <c r="E94" s="67"/>
      <c r="F94" s="1285">
        <v>3</v>
      </c>
      <c r="G94" s="873" t="s">
        <v>24</v>
      </c>
      <c r="H94" s="129">
        <v>3.5</v>
      </c>
      <c r="I94" s="121">
        <v>3.5</v>
      </c>
      <c r="J94" s="129">
        <v>3.5</v>
      </c>
      <c r="K94" s="854" t="s">
        <v>124</v>
      </c>
      <c r="L94" s="504">
        <v>2</v>
      </c>
      <c r="M94" s="130">
        <v>2</v>
      </c>
      <c r="N94" s="131">
        <v>2</v>
      </c>
      <c r="O94" s="886"/>
      <c r="P94" s="886"/>
    </row>
    <row r="95" spans="1:18" s="2" customFormat="1" ht="16.5" customHeight="1" thickBot="1" x14ac:dyDescent="0.3">
      <c r="A95" s="844"/>
      <c r="B95" s="846"/>
      <c r="C95" s="853"/>
      <c r="D95" s="1252"/>
      <c r="E95" s="350"/>
      <c r="F95" s="1286"/>
      <c r="G95" s="90" t="s">
        <v>28</v>
      </c>
      <c r="H95" s="57">
        <f>H94</f>
        <v>3.5</v>
      </c>
      <c r="I95" s="58">
        <f>I94</f>
        <v>3.5</v>
      </c>
      <c r="J95" s="57">
        <f>J94</f>
        <v>3.5</v>
      </c>
      <c r="K95" s="866"/>
      <c r="L95" s="860"/>
      <c r="M95" s="865"/>
      <c r="N95" s="34"/>
      <c r="O95" s="886"/>
      <c r="P95" s="886"/>
    </row>
    <row r="96" spans="1:18" s="2" customFormat="1" ht="16.5" customHeight="1" x14ac:dyDescent="0.25">
      <c r="A96" s="1301" t="s">
        <v>17</v>
      </c>
      <c r="B96" s="1303" t="s">
        <v>37</v>
      </c>
      <c r="C96" s="1305" t="s">
        <v>68</v>
      </c>
      <c r="D96" s="1311" t="s">
        <v>143</v>
      </c>
      <c r="E96" s="1309"/>
      <c r="F96" s="1312">
        <v>3</v>
      </c>
      <c r="G96" s="819" t="s">
        <v>24</v>
      </c>
      <c r="H96" s="505">
        <v>1</v>
      </c>
      <c r="I96" s="100"/>
      <c r="J96" s="100"/>
      <c r="K96" s="243" t="s">
        <v>142</v>
      </c>
      <c r="L96" s="171">
        <v>1</v>
      </c>
      <c r="M96" s="11"/>
      <c r="N96" s="172"/>
      <c r="O96" s="886"/>
      <c r="P96" s="886"/>
    </row>
    <row r="97" spans="1:18" s="2" customFormat="1" ht="15" customHeight="1" x14ac:dyDescent="0.25">
      <c r="A97" s="1302"/>
      <c r="B97" s="1304"/>
      <c r="C97" s="1306"/>
      <c r="D97" s="1308"/>
      <c r="E97" s="1310"/>
      <c r="F97" s="1231"/>
      <c r="G97" s="198"/>
      <c r="H97" s="103"/>
      <c r="I97" s="77"/>
      <c r="J97" s="103"/>
      <c r="K97" s="1287" t="s">
        <v>141</v>
      </c>
      <c r="L97" s="1295"/>
      <c r="M97" s="1297">
        <v>350</v>
      </c>
      <c r="N97" s="1299">
        <v>350</v>
      </c>
      <c r="O97" s="886"/>
      <c r="P97" s="886"/>
    </row>
    <row r="98" spans="1:18" s="2" customFormat="1" ht="15" customHeight="1" thickBot="1" x14ac:dyDescent="0.3">
      <c r="A98" s="1302"/>
      <c r="B98" s="1304"/>
      <c r="C98" s="1306"/>
      <c r="D98" s="1308"/>
      <c r="E98" s="1310"/>
      <c r="F98" s="1231"/>
      <c r="G98" s="285" t="s">
        <v>28</v>
      </c>
      <c r="H98" s="26">
        <f>H97+H96</f>
        <v>1</v>
      </c>
      <c r="I98" s="27">
        <f>I97+I96</f>
        <v>0</v>
      </c>
      <c r="J98" s="26">
        <f>J97+J96</f>
        <v>0</v>
      </c>
      <c r="K98" s="1288"/>
      <c r="L98" s="1296"/>
      <c r="M98" s="1298"/>
      <c r="N98" s="1300"/>
      <c r="O98" s="886"/>
      <c r="P98" s="886"/>
      <c r="Q98" s="3"/>
    </row>
    <row r="99" spans="1:18" s="2" customFormat="1" ht="109.5" customHeight="1" x14ac:dyDescent="0.25">
      <c r="A99" s="1301" t="s">
        <v>17</v>
      </c>
      <c r="B99" s="1303" t="s">
        <v>37</v>
      </c>
      <c r="C99" s="1305" t="s">
        <v>106</v>
      </c>
      <c r="D99" s="1307" t="s">
        <v>214</v>
      </c>
      <c r="E99" s="1309"/>
      <c r="F99" s="1312">
        <v>3</v>
      </c>
      <c r="G99" s="819" t="s">
        <v>24</v>
      </c>
      <c r="H99" s="268">
        <v>5</v>
      </c>
      <c r="I99" s="132"/>
      <c r="J99" s="268"/>
      <c r="K99" s="854" t="s">
        <v>142</v>
      </c>
      <c r="L99" s="59">
        <v>1</v>
      </c>
      <c r="M99" s="821"/>
      <c r="N99" s="856"/>
      <c r="O99" s="886"/>
      <c r="P99" s="886"/>
    </row>
    <row r="100" spans="1:18" s="2" customFormat="1" ht="15" customHeight="1" thickBot="1" x14ac:dyDescent="0.3">
      <c r="A100" s="1302"/>
      <c r="B100" s="1304"/>
      <c r="C100" s="1306"/>
      <c r="D100" s="1308"/>
      <c r="E100" s="1310"/>
      <c r="F100" s="1231"/>
      <c r="G100" s="60" t="s">
        <v>28</v>
      </c>
      <c r="H100" s="28">
        <f t="shared" ref="H100:J100" si="2">+H99</f>
        <v>5</v>
      </c>
      <c r="I100" s="26">
        <f t="shared" si="2"/>
        <v>0</v>
      </c>
      <c r="J100" s="26">
        <f t="shared" si="2"/>
        <v>0</v>
      </c>
      <c r="K100" s="817"/>
      <c r="L100" s="839"/>
      <c r="M100" s="822"/>
      <c r="N100" s="842"/>
      <c r="O100" s="886"/>
      <c r="P100" s="886"/>
    </row>
    <row r="101" spans="1:18" s="2" customFormat="1" ht="26.25" customHeight="1" x14ac:dyDescent="0.25">
      <c r="A101" s="1301" t="s">
        <v>17</v>
      </c>
      <c r="B101" s="1303" t="s">
        <v>37</v>
      </c>
      <c r="C101" s="1305" t="s">
        <v>107</v>
      </c>
      <c r="D101" s="1311" t="s">
        <v>182</v>
      </c>
      <c r="E101" s="1309"/>
      <c r="F101" s="1312">
        <v>5</v>
      </c>
      <c r="G101" s="518" t="s">
        <v>24</v>
      </c>
      <c r="H101" s="368">
        <v>126.6</v>
      </c>
      <c r="I101" s="367">
        <v>126.8</v>
      </c>
      <c r="J101" s="369">
        <v>87.6</v>
      </c>
      <c r="K101" s="371" t="s">
        <v>163</v>
      </c>
      <c r="L101" s="59">
        <v>2</v>
      </c>
      <c r="M101" s="821">
        <v>2</v>
      </c>
      <c r="N101" s="856">
        <v>2</v>
      </c>
      <c r="O101" s="886"/>
      <c r="P101" s="886"/>
    </row>
    <row r="102" spans="1:18" s="2" customFormat="1" ht="26.25" customHeight="1" x14ac:dyDescent="0.25">
      <c r="A102" s="1302"/>
      <c r="B102" s="1304"/>
      <c r="C102" s="1306"/>
      <c r="D102" s="1308"/>
      <c r="E102" s="1310"/>
      <c r="F102" s="1231"/>
      <c r="G102" s="516"/>
      <c r="H102" s="272"/>
      <c r="I102" s="512"/>
      <c r="J102" s="517"/>
      <c r="K102" s="372" t="s">
        <v>164</v>
      </c>
      <c r="L102" s="838">
        <v>1</v>
      </c>
      <c r="M102" s="840"/>
      <c r="N102" s="841"/>
      <c r="O102" s="886"/>
      <c r="P102" s="886"/>
    </row>
    <row r="103" spans="1:18" s="2" customFormat="1" ht="15" customHeight="1" thickBot="1" x14ac:dyDescent="0.3">
      <c r="A103" s="1302"/>
      <c r="B103" s="1304"/>
      <c r="C103" s="1306"/>
      <c r="D103" s="1308"/>
      <c r="E103" s="1310"/>
      <c r="F103" s="1231"/>
      <c r="G103" s="370" t="s">
        <v>28</v>
      </c>
      <c r="H103" s="91">
        <f>H102+H101</f>
        <v>126.6</v>
      </c>
      <c r="I103" s="92">
        <f t="shared" ref="I103:J103" si="3">I102+I101</f>
        <v>126.8</v>
      </c>
      <c r="J103" s="312">
        <f t="shared" si="3"/>
        <v>87.6</v>
      </c>
      <c r="K103" s="445"/>
      <c r="L103" s="839"/>
      <c r="M103" s="822"/>
      <c r="N103" s="842"/>
      <c r="O103" s="886"/>
      <c r="P103" s="886"/>
    </row>
    <row r="104" spans="1:18" s="2" customFormat="1" ht="16.5" customHeight="1" thickBot="1" x14ac:dyDescent="0.3">
      <c r="A104" s="7" t="s">
        <v>17</v>
      </c>
      <c r="B104" s="8" t="s">
        <v>37</v>
      </c>
      <c r="C104" s="1313" t="s">
        <v>45</v>
      </c>
      <c r="D104" s="1313"/>
      <c r="E104" s="1313"/>
      <c r="F104" s="1313"/>
      <c r="G104" s="1313"/>
      <c r="H104" s="133">
        <f>H95+H93+H89+H80+H70+H68+H98+H100+H103</f>
        <v>6083.1000000000013</v>
      </c>
      <c r="I104" s="133">
        <f>I95+I93+I89+I80+I70+I68+I98+I100+I103</f>
        <v>5623.0999999999995</v>
      </c>
      <c r="J104" s="133">
        <f>J95+J93+J89+J80+J70+J68+J98+J100+J103</f>
        <v>5555.8</v>
      </c>
      <c r="K104" s="1256"/>
      <c r="L104" s="1257"/>
      <c r="M104" s="1257"/>
      <c r="N104" s="1258"/>
      <c r="O104" s="886"/>
      <c r="P104" s="886"/>
      <c r="Q104" s="2" t="s">
        <v>144</v>
      </c>
    </row>
    <row r="105" spans="1:18" s="2" customFormat="1" ht="18" customHeight="1" thickBot="1" x14ac:dyDescent="0.3">
      <c r="A105" s="71" t="s">
        <v>17</v>
      </c>
      <c r="B105" s="8" t="s">
        <v>41</v>
      </c>
      <c r="C105" s="1314" t="s">
        <v>71</v>
      </c>
      <c r="D105" s="1314"/>
      <c r="E105" s="1314"/>
      <c r="F105" s="1314"/>
      <c r="G105" s="1314"/>
      <c r="H105" s="1314"/>
      <c r="I105" s="1314"/>
      <c r="J105" s="1314"/>
      <c r="K105" s="1314"/>
      <c r="L105" s="1315"/>
      <c r="M105" s="1315"/>
      <c r="N105" s="1316"/>
      <c r="O105" s="886"/>
      <c r="P105" s="886"/>
    </row>
    <row r="106" spans="1:18" s="3" customFormat="1" ht="54.75" customHeight="1" x14ac:dyDescent="0.25">
      <c r="A106" s="843" t="s">
        <v>17</v>
      </c>
      <c r="B106" s="845" t="s">
        <v>41</v>
      </c>
      <c r="C106" s="373" t="s">
        <v>17</v>
      </c>
      <c r="D106" s="319" t="s">
        <v>72</v>
      </c>
      <c r="E106" s="257"/>
      <c r="F106" s="329"/>
      <c r="G106" s="223"/>
      <c r="H106" s="361"/>
      <c r="I106" s="361"/>
      <c r="J106" s="361"/>
      <c r="K106" s="461"/>
      <c r="L106" s="462"/>
      <c r="M106" s="463"/>
      <c r="N106" s="464"/>
      <c r="O106" s="887"/>
      <c r="P106" s="887"/>
    </row>
    <row r="107" spans="1:18" s="3" customFormat="1" ht="18" customHeight="1" x14ac:dyDescent="0.25">
      <c r="A107" s="844"/>
      <c r="B107" s="846"/>
      <c r="C107" s="521"/>
      <c r="D107" s="1333" t="s">
        <v>160</v>
      </c>
      <c r="E107" s="451" t="s">
        <v>74</v>
      </c>
      <c r="F107" s="452">
        <v>5</v>
      </c>
      <c r="G107" s="359" t="s">
        <v>24</v>
      </c>
      <c r="H107" s="366">
        <f>53.3-5</f>
        <v>48.3</v>
      </c>
      <c r="I107" s="325">
        <f>100.7-3</f>
        <v>97.7</v>
      </c>
      <c r="J107" s="360">
        <f>70.2-4.5</f>
        <v>65.7</v>
      </c>
      <c r="K107" s="335" t="s">
        <v>69</v>
      </c>
      <c r="L107" s="331">
        <v>1</v>
      </c>
      <c r="M107" s="336"/>
      <c r="N107" s="76"/>
      <c r="O107" s="887"/>
      <c r="P107" s="887"/>
    </row>
    <row r="108" spans="1:18" s="3" customFormat="1" ht="18" customHeight="1" thickBot="1" x14ac:dyDescent="0.3">
      <c r="A108" s="844"/>
      <c r="B108" s="846"/>
      <c r="C108" s="521"/>
      <c r="D108" s="1333"/>
      <c r="E108" s="499"/>
      <c r="F108" s="338"/>
      <c r="G108" s="135" t="s">
        <v>70</v>
      </c>
      <c r="H108" s="283"/>
      <c r="I108" s="54">
        <v>307.89999999999998</v>
      </c>
      <c r="J108" s="55">
        <v>409.6</v>
      </c>
      <c r="K108" s="142" t="s">
        <v>75</v>
      </c>
      <c r="L108" s="197"/>
      <c r="M108" s="200">
        <v>50</v>
      </c>
      <c r="N108" s="337">
        <v>100</v>
      </c>
      <c r="O108" s="887"/>
      <c r="P108" s="887"/>
    </row>
    <row r="109" spans="1:18" s="3" customFormat="1" ht="15.75" customHeight="1" x14ac:dyDescent="0.25">
      <c r="A109" s="844"/>
      <c r="B109" s="846"/>
      <c r="C109" s="521"/>
      <c r="D109" s="1320" t="s">
        <v>161</v>
      </c>
      <c r="E109" s="499"/>
      <c r="F109" s="338"/>
      <c r="G109" s="389"/>
      <c r="H109" s="282"/>
      <c r="I109" s="23"/>
      <c r="J109" s="108"/>
      <c r="K109" s="465" t="s">
        <v>69</v>
      </c>
      <c r="L109" s="466">
        <v>1</v>
      </c>
      <c r="M109" s="467"/>
      <c r="N109" s="468"/>
      <c r="O109" s="887"/>
      <c r="P109" s="895"/>
    </row>
    <row r="110" spans="1:18" s="3" customFormat="1" ht="30.75" customHeight="1" x14ac:dyDescent="0.25">
      <c r="A110" s="844"/>
      <c r="B110" s="846"/>
      <c r="C110" s="521"/>
      <c r="D110" s="1267"/>
      <c r="E110" s="499"/>
      <c r="F110" s="338"/>
      <c r="G110" s="457"/>
      <c r="H110" s="458"/>
      <c r="I110" s="23"/>
      <c r="J110" s="108"/>
      <c r="K110" s="335" t="s">
        <v>184</v>
      </c>
      <c r="L110" s="331"/>
      <c r="M110" s="336">
        <v>30</v>
      </c>
      <c r="N110" s="339">
        <v>90</v>
      </c>
      <c r="O110" s="887"/>
      <c r="P110" s="895"/>
    </row>
    <row r="111" spans="1:18" s="3" customFormat="1" ht="15.75" customHeight="1" thickBot="1" x14ac:dyDescent="0.3">
      <c r="A111" s="844"/>
      <c r="B111" s="846"/>
      <c r="C111" s="521"/>
      <c r="D111" s="1321"/>
      <c r="E111" s="500"/>
      <c r="F111" s="338"/>
      <c r="G111" s="457"/>
      <c r="H111" s="458"/>
      <c r="I111" s="23"/>
      <c r="J111" s="108"/>
      <c r="K111" s="469" t="s">
        <v>155</v>
      </c>
      <c r="L111" s="470"/>
      <c r="M111" s="471"/>
      <c r="N111" s="472">
        <v>50</v>
      </c>
      <c r="O111" s="887"/>
      <c r="P111" s="895"/>
    </row>
    <row r="112" spans="1:18" s="2" customFormat="1" ht="33" customHeight="1" x14ac:dyDescent="0.25">
      <c r="A112" s="844"/>
      <c r="B112" s="846"/>
      <c r="C112" s="870"/>
      <c r="D112" s="1320" t="s">
        <v>183</v>
      </c>
      <c r="E112" s="1323" t="s">
        <v>132</v>
      </c>
      <c r="F112" s="338"/>
      <c r="G112" s="16"/>
      <c r="H112" s="459"/>
      <c r="I112" s="460"/>
      <c r="J112" s="78"/>
      <c r="K112" s="20" t="s">
        <v>69</v>
      </c>
      <c r="L112" s="173"/>
      <c r="M112" s="174">
        <v>1</v>
      </c>
      <c r="N112" s="842"/>
      <c r="O112" s="886"/>
      <c r="P112" s="886"/>
      <c r="R112" s="3"/>
    </row>
    <row r="113" spans="1:21" s="2" customFormat="1" ht="33" customHeight="1" thickBot="1" x14ac:dyDescent="0.3">
      <c r="A113" s="844"/>
      <c r="B113" s="846"/>
      <c r="C113" s="870"/>
      <c r="D113" s="1322"/>
      <c r="E113" s="1324"/>
      <c r="F113" s="501"/>
      <c r="G113" s="872"/>
      <c r="H113" s="453"/>
      <c r="I113" s="454"/>
      <c r="J113" s="454"/>
      <c r="K113" s="855"/>
      <c r="L113" s="70"/>
      <c r="M113" s="455"/>
      <c r="N113" s="456"/>
      <c r="O113" s="886"/>
      <c r="P113" s="886"/>
    </row>
    <row r="114" spans="1:21" s="3" customFormat="1" ht="29.25" customHeight="1" x14ac:dyDescent="0.25">
      <c r="A114" s="844"/>
      <c r="B114" s="846"/>
      <c r="C114" s="134"/>
      <c r="D114" s="1329" t="s">
        <v>140</v>
      </c>
      <c r="E114" s="1331"/>
      <c r="F114" s="345">
        <v>3</v>
      </c>
      <c r="G114" s="221" t="s">
        <v>24</v>
      </c>
      <c r="H114" s="344">
        <v>6.3</v>
      </c>
      <c r="I114" s="344"/>
      <c r="J114" s="318"/>
      <c r="K114" s="473" t="s">
        <v>73</v>
      </c>
      <c r="L114" s="474">
        <v>1</v>
      </c>
      <c r="M114" s="475"/>
      <c r="N114" s="476"/>
      <c r="O114" s="887"/>
      <c r="P114" s="887"/>
    </row>
    <row r="115" spans="1:21" s="3" customFormat="1" ht="18.75" customHeight="1" x14ac:dyDescent="0.25">
      <c r="A115" s="844"/>
      <c r="B115" s="846"/>
      <c r="C115" s="134"/>
      <c r="D115" s="1330"/>
      <c r="E115" s="1332"/>
      <c r="F115" s="980" t="s">
        <v>65</v>
      </c>
      <c r="G115" s="506" t="s">
        <v>24</v>
      </c>
      <c r="H115" s="507">
        <f>934.5-10.6</f>
        <v>923.9</v>
      </c>
      <c r="I115" s="507">
        <v>105</v>
      </c>
      <c r="J115" s="508">
        <v>105</v>
      </c>
      <c r="K115" s="487" t="s">
        <v>139</v>
      </c>
      <c r="L115" s="488">
        <v>2</v>
      </c>
      <c r="M115" s="489"/>
      <c r="N115" s="490"/>
      <c r="O115" s="888">
        <f>H115+H90</f>
        <v>1063.8</v>
      </c>
      <c r="P115" s="887"/>
    </row>
    <row r="116" spans="1:21" s="3" customFormat="1" ht="29.25" customHeight="1" x14ac:dyDescent="0.25">
      <c r="A116" s="990"/>
      <c r="B116" s="992"/>
      <c r="C116" s="521"/>
      <c r="D116" s="989" t="s">
        <v>187</v>
      </c>
      <c r="E116" s="226"/>
      <c r="F116" s="981"/>
      <c r="G116" s="506" t="s">
        <v>197</v>
      </c>
      <c r="H116" s="283">
        <v>10.6</v>
      </c>
      <c r="I116" s="283"/>
      <c r="J116" s="530"/>
      <c r="K116" s="324" t="s">
        <v>185</v>
      </c>
      <c r="L116" s="391">
        <v>100</v>
      </c>
      <c r="M116" s="75"/>
      <c r="N116" s="76"/>
      <c r="O116" s="887"/>
      <c r="P116" s="887"/>
    </row>
    <row r="117" spans="1:21" s="3" customFormat="1" ht="40.5" customHeight="1" x14ac:dyDescent="0.25">
      <c r="A117" s="995"/>
      <c r="B117" s="996"/>
      <c r="C117" s="967"/>
      <c r="D117" s="356" t="s">
        <v>188</v>
      </c>
      <c r="E117" s="968"/>
      <c r="F117" s="348"/>
      <c r="G117" s="969"/>
      <c r="H117" s="970"/>
      <c r="I117" s="971"/>
      <c r="J117" s="52"/>
      <c r="K117" s="304" t="s">
        <v>186</v>
      </c>
      <c r="L117" s="323">
        <v>22.5</v>
      </c>
      <c r="M117" s="211"/>
      <c r="N117" s="141"/>
      <c r="O117" s="887"/>
      <c r="P117" s="887"/>
    </row>
    <row r="118" spans="1:21" s="1" customFormat="1" ht="30.75" customHeight="1" thickBot="1" x14ac:dyDescent="0.25">
      <c r="A118" s="83"/>
      <c r="B118" s="846"/>
      <c r="C118" s="834"/>
      <c r="D118" s="435" t="s">
        <v>159</v>
      </c>
      <c r="E118" s="509"/>
      <c r="F118" s="981"/>
      <c r="G118" s="16"/>
      <c r="H118" s="51"/>
      <c r="I118" s="56"/>
      <c r="J118" s="56"/>
      <c r="K118" s="80" t="s">
        <v>158</v>
      </c>
      <c r="L118" s="173">
        <v>8</v>
      </c>
      <c r="M118" s="966">
        <v>8</v>
      </c>
      <c r="N118" s="723">
        <v>8</v>
      </c>
      <c r="O118" s="896"/>
      <c r="P118" s="897"/>
      <c r="R118" s="140"/>
      <c r="U118" s="140"/>
    </row>
    <row r="119" spans="1:21" s="96" customFormat="1" ht="20.25" customHeight="1" x14ac:dyDescent="0.25">
      <c r="A119" s="364"/>
      <c r="B119" s="332"/>
      <c r="C119" s="333"/>
      <c r="D119" s="1311" t="s">
        <v>137</v>
      </c>
      <c r="E119" s="478"/>
      <c r="F119" s="849">
        <v>1</v>
      </c>
      <c r="G119" s="1318" t="s">
        <v>24</v>
      </c>
      <c r="H119" s="1325">
        <v>320</v>
      </c>
      <c r="I119" s="1327"/>
      <c r="J119" s="1327"/>
      <c r="K119" s="832" t="s">
        <v>154</v>
      </c>
      <c r="L119" s="479">
        <v>2</v>
      </c>
      <c r="M119" s="480"/>
      <c r="N119" s="481"/>
      <c r="O119" s="894"/>
      <c r="P119" s="894"/>
    </row>
    <row r="120" spans="1:21" s="96" customFormat="1" ht="24" customHeight="1" thickBot="1" x14ac:dyDescent="0.3">
      <c r="A120" s="364"/>
      <c r="B120" s="334"/>
      <c r="C120" s="333"/>
      <c r="D120" s="1317"/>
      <c r="E120" s="482"/>
      <c r="F120" s="175"/>
      <c r="G120" s="1319"/>
      <c r="H120" s="1326"/>
      <c r="I120" s="1328"/>
      <c r="J120" s="1328"/>
      <c r="K120" s="483"/>
      <c r="L120" s="484"/>
      <c r="M120" s="485"/>
      <c r="N120" s="486"/>
      <c r="O120" s="894"/>
      <c r="P120" s="894"/>
    </row>
    <row r="121" spans="1:21" s="2" customFormat="1" ht="16.5" customHeight="1" thickBot="1" x14ac:dyDescent="0.3">
      <c r="A121" s="850"/>
      <c r="B121" s="851"/>
      <c r="C121" s="522"/>
      <c r="D121" s="1338" t="s">
        <v>36</v>
      </c>
      <c r="E121" s="1339"/>
      <c r="F121" s="1339"/>
      <c r="G121" s="1340"/>
      <c r="H121" s="477">
        <f>SUM(H107:H120)</f>
        <v>1309.0999999999999</v>
      </c>
      <c r="I121" s="477">
        <f>SUM(I107:I120)</f>
        <v>510.59999999999997</v>
      </c>
      <c r="J121" s="477">
        <f>SUM(J107:J120)</f>
        <v>580.29999999999995</v>
      </c>
      <c r="K121" s="1341"/>
      <c r="L121" s="1342"/>
      <c r="M121" s="1342"/>
      <c r="N121" s="1343"/>
      <c r="O121" s="886"/>
      <c r="P121" s="886"/>
    </row>
    <row r="122" spans="1:21" s="2" customFormat="1" ht="16.5" customHeight="1" thickBot="1" x14ac:dyDescent="0.3">
      <c r="A122" s="7" t="s">
        <v>17</v>
      </c>
      <c r="B122" s="145" t="s">
        <v>41</v>
      </c>
      <c r="C122" s="1344" t="s">
        <v>45</v>
      </c>
      <c r="D122" s="1313"/>
      <c r="E122" s="1313"/>
      <c r="F122" s="1313"/>
      <c r="G122" s="1345"/>
      <c r="H122" s="146">
        <f t="shared" ref="H122:J122" si="4">H121</f>
        <v>1309.0999999999999</v>
      </c>
      <c r="I122" s="146">
        <f t="shared" si="4"/>
        <v>510.59999999999997</v>
      </c>
      <c r="J122" s="146">
        <f t="shared" si="4"/>
        <v>580.29999999999995</v>
      </c>
      <c r="K122" s="1256"/>
      <c r="L122" s="1257"/>
      <c r="M122" s="1257"/>
      <c r="N122" s="1258"/>
      <c r="O122" s="886"/>
      <c r="P122" s="886"/>
    </row>
    <row r="123" spans="1:21" s="1" customFormat="1" ht="16.5" customHeight="1" thickBot="1" x14ac:dyDescent="0.25">
      <c r="A123" s="7" t="s">
        <v>17</v>
      </c>
      <c r="B123" s="145" t="s">
        <v>43</v>
      </c>
      <c r="C123" s="1334" t="s">
        <v>76</v>
      </c>
      <c r="D123" s="1259"/>
      <c r="E123" s="1259"/>
      <c r="F123" s="1259"/>
      <c r="G123" s="1259"/>
      <c r="H123" s="1259"/>
      <c r="I123" s="1259"/>
      <c r="J123" s="1259"/>
      <c r="K123" s="1259"/>
      <c r="L123" s="1259"/>
      <c r="M123" s="1259"/>
      <c r="N123" s="1260"/>
      <c r="O123" s="898"/>
      <c r="P123" s="898"/>
    </row>
    <row r="124" spans="1:21" s="1" customFormat="1" ht="16.5" customHeight="1" x14ac:dyDescent="0.2">
      <c r="A124" s="843" t="s">
        <v>17</v>
      </c>
      <c r="B124" s="845" t="s">
        <v>43</v>
      </c>
      <c r="C124" s="852" t="s">
        <v>17</v>
      </c>
      <c r="D124" s="147" t="s">
        <v>77</v>
      </c>
      <c r="E124" s="352"/>
      <c r="F124" s="148"/>
      <c r="G124" s="149"/>
      <c r="H124" s="99"/>
      <c r="I124" s="100"/>
      <c r="J124" s="100"/>
      <c r="K124" s="150"/>
      <c r="L124" s="59"/>
      <c r="M124" s="821"/>
      <c r="N124" s="856"/>
      <c r="O124" s="898"/>
      <c r="P124" s="898"/>
      <c r="Q124" s="140"/>
    </row>
    <row r="125" spans="1:21" s="1" customFormat="1" ht="18.75" customHeight="1" x14ac:dyDescent="0.2">
      <c r="A125" s="844"/>
      <c r="B125" s="846"/>
      <c r="C125" s="381"/>
      <c r="D125" s="1263" t="s">
        <v>153</v>
      </c>
      <c r="E125" s="1335"/>
      <c r="F125" s="148">
        <v>1</v>
      </c>
      <c r="G125" s="135" t="s">
        <v>24</v>
      </c>
      <c r="H125" s="144">
        <v>350</v>
      </c>
      <c r="I125" s="151">
        <v>350</v>
      </c>
      <c r="J125" s="151">
        <v>350</v>
      </c>
      <c r="K125" s="376" t="s">
        <v>152</v>
      </c>
      <c r="L125" s="152">
        <v>20</v>
      </c>
      <c r="M125" s="153">
        <v>20</v>
      </c>
      <c r="N125" s="154">
        <v>20</v>
      </c>
      <c r="O125" s="898"/>
      <c r="P125" s="898"/>
    </row>
    <row r="126" spans="1:21" s="1" customFormat="1" ht="18.75" customHeight="1" x14ac:dyDescent="0.2">
      <c r="A126" s="844"/>
      <c r="B126" s="846"/>
      <c r="C126" s="381"/>
      <c r="D126" s="1203"/>
      <c r="E126" s="1335"/>
      <c r="F126" s="155"/>
      <c r="G126" s="871" t="s">
        <v>39</v>
      </c>
      <c r="H126" s="144">
        <v>350</v>
      </c>
      <c r="I126" s="151">
        <v>350</v>
      </c>
      <c r="J126" s="151">
        <v>350</v>
      </c>
      <c r="K126" s="377"/>
      <c r="L126" s="156"/>
      <c r="M126" s="157"/>
      <c r="N126" s="158"/>
      <c r="O126" s="898"/>
      <c r="P126" s="898"/>
    </row>
    <row r="127" spans="1:21" s="1" customFormat="1" ht="15" customHeight="1" x14ac:dyDescent="0.2">
      <c r="A127" s="844"/>
      <c r="B127" s="846"/>
      <c r="C127" s="381"/>
      <c r="D127" s="1203"/>
      <c r="E127" s="351"/>
      <c r="F127" s="340"/>
      <c r="G127" s="159" t="s">
        <v>28</v>
      </c>
      <c r="H127" s="26">
        <f>SUM(H125:H126)</f>
        <v>700</v>
      </c>
      <c r="I127" s="27">
        <f>SUM(I125:I126)</f>
        <v>700</v>
      </c>
      <c r="J127" s="27">
        <f>SUM(J125:J126)</f>
        <v>700</v>
      </c>
      <c r="K127" s="378"/>
      <c r="L127" s="160"/>
      <c r="M127" s="161"/>
      <c r="N127" s="162"/>
      <c r="O127" s="898"/>
      <c r="P127" s="898"/>
    </row>
    <row r="128" spans="1:21" s="1" customFormat="1" ht="21.75" customHeight="1" x14ac:dyDescent="0.2">
      <c r="A128" s="844"/>
      <c r="B128" s="846"/>
      <c r="C128" s="381"/>
      <c r="D128" s="1205" t="s">
        <v>175</v>
      </c>
      <c r="E128" s="1336" t="s">
        <v>136</v>
      </c>
      <c r="F128" s="116">
        <v>5</v>
      </c>
      <c r="G128" s="135" t="s">
        <v>24</v>
      </c>
      <c r="H128" s="698">
        <v>160</v>
      </c>
      <c r="I128" s="151">
        <v>334.5</v>
      </c>
      <c r="J128" s="151">
        <v>113.9</v>
      </c>
      <c r="K128" s="830" t="s">
        <v>78</v>
      </c>
      <c r="L128" s="32">
        <v>50</v>
      </c>
      <c r="M128" s="33">
        <v>90</v>
      </c>
      <c r="N128" s="326">
        <v>100</v>
      </c>
      <c r="O128" s="898"/>
      <c r="P128" s="898"/>
      <c r="T128" s="140"/>
    </row>
    <row r="129" spans="1:20" s="1" customFormat="1" ht="21.75" customHeight="1" x14ac:dyDescent="0.2">
      <c r="A129" s="844"/>
      <c r="B129" s="846"/>
      <c r="C129" s="381"/>
      <c r="D129" s="1199"/>
      <c r="E129" s="1336"/>
      <c r="F129" s="116"/>
      <c r="G129" s="135" t="s">
        <v>197</v>
      </c>
      <c r="H129" s="698">
        <v>209.3</v>
      </c>
      <c r="I129" s="151"/>
      <c r="J129" s="151"/>
      <c r="K129" s="831"/>
      <c r="L129" s="212"/>
      <c r="M129" s="230"/>
      <c r="N129" s="307"/>
      <c r="O129" s="898"/>
      <c r="P129" s="898"/>
      <c r="T129" s="140"/>
    </row>
    <row r="130" spans="1:20" s="1" customFormat="1" ht="21.75" customHeight="1" x14ac:dyDescent="0.2">
      <c r="A130" s="844"/>
      <c r="B130" s="846"/>
      <c r="C130" s="381"/>
      <c r="D130" s="1199"/>
      <c r="E130" s="1336"/>
      <c r="F130" s="155"/>
      <c r="G130" s="135" t="s">
        <v>203</v>
      </c>
      <c r="H130" s="699">
        <v>1664.1</v>
      </c>
      <c r="I130" s="35">
        <v>1481.4</v>
      </c>
      <c r="J130" s="35">
        <v>535.70000000000005</v>
      </c>
      <c r="K130" s="831"/>
      <c r="L130" s="212"/>
      <c r="M130" s="230"/>
      <c r="N130" s="307"/>
      <c r="O130" s="898"/>
      <c r="P130" s="898"/>
    </row>
    <row r="131" spans="1:20" s="1" customFormat="1" ht="15" customHeight="1" x14ac:dyDescent="0.2">
      <c r="A131" s="990"/>
      <c r="B131" s="992"/>
      <c r="C131" s="987"/>
      <c r="D131" s="1206"/>
      <c r="E131" s="1337"/>
      <c r="F131" s="340"/>
      <c r="G131" s="47" t="s">
        <v>28</v>
      </c>
      <c r="H131" s="619">
        <f>SUM(H128:H130)</f>
        <v>2033.3999999999999</v>
      </c>
      <c r="I131" s="37">
        <f>SUM(I128:I130)</f>
        <v>1815.9</v>
      </c>
      <c r="J131" s="37">
        <f>SUM(J128:J130)</f>
        <v>649.6</v>
      </c>
      <c r="K131" s="378"/>
      <c r="L131" s="341"/>
      <c r="M131" s="342"/>
      <c r="N131" s="343"/>
      <c r="O131" s="898"/>
      <c r="P131" s="898"/>
    </row>
    <row r="132" spans="1:20" s="1" customFormat="1" ht="30" customHeight="1" x14ac:dyDescent="0.2">
      <c r="A132" s="990"/>
      <c r="B132" s="992"/>
      <c r="C132" s="381"/>
      <c r="D132" s="1263" t="s">
        <v>216</v>
      </c>
      <c r="E132" s="984"/>
      <c r="F132" s="148">
        <v>5</v>
      </c>
      <c r="G132" s="135" t="s">
        <v>24</v>
      </c>
      <c r="H132" s="144"/>
      <c r="I132" s="151">
        <v>61</v>
      </c>
      <c r="J132" s="151"/>
      <c r="K132" s="376" t="s">
        <v>217</v>
      </c>
      <c r="L132" s="152"/>
      <c r="M132" s="153">
        <v>100</v>
      </c>
      <c r="N132" s="154"/>
      <c r="O132" s="898"/>
      <c r="P132" s="898"/>
    </row>
    <row r="133" spans="1:20" s="1" customFormat="1" ht="15" customHeight="1" x14ac:dyDescent="0.2">
      <c r="A133" s="990"/>
      <c r="B133" s="992"/>
      <c r="C133" s="381"/>
      <c r="D133" s="1203"/>
      <c r="E133" s="351"/>
      <c r="F133" s="340"/>
      <c r="G133" s="159" t="s">
        <v>28</v>
      </c>
      <c r="H133" s="26"/>
      <c r="I133" s="27">
        <f>SUM(I132:I132)</f>
        <v>61</v>
      </c>
      <c r="J133" s="27"/>
      <c r="K133" s="378"/>
      <c r="L133" s="160"/>
      <c r="M133" s="161"/>
      <c r="N133" s="162"/>
      <c r="O133" s="898"/>
      <c r="P133" s="898"/>
    </row>
    <row r="134" spans="1:20" s="1" customFormat="1" ht="18" customHeight="1" x14ac:dyDescent="0.2">
      <c r="A134" s="287" t="s">
        <v>17</v>
      </c>
      <c r="B134" s="362" t="s">
        <v>43</v>
      </c>
      <c r="C134" s="363" t="s">
        <v>37</v>
      </c>
      <c r="D134" s="1404" t="s">
        <v>79</v>
      </c>
      <c r="E134" s="1407" t="s">
        <v>129</v>
      </c>
      <c r="F134" s="520" t="s">
        <v>21</v>
      </c>
      <c r="G134" s="871" t="s">
        <v>48</v>
      </c>
      <c r="H134" s="700">
        <v>1116</v>
      </c>
      <c r="I134" s="137">
        <v>1046</v>
      </c>
      <c r="J134" s="137">
        <v>1002</v>
      </c>
      <c r="K134" s="882"/>
      <c r="L134" s="838"/>
      <c r="M134" s="840"/>
      <c r="N134" s="841"/>
      <c r="O134" s="898"/>
      <c r="P134" s="897"/>
    </row>
    <row r="135" spans="1:20" s="1" customFormat="1" ht="18" customHeight="1" x14ac:dyDescent="0.2">
      <c r="A135" s="844"/>
      <c r="B135" s="846"/>
      <c r="C135" s="163"/>
      <c r="D135" s="1405"/>
      <c r="E135" s="1336"/>
      <c r="F135" s="833"/>
      <c r="G135" s="871" t="s">
        <v>105</v>
      </c>
      <c r="H135" s="700">
        <v>794.2</v>
      </c>
      <c r="I135" s="137"/>
      <c r="J135" s="137"/>
      <c r="K135" s="880"/>
      <c r="L135" s="839"/>
      <c r="M135" s="822"/>
      <c r="N135" s="842"/>
      <c r="O135" s="898"/>
      <c r="P135" s="897"/>
    </row>
    <row r="136" spans="1:20" s="1" customFormat="1" ht="18" customHeight="1" x14ac:dyDescent="0.2">
      <c r="A136" s="844"/>
      <c r="B136" s="846"/>
      <c r="C136" s="163"/>
      <c r="D136" s="1405"/>
      <c r="E136" s="1336"/>
      <c r="F136" s="833"/>
      <c r="G136" s="871" t="s">
        <v>39</v>
      </c>
      <c r="H136" s="496">
        <v>6.6</v>
      </c>
      <c r="I136" s="497">
        <v>6.6</v>
      </c>
      <c r="J136" s="497">
        <v>6.6</v>
      </c>
      <c r="K136" s="880"/>
      <c r="L136" s="839"/>
      <c r="M136" s="822"/>
      <c r="N136" s="842"/>
      <c r="O136" s="898"/>
      <c r="P136" s="898"/>
    </row>
    <row r="137" spans="1:20" s="1" customFormat="1" ht="18" customHeight="1" x14ac:dyDescent="0.2">
      <c r="A137" s="844"/>
      <c r="B137" s="846"/>
      <c r="C137" s="163"/>
      <c r="D137" s="1406"/>
      <c r="E137" s="1336"/>
      <c r="F137" s="833"/>
      <c r="G137" s="16"/>
      <c r="H137" s="51"/>
      <c r="I137" s="56"/>
      <c r="J137" s="56"/>
      <c r="K137" s="880"/>
      <c r="L137" s="839"/>
      <c r="M137" s="822"/>
      <c r="N137" s="842"/>
      <c r="O137" s="898"/>
      <c r="P137" s="898"/>
    </row>
    <row r="138" spans="1:20" s="1" customFormat="1" ht="22.5" customHeight="1" x14ac:dyDescent="0.2">
      <c r="A138" s="844"/>
      <c r="B138" s="846"/>
      <c r="C138" s="163"/>
      <c r="D138" s="1287" t="s">
        <v>80</v>
      </c>
      <c r="E138" s="1336"/>
      <c r="F138" s="833"/>
      <c r="G138" s="16"/>
      <c r="H138" s="436"/>
      <c r="I138" s="491"/>
      <c r="J138" s="491"/>
      <c r="K138" s="250" t="s">
        <v>81</v>
      </c>
      <c r="L138" s="167">
        <v>40</v>
      </c>
      <c r="M138" s="168">
        <v>35</v>
      </c>
      <c r="N138" s="169">
        <v>29</v>
      </c>
      <c r="O138" s="898"/>
      <c r="P138" s="898"/>
    </row>
    <row r="139" spans="1:20" s="1" customFormat="1" ht="22.5" customHeight="1" x14ac:dyDescent="0.2">
      <c r="A139" s="844"/>
      <c r="B139" s="846"/>
      <c r="C139" s="261"/>
      <c r="D139" s="1289"/>
      <c r="E139" s="829"/>
      <c r="F139" s="833"/>
      <c r="G139" s="16"/>
      <c r="H139" s="494"/>
      <c r="I139" s="495"/>
      <c r="J139" s="495"/>
      <c r="K139" s="265"/>
      <c r="L139" s="253"/>
      <c r="M139" s="263"/>
      <c r="N139" s="284"/>
      <c r="O139" s="898"/>
      <c r="P139" s="898"/>
    </row>
    <row r="140" spans="1:20" s="1" customFormat="1" ht="35.25" customHeight="1" x14ac:dyDescent="0.2">
      <c r="A140" s="844"/>
      <c r="B140" s="846"/>
      <c r="C140" s="163"/>
      <c r="D140" s="1288" t="s">
        <v>82</v>
      </c>
      <c r="E140" s="829"/>
      <c r="F140" s="833"/>
      <c r="G140" s="16"/>
      <c r="H140" s="492"/>
      <c r="I140" s="493"/>
      <c r="J140" s="493"/>
      <c r="K140" s="1290" t="s">
        <v>119</v>
      </c>
      <c r="L140" s="165">
        <v>130</v>
      </c>
      <c r="M140" s="281">
        <v>130</v>
      </c>
      <c r="N140" s="166">
        <v>140</v>
      </c>
      <c r="O140" s="898"/>
      <c r="P140" s="898"/>
      <c r="Q140" s="1" t="s">
        <v>144</v>
      </c>
      <c r="R140" s="1" t="s">
        <v>144</v>
      </c>
    </row>
    <row r="141" spans="1:20" s="1" customFormat="1" ht="35.25" customHeight="1" x14ac:dyDescent="0.2">
      <c r="A141" s="844"/>
      <c r="B141" s="846"/>
      <c r="C141" s="163"/>
      <c r="D141" s="1289"/>
      <c r="E141" s="353"/>
      <c r="F141" s="833"/>
      <c r="G141" s="16"/>
      <c r="H141" s="292"/>
      <c r="I141" s="293"/>
      <c r="J141" s="293"/>
      <c r="K141" s="1291"/>
      <c r="L141" s="49"/>
      <c r="M141" s="206"/>
      <c r="N141" s="50"/>
      <c r="O141" s="898"/>
      <c r="P141" s="898"/>
    </row>
    <row r="142" spans="1:20" s="1" customFormat="1" ht="27.75" customHeight="1" x14ac:dyDescent="0.2">
      <c r="A142" s="844"/>
      <c r="B142" s="846"/>
      <c r="C142" s="163"/>
      <c r="D142" s="1287" t="s">
        <v>83</v>
      </c>
      <c r="E142" s="353"/>
      <c r="F142" s="833"/>
      <c r="G142" s="16"/>
      <c r="H142" s="292"/>
      <c r="I142" s="293"/>
      <c r="J142" s="293"/>
      <c r="K142" s="1290" t="s">
        <v>120</v>
      </c>
      <c r="L142" s="164">
        <v>50</v>
      </c>
      <c r="M142" s="281">
        <v>50</v>
      </c>
      <c r="N142" s="166">
        <v>40</v>
      </c>
      <c r="O142" s="898"/>
      <c r="P142" s="898"/>
    </row>
    <row r="143" spans="1:20" s="1" customFormat="1" ht="27.75" customHeight="1" x14ac:dyDescent="0.2">
      <c r="A143" s="844"/>
      <c r="B143" s="846"/>
      <c r="C143" s="163"/>
      <c r="D143" s="1289"/>
      <c r="E143" s="353"/>
      <c r="F143" s="833"/>
      <c r="G143" s="16"/>
      <c r="H143" s="292"/>
      <c r="I143" s="293"/>
      <c r="J143" s="293"/>
      <c r="K143" s="1290"/>
      <c r="L143" s="839"/>
      <c r="M143" s="207"/>
      <c r="N143" s="842"/>
      <c r="O143" s="898"/>
      <c r="P143" s="898"/>
      <c r="Q143" s="140"/>
    </row>
    <row r="144" spans="1:20" s="1" customFormat="1" ht="18.75" customHeight="1" x14ac:dyDescent="0.2">
      <c r="A144" s="844"/>
      <c r="B144" s="846"/>
      <c r="C144" s="163"/>
      <c r="D144" s="1287" t="s">
        <v>84</v>
      </c>
      <c r="E144" s="353"/>
      <c r="F144" s="833"/>
      <c r="G144" s="16"/>
      <c r="H144" s="292"/>
      <c r="I144" s="293"/>
      <c r="J144" s="293"/>
      <c r="K144" s="1386" t="s">
        <v>85</v>
      </c>
      <c r="L144" s="168">
        <v>86</v>
      </c>
      <c r="M144" s="280">
        <v>87</v>
      </c>
      <c r="N144" s="169">
        <v>88</v>
      </c>
      <c r="O144" s="898"/>
      <c r="P144" s="898"/>
      <c r="R144" s="140"/>
    </row>
    <row r="145" spans="1:20" s="1" customFormat="1" ht="18.75" customHeight="1" x14ac:dyDescent="0.2">
      <c r="A145" s="844"/>
      <c r="B145" s="846"/>
      <c r="C145" s="163"/>
      <c r="D145" s="1289"/>
      <c r="E145" s="353"/>
      <c r="F145" s="833"/>
      <c r="G145" s="16"/>
      <c r="H145" s="292"/>
      <c r="I145" s="293"/>
      <c r="J145" s="293"/>
      <c r="K145" s="1291"/>
      <c r="L145" s="253"/>
      <c r="M145" s="263"/>
      <c r="N145" s="284"/>
      <c r="O145" s="898"/>
      <c r="P145" s="898"/>
      <c r="R145" s="140"/>
    </row>
    <row r="146" spans="1:20" s="1" customFormat="1" ht="44.25" customHeight="1" x14ac:dyDescent="0.2">
      <c r="A146" s="844"/>
      <c r="B146" s="846"/>
      <c r="C146" s="163"/>
      <c r="D146" s="816" t="s">
        <v>86</v>
      </c>
      <c r="E146" s="353"/>
      <c r="F146" s="833"/>
      <c r="G146" s="16"/>
      <c r="H146" s="436"/>
      <c r="I146" s="491"/>
      <c r="J146" s="491"/>
      <c r="K146" s="80"/>
      <c r="L146" s="839"/>
      <c r="M146" s="822"/>
      <c r="N146" s="842"/>
      <c r="O146" s="898"/>
      <c r="P146" s="898"/>
    </row>
    <row r="147" spans="1:20" s="1" customFormat="1" ht="22.5" customHeight="1" x14ac:dyDescent="0.2">
      <c r="A147" s="844"/>
      <c r="B147" s="846"/>
      <c r="C147" s="163"/>
      <c r="D147" s="1287" t="s">
        <v>87</v>
      </c>
      <c r="E147" s="353"/>
      <c r="F147" s="833"/>
      <c r="G147" s="16"/>
      <c r="H147" s="292"/>
      <c r="I147" s="293"/>
      <c r="J147" s="293"/>
      <c r="K147" s="1386" t="s">
        <v>88</v>
      </c>
      <c r="L147" s="167">
        <v>100</v>
      </c>
      <c r="M147" s="168">
        <v>100</v>
      </c>
      <c r="N147" s="169">
        <v>100</v>
      </c>
      <c r="O147" s="898"/>
      <c r="P147" s="897"/>
      <c r="Q147" s="296"/>
    </row>
    <row r="148" spans="1:20" s="1" customFormat="1" ht="22.5" customHeight="1" x14ac:dyDescent="0.2">
      <c r="A148" s="83"/>
      <c r="B148" s="846"/>
      <c r="C148" s="163"/>
      <c r="D148" s="1288"/>
      <c r="E148" s="353"/>
      <c r="F148" s="833"/>
      <c r="G148" s="16"/>
      <c r="H148" s="292"/>
      <c r="I148" s="293"/>
      <c r="J148" s="293"/>
      <c r="K148" s="1290"/>
      <c r="L148" s="164"/>
      <c r="M148" s="165"/>
      <c r="N148" s="166"/>
      <c r="O148" s="898"/>
      <c r="P148" s="899"/>
      <c r="Q148" s="296"/>
    </row>
    <row r="149" spans="1:20" s="1" customFormat="1" ht="13.5" customHeight="1" thickBot="1" x14ac:dyDescent="0.25">
      <c r="A149" s="170" t="s">
        <v>144</v>
      </c>
      <c r="B149" s="851"/>
      <c r="C149" s="222"/>
      <c r="D149" s="1403"/>
      <c r="E149" s="354"/>
      <c r="F149" s="875"/>
      <c r="G149" s="60" t="s">
        <v>28</v>
      </c>
      <c r="H149" s="57">
        <f>SUM(H134:H147)</f>
        <v>1916.8</v>
      </c>
      <c r="I149" s="57">
        <f>SUM(I134:I147)</f>
        <v>1052.5999999999999</v>
      </c>
      <c r="J149" s="57">
        <f>SUM(J134:J147)</f>
        <v>1008.6</v>
      </c>
      <c r="K149" s="1387"/>
      <c r="L149" s="70"/>
      <c r="M149" s="382"/>
      <c r="N149" s="270"/>
      <c r="O149" s="898"/>
      <c r="P149" s="897"/>
    </row>
    <row r="150" spans="1:20" s="1" customFormat="1" ht="52.5" customHeight="1" x14ac:dyDescent="0.2">
      <c r="A150" s="843" t="s">
        <v>17</v>
      </c>
      <c r="B150" s="845" t="s">
        <v>43</v>
      </c>
      <c r="C150" s="852" t="s">
        <v>41</v>
      </c>
      <c r="D150" s="147" t="s">
        <v>89</v>
      </c>
      <c r="E150" s="352"/>
      <c r="F150" s="148"/>
      <c r="G150" s="149"/>
      <c r="H150" s="99"/>
      <c r="I150" s="100"/>
      <c r="J150" s="100"/>
      <c r="K150" s="150"/>
      <c r="L150" s="59"/>
      <c r="M150" s="821"/>
      <c r="N150" s="856"/>
      <c r="O150" s="898"/>
      <c r="P150" s="898"/>
      <c r="Q150" s="140"/>
    </row>
    <row r="151" spans="1:20" s="1" customFormat="1" ht="27.75" customHeight="1" x14ac:dyDescent="0.2">
      <c r="A151" s="844"/>
      <c r="B151" s="846"/>
      <c r="C151" s="381"/>
      <c r="D151" s="1263" t="s">
        <v>189</v>
      </c>
      <c r="E151" s="829"/>
      <c r="F151" s="148">
        <v>1</v>
      </c>
      <c r="G151" s="135" t="s">
        <v>22</v>
      </c>
      <c r="H151" s="144">
        <v>50</v>
      </c>
      <c r="I151" s="151"/>
      <c r="J151" s="151"/>
      <c r="K151" s="376"/>
      <c r="L151" s="152"/>
      <c r="M151" s="153"/>
      <c r="N151" s="154"/>
      <c r="O151" s="898"/>
      <c r="P151" s="898"/>
    </row>
    <row r="152" spans="1:20" s="1" customFormat="1" ht="15" customHeight="1" thickBot="1" x14ac:dyDescent="0.25">
      <c r="A152" s="844"/>
      <c r="B152" s="846"/>
      <c r="C152" s="381"/>
      <c r="D152" s="1203"/>
      <c r="E152" s="351"/>
      <c r="F152" s="340"/>
      <c r="G152" s="159" t="s">
        <v>28</v>
      </c>
      <c r="H152" s="26">
        <f>SUM(H151:H151)</f>
        <v>50</v>
      </c>
      <c r="I152" s="27">
        <f>SUM(I151:I151)</f>
        <v>0</v>
      </c>
      <c r="J152" s="27">
        <f>SUM(J151:J151)</f>
        <v>0</v>
      </c>
      <c r="K152" s="378"/>
      <c r="L152" s="160"/>
      <c r="M152" s="161"/>
      <c r="N152" s="162"/>
      <c r="O152" s="898"/>
      <c r="P152" s="898"/>
    </row>
    <row r="153" spans="1:20" s="2" customFormat="1" ht="16.5" customHeight="1" thickBot="1" x14ac:dyDescent="0.3">
      <c r="A153" s="7" t="s">
        <v>17</v>
      </c>
      <c r="B153" s="8" t="s">
        <v>43</v>
      </c>
      <c r="C153" s="1313" t="s">
        <v>45</v>
      </c>
      <c r="D153" s="1313"/>
      <c r="E153" s="1313"/>
      <c r="F153" s="1313"/>
      <c r="G153" s="1313"/>
      <c r="H153" s="176">
        <f>H149+H131+H127+H152</f>
        <v>4700.2</v>
      </c>
      <c r="I153" s="176">
        <f>I149+I131+I127+I152+I133</f>
        <v>3629.5</v>
      </c>
      <c r="J153" s="176">
        <f>J149+J131+J127+J152</f>
        <v>2358.1999999999998</v>
      </c>
      <c r="K153" s="1256"/>
      <c r="L153" s="1257"/>
      <c r="M153" s="1257"/>
      <c r="N153" s="1258"/>
      <c r="O153" s="886"/>
      <c r="P153" s="886"/>
    </row>
    <row r="154" spans="1:20" s="1" customFormat="1" ht="16.5" customHeight="1" thickBot="1" x14ac:dyDescent="0.25">
      <c r="A154" s="850" t="s">
        <v>17</v>
      </c>
      <c r="B154" s="177"/>
      <c r="C154" s="1363" t="s">
        <v>90</v>
      </c>
      <c r="D154" s="1363"/>
      <c r="E154" s="1363"/>
      <c r="F154" s="1363"/>
      <c r="G154" s="1363"/>
      <c r="H154" s="178">
        <f>H153+H122+H104+H43</f>
        <v>34794.699999999997</v>
      </c>
      <c r="I154" s="178">
        <f>I153+I122+I104+I43</f>
        <v>32877.100000000006</v>
      </c>
      <c r="J154" s="178">
        <f>J153+J122+J104+J43</f>
        <v>31831.399999999998</v>
      </c>
      <c r="K154" s="1364"/>
      <c r="L154" s="1365"/>
      <c r="M154" s="1365"/>
      <c r="N154" s="1366"/>
      <c r="O154" s="898"/>
      <c r="P154" s="898"/>
    </row>
    <row r="155" spans="1:20" s="2" customFormat="1" ht="16.5" customHeight="1" thickBot="1" x14ac:dyDescent="0.3">
      <c r="A155" s="179" t="s">
        <v>91</v>
      </c>
      <c r="B155" s="1373" t="s">
        <v>92</v>
      </c>
      <c r="C155" s="1374"/>
      <c r="D155" s="1374"/>
      <c r="E155" s="1374"/>
      <c r="F155" s="1374"/>
      <c r="G155" s="1374"/>
      <c r="H155" s="180">
        <f t="shared" ref="H155:J155" si="5">H154</f>
        <v>34794.699999999997</v>
      </c>
      <c r="I155" s="180">
        <f t="shared" si="5"/>
        <v>32877.100000000006</v>
      </c>
      <c r="J155" s="180">
        <f t="shared" si="5"/>
        <v>31831.399999999998</v>
      </c>
      <c r="K155" s="1375"/>
      <c r="L155" s="1376"/>
      <c r="M155" s="1376"/>
      <c r="N155" s="1377"/>
      <c r="O155" s="907"/>
      <c r="P155" s="886"/>
    </row>
    <row r="156" spans="1:20" s="140" customFormat="1" ht="24.75" customHeight="1" thickBot="1" x14ac:dyDescent="0.25">
      <c r="A156" s="365"/>
      <c r="B156" s="374"/>
      <c r="C156" s="1378" t="s">
        <v>93</v>
      </c>
      <c r="D156" s="1378"/>
      <c r="E156" s="1378"/>
      <c r="F156" s="1378"/>
      <c r="G156" s="1378"/>
      <c r="H156" s="1379"/>
      <c r="I156" s="1379"/>
      <c r="J156" s="1379"/>
      <c r="K156" s="181"/>
      <c r="L156" s="374"/>
      <c r="M156" s="374"/>
      <c r="N156" s="374"/>
      <c r="O156" s="897"/>
      <c r="P156" s="897"/>
    </row>
    <row r="157" spans="1:20" s="89" customFormat="1" ht="47.25" customHeight="1" thickBot="1" x14ac:dyDescent="0.3">
      <c r="A157" s="1367" t="s">
        <v>94</v>
      </c>
      <c r="B157" s="1368"/>
      <c r="C157" s="1368"/>
      <c r="D157" s="1368"/>
      <c r="E157" s="1368"/>
      <c r="F157" s="1368"/>
      <c r="G157" s="1369"/>
      <c r="H157" s="803" t="s">
        <v>231</v>
      </c>
      <c r="I157" s="801" t="s">
        <v>96</v>
      </c>
      <c r="J157" s="322" t="s">
        <v>147</v>
      </c>
      <c r="K157" s="826"/>
      <c r="L157" s="1380"/>
      <c r="M157" s="1380"/>
      <c r="N157" s="1380"/>
      <c r="O157" s="892"/>
      <c r="P157" s="892"/>
      <c r="T157" s="96"/>
    </row>
    <row r="158" spans="1:20" s="2" customFormat="1" ht="15.75" customHeight="1" thickBot="1" x14ac:dyDescent="0.3">
      <c r="A158" s="1357" t="s">
        <v>97</v>
      </c>
      <c r="B158" s="1358"/>
      <c r="C158" s="1358"/>
      <c r="D158" s="1358"/>
      <c r="E158" s="1358"/>
      <c r="F158" s="1358"/>
      <c r="G158" s="1359"/>
      <c r="H158" s="804">
        <f>SUM(H159:H165)</f>
        <v>19132.799999999996</v>
      </c>
      <c r="I158" s="707">
        <f t="shared" ref="I158:J158" si="6">SUM(I159:I165)</f>
        <v>17257.199999999997</v>
      </c>
      <c r="J158" s="183">
        <f t="shared" si="6"/>
        <v>16143.300000000003</v>
      </c>
      <c r="K158" s="824"/>
      <c r="L158" s="1349"/>
      <c r="M158" s="1349"/>
      <c r="N158" s="1349"/>
      <c r="O158" s="886"/>
      <c r="P158" s="886"/>
    </row>
    <row r="159" spans="1:20" s="2" customFormat="1" ht="15.75" customHeight="1" x14ac:dyDescent="0.25">
      <c r="A159" s="1354" t="s">
        <v>98</v>
      </c>
      <c r="B159" s="1355"/>
      <c r="C159" s="1355"/>
      <c r="D159" s="1355"/>
      <c r="E159" s="1355"/>
      <c r="F159" s="1355"/>
      <c r="G159" s="1356"/>
      <c r="H159" s="805">
        <f>SUMIF(G13:G149,"sb",H13:H149)</f>
        <v>10245.899999999998</v>
      </c>
      <c r="I159" s="792">
        <f>SUMIF(G13:G149,"sb",I13:I149)</f>
        <v>9607.2999999999993</v>
      </c>
      <c r="J159" s="184">
        <f>SUMIF(G13:G149,"sb",J13:J149)</f>
        <v>9399.9000000000015</v>
      </c>
      <c r="K159" s="828"/>
      <c r="L159" s="1350"/>
      <c r="M159" s="1350"/>
      <c r="N159" s="1350"/>
      <c r="O159" s="886"/>
      <c r="P159" s="887"/>
    </row>
    <row r="160" spans="1:20" s="2" customFormat="1" ht="15.75" customHeight="1" x14ac:dyDescent="0.25">
      <c r="A160" s="1351" t="s">
        <v>198</v>
      </c>
      <c r="B160" s="1352"/>
      <c r="C160" s="1352"/>
      <c r="D160" s="1352"/>
      <c r="E160" s="1352"/>
      <c r="F160" s="1352"/>
      <c r="G160" s="1353"/>
      <c r="H160" s="806">
        <f>SUMIF(G13:G150,"sb(l)",H13:H150)</f>
        <v>278.89999999999998</v>
      </c>
      <c r="I160" s="708"/>
      <c r="J160" s="185"/>
      <c r="K160" s="828"/>
      <c r="L160" s="828"/>
      <c r="M160" s="828"/>
      <c r="N160" s="828"/>
      <c r="O160" s="886"/>
      <c r="P160" s="887"/>
    </row>
    <row r="161" spans="1:17" s="2" customFormat="1" ht="30" customHeight="1" x14ac:dyDescent="0.25">
      <c r="A161" s="1351" t="s">
        <v>207</v>
      </c>
      <c r="B161" s="1352"/>
      <c r="C161" s="1352"/>
      <c r="D161" s="1352"/>
      <c r="E161" s="1352"/>
      <c r="F161" s="1352"/>
      <c r="G161" s="1353"/>
      <c r="H161" s="806">
        <f>SUMIF(G16:G151,"sb(esa)",H16:H151)</f>
        <v>198.9</v>
      </c>
      <c r="I161" s="708">
        <f>SUMIF(G16:G151,"sb(esa)",I16:I151)</f>
        <v>206.4</v>
      </c>
      <c r="J161" s="185">
        <f>SUMIF(G16:G151,"sb(esa)",J16:J151)</f>
        <v>200.1</v>
      </c>
      <c r="K161" s="828"/>
      <c r="L161" s="828"/>
      <c r="M161" s="828"/>
      <c r="N161" s="828"/>
      <c r="O161" s="886"/>
      <c r="P161" s="887"/>
    </row>
    <row r="162" spans="1:17" s="2" customFormat="1" ht="30" customHeight="1" x14ac:dyDescent="0.25">
      <c r="A162" s="1360" t="s">
        <v>208</v>
      </c>
      <c r="B162" s="1361"/>
      <c r="C162" s="1361"/>
      <c r="D162" s="1361"/>
      <c r="E162" s="1361"/>
      <c r="F162" s="1361"/>
      <c r="G162" s="1362"/>
      <c r="H162" s="806">
        <f>SUMIF(G18:G153,"SB(es)",H18:H153)</f>
        <v>1687.3999999999999</v>
      </c>
      <c r="I162" s="708">
        <f>SUMIF(G18:G153,"sb(es)",I18:I153)</f>
        <v>1481.4</v>
      </c>
      <c r="J162" s="185">
        <f>SUMIF(G18:G153,"sb(es)",J18:J153)</f>
        <v>535.70000000000005</v>
      </c>
      <c r="K162" s="825"/>
      <c r="L162" s="825"/>
      <c r="M162" s="825"/>
      <c r="N162" s="825"/>
      <c r="O162" s="886"/>
      <c r="P162" s="977"/>
      <c r="Q162" s="827"/>
    </row>
    <row r="163" spans="1:17" s="2" customFormat="1" ht="15.75" customHeight="1" x14ac:dyDescent="0.25">
      <c r="A163" s="1351" t="s">
        <v>99</v>
      </c>
      <c r="B163" s="1352"/>
      <c r="C163" s="1352"/>
      <c r="D163" s="1352"/>
      <c r="E163" s="1352"/>
      <c r="F163" s="1352"/>
      <c r="G163" s="1353"/>
      <c r="H163" s="806">
        <f>SUMIF(G13:G149,"sb(sp)",H13:H149)</f>
        <v>1752.6</v>
      </c>
      <c r="I163" s="802">
        <f>SUMIF(G13:G149,"sb(sp)",I13:I149)</f>
        <v>1686.2</v>
      </c>
      <c r="J163" s="185">
        <f>SUMIF(G13:G149,"sb(sp)",J13:J149)</f>
        <v>1642.2</v>
      </c>
      <c r="K163" s="828"/>
      <c r="L163" s="1348"/>
      <c r="M163" s="1348"/>
      <c r="N163" s="1348"/>
      <c r="O163" s="886"/>
      <c r="P163" s="887"/>
      <c r="Q163" s="3"/>
    </row>
    <row r="164" spans="1:17" s="2" customFormat="1" ht="15.75" customHeight="1" x14ac:dyDescent="0.25">
      <c r="A164" s="1351" t="s">
        <v>199</v>
      </c>
      <c r="B164" s="1352"/>
      <c r="C164" s="1352"/>
      <c r="D164" s="1352"/>
      <c r="E164" s="1352"/>
      <c r="F164" s="1352"/>
      <c r="G164" s="1353"/>
      <c r="H164" s="806">
        <f>SUMIF(G15:G150,"sb(spl)",H15:H150)</f>
        <v>856.2</v>
      </c>
      <c r="I164" s="708"/>
      <c r="J164" s="185"/>
      <c r="K164" s="828"/>
      <c r="L164" s="825"/>
      <c r="M164" s="825"/>
      <c r="N164" s="825"/>
      <c r="O164" s="886"/>
      <c r="P164" s="887"/>
      <c r="Q164" s="3"/>
    </row>
    <row r="165" spans="1:17" s="2" customFormat="1" ht="27.75" customHeight="1" thickBot="1" x14ac:dyDescent="0.3">
      <c r="A165" s="1351" t="s">
        <v>100</v>
      </c>
      <c r="B165" s="1352"/>
      <c r="C165" s="1352"/>
      <c r="D165" s="1352"/>
      <c r="E165" s="1352"/>
      <c r="F165" s="1352"/>
      <c r="G165" s="1353"/>
      <c r="H165" s="806">
        <f>SUMIF(G13:G151,G15,H13:H151)</f>
        <v>4112.8999999999996</v>
      </c>
      <c r="I165" s="708">
        <f>SUMIF(G13:G149,"sb(vb)",I13:I149)</f>
        <v>4275.8999999999996</v>
      </c>
      <c r="J165" s="185">
        <f>SUMIF(G13:G149,"sb(vb)",J13:J149)</f>
        <v>4365.3999999999996</v>
      </c>
      <c r="K165" s="825"/>
      <c r="L165" s="1348"/>
      <c r="M165" s="1348"/>
      <c r="N165" s="1348"/>
      <c r="O165" s="887"/>
      <c r="P165" s="1346"/>
      <c r="Q165" s="1347"/>
    </row>
    <row r="166" spans="1:17" s="2" customFormat="1" ht="15.75" customHeight="1" thickBot="1" x14ac:dyDescent="0.3">
      <c r="A166" s="1357" t="s">
        <v>101</v>
      </c>
      <c r="B166" s="1358"/>
      <c r="C166" s="1358"/>
      <c r="D166" s="1358"/>
      <c r="E166" s="1358"/>
      <c r="F166" s="1358"/>
      <c r="G166" s="1359"/>
      <c r="H166" s="804">
        <f>SUM(H167:H169)</f>
        <v>15661.900000000001</v>
      </c>
      <c r="I166" s="707">
        <f t="shared" ref="I166:J166" si="7">SUM(I167:I169)</f>
        <v>15619.900000000001</v>
      </c>
      <c r="J166" s="183">
        <f t="shared" si="7"/>
        <v>15688.1</v>
      </c>
      <c r="K166" s="825"/>
      <c r="L166" s="825"/>
      <c r="M166" s="825"/>
      <c r="N166" s="825"/>
      <c r="O166" s="886"/>
      <c r="P166" s="1346"/>
      <c r="Q166" s="1347"/>
    </row>
    <row r="167" spans="1:17" s="2" customFormat="1" ht="15.75" customHeight="1" x14ac:dyDescent="0.25">
      <c r="A167" s="1351" t="s">
        <v>165</v>
      </c>
      <c r="B167" s="1352"/>
      <c r="C167" s="1352"/>
      <c r="D167" s="1352"/>
      <c r="E167" s="1352"/>
      <c r="F167" s="1352"/>
      <c r="G167" s="1353"/>
      <c r="H167" s="807">
        <f>SUMIF(G13:G149,"es",H13:H149)</f>
        <v>50.4</v>
      </c>
      <c r="I167" s="810">
        <f>SUMIF(G13:G149,"es",I13:I149)</f>
        <v>315.2</v>
      </c>
      <c r="J167" s="811">
        <f>SUMIF(G13:G149,"es",J13:J149)</f>
        <v>416.90000000000003</v>
      </c>
      <c r="K167" s="295"/>
      <c r="L167" s="1349"/>
      <c r="M167" s="1349"/>
      <c r="N167" s="1349"/>
      <c r="O167" s="886"/>
      <c r="P167" s="886"/>
      <c r="Q167" s="3"/>
    </row>
    <row r="168" spans="1:17" s="2" customFormat="1" ht="15.75" customHeight="1" x14ac:dyDescent="0.25">
      <c r="A168" s="1354" t="s">
        <v>102</v>
      </c>
      <c r="B168" s="1355"/>
      <c r="C168" s="1355"/>
      <c r="D168" s="1355"/>
      <c r="E168" s="1355"/>
      <c r="F168" s="1355"/>
      <c r="G168" s="1356"/>
      <c r="H168" s="806">
        <f>SUMIF(G13:G151,G91,H13:H151)</f>
        <v>15609.000000000002</v>
      </c>
      <c r="I168" s="802">
        <f>SUMIF(G13:G149,"lrvb",I13:I149)</f>
        <v>15302.2</v>
      </c>
      <c r="J168" s="797">
        <f>SUMIF(G13:G149,"lrvb",J13:J149)</f>
        <v>15268.2</v>
      </c>
      <c r="K168" s="187"/>
      <c r="L168" s="1348"/>
      <c r="M168" s="1348"/>
      <c r="N168" s="1348"/>
      <c r="O168" s="886"/>
      <c r="P168" s="886"/>
    </row>
    <row r="169" spans="1:17" s="2" customFormat="1" ht="15.75" customHeight="1" thickBot="1" x14ac:dyDescent="0.3">
      <c r="A169" s="1370" t="s">
        <v>103</v>
      </c>
      <c r="B169" s="1371"/>
      <c r="C169" s="1371"/>
      <c r="D169" s="1371"/>
      <c r="E169" s="1371"/>
      <c r="F169" s="1371"/>
      <c r="G169" s="1372"/>
      <c r="H169" s="808">
        <f>SUMIF(G13:G149,"kt",H13:H149)</f>
        <v>2.5</v>
      </c>
      <c r="I169" s="709">
        <f>SUMIF(G13:G149,"kt",I13:I149)</f>
        <v>2.5</v>
      </c>
      <c r="J169" s="186">
        <f>SUMIF(G13:G149,"kt",J13:J149)</f>
        <v>3</v>
      </c>
      <c r="K169" s="187"/>
      <c r="L169" s="1348"/>
      <c r="M169" s="1348"/>
      <c r="N169" s="1348"/>
      <c r="O169" s="886"/>
      <c r="P169" s="886"/>
    </row>
    <row r="170" spans="1:17" s="2" customFormat="1" ht="15.75" customHeight="1" thickBot="1" x14ac:dyDescent="0.3">
      <c r="A170" s="1381" t="s">
        <v>104</v>
      </c>
      <c r="B170" s="1382"/>
      <c r="C170" s="1382"/>
      <c r="D170" s="1382"/>
      <c r="E170" s="1382"/>
      <c r="F170" s="1382"/>
      <c r="G170" s="1383"/>
      <c r="H170" s="809">
        <f>H158+H166</f>
        <v>34794.699999999997</v>
      </c>
      <c r="I170" s="796">
        <f>I158+I166</f>
        <v>32877.1</v>
      </c>
      <c r="J170" s="188">
        <f>J158+J166</f>
        <v>31831.4</v>
      </c>
      <c r="K170" s="291"/>
      <c r="L170" s="1349"/>
      <c r="M170" s="1349"/>
      <c r="N170" s="1349"/>
      <c r="O170" s="886"/>
      <c r="P170" s="886"/>
    </row>
    <row r="171" spans="1:17" s="1" customFormat="1" ht="16.5" customHeight="1" x14ac:dyDescent="0.2">
      <c r="A171" s="192"/>
      <c r="B171" s="189"/>
      <c r="C171" s="190"/>
      <c r="D171" s="191"/>
      <c r="E171" s="189"/>
      <c r="F171" s="328"/>
      <c r="G171" s="192"/>
      <c r="H171" s="246"/>
      <c r="I171" s="246"/>
      <c r="J171" s="246"/>
      <c r="K171" s="193"/>
      <c r="L171" s="192"/>
      <c r="M171" s="192"/>
      <c r="N171" s="192"/>
      <c r="O171" s="898"/>
      <c r="P171" s="898"/>
    </row>
    <row r="172" spans="1:17" x14ac:dyDescent="0.25">
      <c r="H172" s="310"/>
      <c r="I172" s="310"/>
    </row>
    <row r="176" spans="1:17" x14ac:dyDescent="0.25">
      <c r="H176" s="311"/>
    </row>
    <row r="179" spans="8:10" x14ac:dyDescent="0.25">
      <c r="H179" s="311"/>
      <c r="I179" s="311"/>
      <c r="J179" s="311"/>
    </row>
  </sheetData>
  <mergeCells count="199">
    <mergeCell ref="D132:D133"/>
    <mergeCell ref="N81:N82"/>
    <mergeCell ref="K92:K93"/>
    <mergeCell ref="K23:K24"/>
    <mergeCell ref="K81:K83"/>
    <mergeCell ref="D151:D152"/>
    <mergeCell ref="D45:D46"/>
    <mergeCell ref="K48:K49"/>
    <mergeCell ref="K46:K47"/>
    <mergeCell ref="K50:K51"/>
    <mergeCell ref="L50:L51"/>
    <mergeCell ref="M50:M51"/>
    <mergeCell ref="L81:L82"/>
    <mergeCell ref="M81:M82"/>
    <mergeCell ref="D142:D143"/>
    <mergeCell ref="K142:K143"/>
    <mergeCell ref="D144:D145"/>
    <mergeCell ref="K144:K145"/>
    <mergeCell ref="D147:D149"/>
    <mergeCell ref="K147:K149"/>
    <mergeCell ref="D134:D137"/>
    <mergeCell ref="E134:E138"/>
    <mergeCell ref="D138:D139"/>
    <mergeCell ref="D140:D141"/>
    <mergeCell ref="L170:N170"/>
    <mergeCell ref="L167:N167"/>
    <mergeCell ref="L168:N168"/>
    <mergeCell ref="L169:N169"/>
    <mergeCell ref="B155:G155"/>
    <mergeCell ref="K155:N155"/>
    <mergeCell ref="C156:J156"/>
    <mergeCell ref="L157:N157"/>
    <mergeCell ref="A167:G167"/>
    <mergeCell ref="A165:G165"/>
    <mergeCell ref="A170:G170"/>
    <mergeCell ref="C153:G153"/>
    <mergeCell ref="K153:N153"/>
    <mergeCell ref="C154:G154"/>
    <mergeCell ref="K154:N154"/>
    <mergeCell ref="K140:K141"/>
    <mergeCell ref="A157:G157"/>
    <mergeCell ref="A166:G166"/>
    <mergeCell ref="A168:G168"/>
    <mergeCell ref="A169:G169"/>
    <mergeCell ref="P165:P166"/>
    <mergeCell ref="Q165:Q166"/>
    <mergeCell ref="L165:N165"/>
    <mergeCell ref="L158:N158"/>
    <mergeCell ref="L159:N159"/>
    <mergeCell ref="L163:N163"/>
    <mergeCell ref="A164:G164"/>
    <mergeCell ref="A163:G163"/>
    <mergeCell ref="A161:G161"/>
    <mergeCell ref="A160:G160"/>
    <mergeCell ref="A159:G159"/>
    <mergeCell ref="A158:G158"/>
    <mergeCell ref="A162:G162"/>
    <mergeCell ref="C123:N123"/>
    <mergeCell ref="D125:D127"/>
    <mergeCell ref="E125:E126"/>
    <mergeCell ref="D128:D131"/>
    <mergeCell ref="E128:E131"/>
    <mergeCell ref="D121:G121"/>
    <mergeCell ref="K121:N121"/>
    <mergeCell ref="C122:G122"/>
    <mergeCell ref="K122:N122"/>
    <mergeCell ref="C104:G104"/>
    <mergeCell ref="K104:N104"/>
    <mergeCell ref="C105:N105"/>
    <mergeCell ref="D119:D120"/>
    <mergeCell ref="G119:G120"/>
    <mergeCell ref="F99:F100"/>
    <mergeCell ref="A101:A103"/>
    <mergeCell ref="B101:B103"/>
    <mergeCell ref="C101:C103"/>
    <mergeCell ref="D101:D103"/>
    <mergeCell ref="E101:E103"/>
    <mergeCell ref="F101:F103"/>
    <mergeCell ref="D109:D111"/>
    <mergeCell ref="D112:D113"/>
    <mergeCell ref="E112:E113"/>
    <mergeCell ref="H119:H120"/>
    <mergeCell ref="I119:I120"/>
    <mergeCell ref="J119:J120"/>
    <mergeCell ref="D114:D115"/>
    <mergeCell ref="E114:E115"/>
    <mergeCell ref="D107:D108"/>
    <mergeCell ref="K97:K98"/>
    <mergeCell ref="L97:L98"/>
    <mergeCell ref="M97:M98"/>
    <mergeCell ref="N97:N98"/>
    <mergeCell ref="A99:A100"/>
    <mergeCell ref="B99:B100"/>
    <mergeCell ref="C99:C100"/>
    <mergeCell ref="D99:D100"/>
    <mergeCell ref="E99:E100"/>
    <mergeCell ref="A96:A98"/>
    <mergeCell ref="B96:B98"/>
    <mergeCell ref="C96:C98"/>
    <mergeCell ref="D96:D98"/>
    <mergeCell ref="E96:E98"/>
    <mergeCell ref="F96:F98"/>
    <mergeCell ref="A90:A92"/>
    <mergeCell ref="B90:B92"/>
    <mergeCell ref="D90:D93"/>
    <mergeCell ref="D94:D95"/>
    <mergeCell ref="F94:F95"/>
    <mergeCell ref="A85:A87"/>
    <mergeCell ref="B85:B87"/>
    <mergeCell ref="D85:D87"/>
    <mergeCell ref="K85:K87"/>
    <mergeCell ref="D88:D89"/>
    <mergeCell ref="E88:E89"/>
    <mergeCell ref="D71:D72"/>
    <mergeCell ref="D81:D82"/>
    <mergeCell ref="E81:E84"/>
    <mergeCell ref="D68:G68"/>
    <mergeCell ref="K79:K80"/>
    <mergeCell ref="D79:D80"/>
    <mergeCell ref="A69:A70"/>
    <mergeCell ref="B69:B70"/>
    <mergeCell ref="C69:C70"/>
    <mergeCell ref="D69:D70"/>
    <mergeCell ref="E69:E70"/>
    <mergeCell ref="F69:F70"/>
    <mergeCell ref="D65:D66"/>
    <mergeCell ref="K69:K70"/>
    <mergeCell ref="C43:G43"/>
    <mergeCell ref="K43:N43"/>
    <mergeCell ref="C44:N44"/>
    <mergeCell ref="E45:E57"/>
    <mergeCell ref="D52:D53"/>
    <mergeCell ref="K60:K61"/>
    <mergeCell ref="D60:D61"/>
    <mergeCell ref="N50:N51"/>
    <mergeCell ref="A41:A42"/>
    <mergeCell ref="B41:B42"/>
    <mergeCell ref="C41:C42"/>
    <mergeCell ref="D41:D42"/>
    <mergeCell ref="K41:K42"/>
    <mergeCell ref="M41:M42"/>
    <mergeCell ref="N41:N42"/>
    <mergeCell ref="D39:D40"/>
    <mergeCell ref="K39:K40"/>
    <mergeCell ref="L39:L40"/>
    <mergeCell ref="M39:M40"/>
    <mergeCell ref="N39:N40"/>
    <mergeCell ref="D36:G36"/>
    <mergeCell ref="A37:A38"/>
    <mergeCell ref="B37:B38"/>
    <mergeCell ref="C37:C38"/>
    <mergeCell ref="D37:D38"/>
    <mergeCell ref="E37:E38"/>
    <mergeCell ref="F37:F38"/>
    <mergeCell ref="K32:K34"/>
    <mergeCell ref="A30:A31"/>
    <mergeCell ref="B30:B31"/>
    <mergeCell ref="D30:D31"/>
    <mergeCell ref="E30:E31"/>
    <mergeCell ref="A32:A33"/>
    <mergeCell ref="B32:B33"/>
    <mergeCell ref="D32:D35"/>
    <mergeCell ref="E32:E35"/>
    <mergeCell ref="F32:F35"/>
    <mergeCell ref="L26:L27"/>
    <mergeCell ref="M26:M27"/>
    <mergeCell ref="N26:N27"/>
    <mergeCell ref="D28:D29"/>
    <mergeCell ref="E28:E29"/>
    <mergeCell ref="K28:K29"/>
    <mergeCell ref="D16:D19"/>
    <mergeCell ref="K21:K22"/>
    <mergeCell ref="D23:D25"/>
    <mergeCell ref="E23:E25"/>
    <mergeCell ref="D26:D27"/>
    <mergeCell ref="K26:K27"/>
    <mergeCell ref="K1:N1"/>
    <mergeCell ref="A9:N9"/>
    <mergeCell ref="A10:N10"/>
    <mergeCell ref="B11:N11"/>
    <mergeCell ref="C12:N12"/>
    <mergeCell ref="D13:D15"/>
    <mergeCell ref="J6:J8"/>
    <mergeCell ref="K6:N6"/>
    <mergeCell ref="K7:K8"/>
    <mergeCell ref="L7:N7"/>
    <mergeCell ref="G6:G8"/>
    <mergeCell ref="I6:I8"/>
    <mergeCell ref="A2:N2"/>
    <mergeCell ref="A3:N3"/>
    <mergeCell ref="A4:N4"/>
    <mergeCell ref="A5:N5"/>
    <mergeCell ref="A6:A8"/>
    <mergeCell ref="B6:B8"/>
    <mergeCell ref="C6:C8"/>
    <mergeCell ref="D6:D8"/>
    <mergeCell ref="E6:E8"/>
    <mergeCell ref="F6:F8"/>
    <mergeCell ref="H6:H8"/>
  </mergeCells>
  <printOptions horizontalCentered="1"/>
  <pageMargins left="0.70866141732283472" right="0.31496062992125984" top="0.35433070866141736" bottom="0.15748031496062992" header="0.31496062992125984" footer="0.31496062992125984"/>
  <pageSetup paperSize="9" scale="81" orientation="portrait" r:id="rId1"/>
  <rowBreaks count="5" manualBreakCount="5">
    <brk id="31" max="13" man="1"/>
    <brk id="66" max="13" man="1"/>
    <brk id="87" max="13" man="1"/>
    <brk id="117" max="13" man="1"/>
    <brk id="155" max="13" man="1"/>
  </rowBreaks>
  <colBreaks count="1" manualBreakCount="1">
    <brk id="14"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178"/>
  <sheetViews>
    <sheetView zoomScaleNormal="100" zoomScaleSheetLayoutView="80" workbookViewId="0"/>
  </sheetViews>
  <sheetFormatPr defaultColWidth="9.140625" defaultRowHeight="15" x14ac:dyDescent="0.25"/>
  <cols>
    <col min="1" max="3" width="3.28515625" style="254" customWidth="1"/>
    <col min="4" max="4" width="25.28515625" style="247" customWidth="1"/>
    <col min="5" max="5" width="3.28515625" style="355" customWidth="1"/>
    <col min="6" max="6" width="3.140625" style="349" customWidth="1"/>
    <col min="7" max="7" width="7.5703125" style="247" customWidth="1"/>
    <col min="8" max="8" width="8.5703125" style="254" customWidth="1"/>
    <col min="9" max="9" width="9.5703125" style="254" customWidth="1"/>
    <col min="10" max="10" width="8.85546875" style="254" customWidth="1"/>
    <col min="11" max="12" width="8.140625" style="254" customWidth="1"/>
    <col min="13" max="13" width="8.7109375" style="254" customWidth="1"/>
    <col min="14" max="14" width="8.140625" style="254" customWidth="1"/>
    <col min="15" max="15" width="24.28515625" style="247" customWidth="1"/>
    <col min="16" max="17" width="5.42578125" style="254" customWidth="1"/>
    <col min="18" max="18" width="5.28515625" style="254" customWidth="1"/>
    <col min="19" max="19" width="21" style="254" customWidth="1"/>
    <col min="20" max="21" width="9.140625" style="900"/>
    <col min="22" max="16384" width="9.140625" style="247"/>
  </cols>
  <sheetData>
    <row r="1" spans="1:24" s="600" customFormat="1" ht="33" customHeight="1" x14ac:dyDescent="0.25">
      <c r="A1" s="596"/>
      <c r="B1" s="596"/>
      <c r="C1" s="596"/>
      <c r="D1" s="596"/>
      <c r="E1" s="597"/>
      <c r="F1" s="598"/>
      <c r="G1" s="599"/>
      <c r="H1" s="596"/>
      <c r="I1" s="596"/>
      <c r="J1" s="596"/>
      <c r="K1" s="596"/>
      <c r="L1" s="596"/>
      <c r="M1" s="596"/>
      <c r="N1" s="1432" t="s">
        <v>191</v>
      </c>
      <c r="O1" s="1432"/>
      <c r="P1" s="1432"/>
      <c r="Q1" s="1432"/>
      <c r="R1" s="1432"/>
      <c r="S1" s="1432"/>
      <c r="T1" s="901"/>
      <c r="U1" s="901"/>
    </row>
    <row r="2" spans="1:24" s="244" customFormat="1" ht="16.5" customHeight="1" x14ac:dyDescent="0.25">
      <c r="A2" s="1171" t="s">
        <v>171</v>
      </c>
      <c r="B2" s="1171"/>
      <c r="C2" s="1171"/>
      <c r="D2" s="1171"/>
      <c r="E2" s="1171"/>
      <c r="F2" s="1171"/>
      <c r="G2" s="1171"/>
      <c r="H2" s="1171"/>
      <c r="I2" s="1171"/>
      <c r="J2" s="1171"/>
      <c r="K2" s="1171"/>
      <c r="L2" s="1171"/>
      <c r="M2" s="1171"/>
      <c r="N2" s="1171"/>
      <c r="O2" s="1171"/>
      <c r="P2" s="1171"/>
      <c r="Q2" s="1171"/>
      <c r="R2" s="1171"/>
      <c r="S2" s="1171"/>
      <c r="T2" s="884"/>
      <c r="U2" s="884"/>
    </row>
    <row r="3" spans="1:24" s="245" customFormat="1" ht="16.5" customHeight="1" x14ac:dyDescent="0.25">
      <c r="A3" s="1172" t="s">
        <v>0</v>
      </c>
      <c r="B3" s="1172"/>
      <c r="C3" s="1172"/>
      <c r="D3" s="1172"/>
      <c r="E3" s="1172"/>
      <c r="F3" s="1172"/>
      <c r="G3" s="1172"/>
      <c r="H3" s="1172"/>
      <c r="I3" s="1172"/>
      <c r="J3" s="1172"/>
      <c r="K3" s="1172"/>
      <c r="L3" s="1172"/>
      <c r="M3" s="1172"/>
      <c r="N3" s="1172"/>
      <c r="O3" s="1172"/>
      <c r="P3" s="1172"/>
      <c r="Q3" s="1172"/>
      <c r="R3" s="1172"/>
      <c r="S3" s="1172"/>
      <c r="T3" s="885"/>
      <c r="U3" s="885"/>
    </row>
    <row r="4" spans="1:24" s="245" customFormat="1" ht="16.5" customHeight="1" x14ac:dyDescent="0.25">
      <c r="A4" s="1173" t="s">
        <v>1</v>
      </c>
      <c r="B4" s="1173"/>
      <c r="C4" s="1173"/>
      <c r="D4" s="1173"/>
      <c r="E4" s="1173"/>
      <c r="F4" s="1173"/>
      <c r="G4" s="1173"/>
      <c r="H4" s="1173"/>
      <c r="I4" s="1173"/>
      <c r="J4" s="1173"/>
      <c r="K4" s="1173"/>
      <c r="L4" s="1173"/>
      <c r="M4" s="1173"/>
      <c r="N4" s="1173"/>
      <c r="O4" s="1173"/>
      <c r="P4" s="1173"/>
      <c r="Q4" s="1173"/>
      <c r="R4" s="1173"/>
      <c r="S4" s="1173"/>
      <c r="T4" s="885"/>
      <c r="U4" s="885"/>
    </row>
    <row r="5" spans="1:24" s="2" customFormat="1" ht="21.75" customHeight="1" thickBot="1" x14ac:dyDescent="0.25">
      <c r="A5" s="1174" t="s">
        <v>2</v>
      </c>
      <c r="B5" s="1174"/>
      <c r="C5" s="1174"/>
      <c r="D5" s="1174"/>
      <c r="E5" s="1174"/>
      <c r="F5" s="1174"/>
      <c r="G5" s="1174"/>
      <c r="H5" s="1174"/>
      <c r="I5" s="1174"/>
      <c r="J5" s="1174"/>
      <c r="K5" s="1174"/>
      <c r="L5" s="1174"/>
      <c r="M5" s="1174"/>
      <c r="N5" s="1174"/>
      <c r="O5" s="1174"/>
      <c r="P5" s="1174"/>
      <c r="Q5" s="1174"/>
      <c r="R5" s="1174"/>
      <c r="S5" s="1174"/>
      <c r="T5" s="886"/>
      <c r="U5" s="886"/>
    </row>
    <row r="6" spans="1:24" s="3" customFormat="1" ht="18.75" customHeight="1" x14ac:dyDescent="0.25">
      <c r="A6" s="1175" t="s">
        <v>3</v>
      </c>
      <c r="B6" s="1178" t="s">
        <v>4</v>
      </c>
      <c r="C6" s="1181" t="s">
        <v>5</v>
      </c>
      <c r="D6" s="1184" t="s">
        <v>6</v>
      </c>
      <c r="E6" s="1187" t="s">
        <v>7</v>
      </c>
      <c r="F6" s="1190" t="s">
        <v>8</v>
      </c>
      <c r="G6" s="1168" t="s">
        <v>9</v>
      </c>
      <c r="H6" s="1436" t="s">
        <v>192</v>
      </c>
      <c r="I6" s="1444" t="s">
        <v>193</v>
      </c>
      <c r="J6" s="1433" t="s">
        <v>194</v>
      </c>
      <c r="K6" s="1436" t="s">
        <v>10</v>
      </c>
      <c r="L6" s="1444" t="s">
        <v>218</v>
      </c>
      <c r="M6" s="1433" t="s">
        <v>194</v>
      </c>
      <c r="N6" s="1157" t="s">
        <v>145</v>
      </c>
      <c r="O6" s="1439" t="s">
        <v>11</v>
      </c>
      <c r="P6" s="1440"/>
      <c r="Q6" s="1440"/>
      <c r="R6" s="1440"/>
      <c r="S6" s="1442" t="s">
        <v>196</v>
      </c>
      <c r="T6" s="887"/>
      <c r="U6" s="887"/>
    </row>
    <row r="7" spans="1:24" s="3" customFormat="1" ht="21" customHeight="1" x14ac:dyDescent="0.25">
      <c r="A7" s="1176"/>
      <c r="B7" s="1179"/>
      <c r="C7" s="1182"/>
      <c r="D7" s="1185"/>
      <c r="E7" s="1188"/>
      <c r="F7" s="1191"/>
      <c r="G7" s="1169"/>
      <c r="H7" s="1437"/>
      <c r="I7" s="1445"/>
      <c r="J7" s="1434"/>
      <c r="K7" s="1437"/>
      <c r="L7" s="1445"/>
      <c r="M7" s="1434"/>
      <c r="N7" s="1158"/>
      <c r="O7" s="1163" t="s">
        <v>6</v>
      </c>
      <c r="P7" s="1441" t="s">
        <v>12</v>
      </c>
      <c r="Q7" s="1166"/>
      <c r="R7" s="1166"/>
      <c r="S7" s="1443"/>
      <c r="T7" s="887"/>
      <c r="U7" s="887"/>
    </row>
    <row r="8" spans="1:24" s="3" customFormat="1" ht="103.5" customHeight="1" thickBot="1" x14ac:dyDescent="0.3">
      <c r="A8" s="1177"/>
      <c r="B8" s="1180"/>
      <c r="C8" s="1183"/>
      <c r="D8" s="1186"/>
      <c r="E8" s="1189"/>
      <c r="F8" s="1192"/>
      <c r="G8" s="1170"/>
      <c r="H8" s="1438"/>
      <c r="I8" s="1446"/>
      <c r="J8" s="1435"/>
      <c r="K8" s="1438"/>
      <c r="L8" s="1446"/>
      <c r="M8" s="1435"/>
      <c r="N8" s="1159"/>
      <c r="O8" s="1164"/>
      <c r="P8" s="4" t="s">
        <v>13</v>
      </c>
      <c r="Q8" s="4" t="s">
        <v>14</v>
      </c>
      <c r="R8" s="716" t="s">
        <v>146</v>
      </c>
      <c r="S8" s="1164"/>
      <c r="T8" s="887"/>
      <c r="U8" s="887"/>
    </row>
    <row r="9" spans="1:24" s="2" customFormat="1" ht="18" customHeight="1" x14ac:dyDescent="0.25">
      <c r="A9" s="1144" t="s">
        <v>15</v>
      </c>
      <c r="B9" s="1145"/>
      <c r="C9" s="1145"/>
      <c r="D9" s="1145"/>
      <c r="E9" s="1145"/>
      <c r="F9" s="1145"/>
      <c r="G9" s="1145"/>
      <c r="H9" s="1145"/>
      <c r="I9" s="1145"/>
      <c r="J9" s="1145"/>
      <c r="K9" s="1145"/>
      <c r="L9" s="1145"/>
      <c r="M9" s="1145"/>
      <c r="N9" s="1145"/>
      <c r="O9" s="1145"/>
      <c r="P9" s="1145"/>
      <c r="Q9" s="1145"/>
      <c r="R9" s="1145"/>
      <c r="S9" s="1146"/>
      <c r="T9" s="886"/>
      <c r="U9" s="886"/>
    </row>
    <row r="10" spans="1:24" s="2" customFormat="1" ht="16.5" customHeight="1" thickBot="1" x14ac:dyDescent="0.3">
      <c r="A10" s="1147" t="s">
        <v>16</v>
      </c>
      <c r="B10" s="1148"/>
      <c r="C10" s="1148"/>
      <c r="D10" s="1148"/>
      <c r="E10" s="1148"/>
      <c r="F10" s="1148"/>
      <c r="G10" s="1148"/>
      <c r="H10" s="1148"/>
      <c r="I10" s="1148"/>
      <c r="J10" s="1148"/>
      <c r="K10" s="1148"/>
      <c r="L10" s="1148"/>
      <c r="M10" s="1148"/>
      <c r="N10" s="1148"/>
      <c r="O10" s="1148"/>
      <c r="P10" s="1148"/>
      <c r="Q10" s="1148"/>
      <c r="R10" s="1148"/>
      <c r="S10" s="1149"/>
      <c r="T10" s="886"/>
      <c r="U10" s="886"/>
      <c r="W10" s="3"/>
      <c r="X10" s="3"/>
    </row>
    <row r="11" spans="1:24" s="3" customFormat="1" ht="16.5" customHeight="1" thickBot="1" x14ac:dyDescent="0.3">
      <c r="A11" s="6" t="s">
        <v>17</v>
      </c>
      <c r="B11" s="1150" t="s">
        <v>18</v>
      </c>
      <c r="C11" s="1150"/>
      <c r="D11" s="1150"/>
      <c r="E11" s="1150"/>
      <c r="F11" s="1150"/>
      <c r="G11" s="1150"/>
      <c r="H11" s="1150"/>
      <c r="I11" s="1150"/>
      <c r="J11" s="1150"/>
      <c r="K11" s="1150"/>
      <c r="L11" s="1150"/>
      <c r="M11" s="1150"/>
      <c r="N11" s="1150"/>
      <c r="O11" s="1150"/>
      <c r="P11" s="1150"/>
      <c r="Q11" s="1150"/>
      <c r="R11" s="1150"/>
      <c r="S11" s="1151"/>
      <c r="T11" s="887"/>
      <c r="U11" s="887"/>
    </row>
    <row r="12" spans="1:24" s="3" customFormat="1" ht="17.25" customHeight="1" thickBot="1" x14ac:dyDescent="0.3">
      <c r="A12" s="7" t="s">
        <v>17</v>
      </c>
      <c r="B12" s="8" t="s">
        <v>17</v>
      </c>
      <c r="C12" s="1152" t="s">
        <v>19</v>
      </c>
      <c r="D12" s="1152"/>
      <c r="E12" s="1152"/>
      <c r="F12" s="1152"/>
      <c r="G12" s="1153"/>
      <c r="H12" s="1153"/>
      <c r="I12" s="1153"/>
      <c r="J12" s="1153"/>
      <c r="K12" s="1153"/>
      <c r="L12" s="1153"/>
      <c r="M12" s="1153"/>
      <c r="N12" s="1153"/>
      <c r="O12" s="1153"/>
      <c r="P12" s="1153"/>
      <c r="Q12" s="1153"/>
      <c r="R12" s="1153"/>
      <c r="S12" s="1154"/>
      <c r="T12" s="887"/>
      <c r="U12" s="887"/>
    </row>
    <row r="13" spans="1:24" s="3" customFormat="1" ht="23.25" customHeight="1" x14ac:dyDescent="0.25">
      <c r="A13" s="546" t="s">
        <v>17</v>
      </c>
      <c r="B13" s="9" t="s">
        <v>17</v>
      </c>
      <c r="C13" s="10" t="s">
        <v>17</v>
      </c>
      <c r="D13" s="1155" t="s">
        <v>20</v>
      </c>
      <c r="E13" s="513"/>
      <c r="F13" s="388" t="s">
        <v>21</v>
      </c>
      <c r="G13" s="527" t="s">
        <v>24</v>
      </c>
      <c r="H13" s="84">
        <v>3629.8</v>
      </c>
      <c r="I13" s="768">
        <v>3570.8</v>
      </c>
      <c r="J13" s="769">
        <f>I13-H13</f>
        <v>-59</v>
      </c>
      <c r="K13" s="84">
        <v>3790.5</v>
      </c>
      <c r="L13" s="613">
        <v>3790.5</v>
      </c>
      <c r="M13" s="769"/>
      <c r="N13" s="1011">
        <v>3966.9</v>
      </c>
      <c r="O13" s="553"/>
      <c r="P13" s="579"/>
      <c r="Q13" s="581"/>
      <c r="R13" s="576"/>
      <c r="S13" s="1388" t="s">
        <v>220</v>
      </c>
      <c r="T13" s="903">
        <f>I13+I45+I68+I70+I80+I93+I95+I98+I113+I41+I30</f>
        <v>8177.2</v>
      </c>
      <c r="U13" s="903"/>
      <c r="V13" s="290"/>
    </row>
    <row r="14" spans="1:24" s="3" customFormat="1" ht="23.25" customHeight="1" x14ac:dyDescent="0.25">
      <c r="A14" s="765"/>
      <c r="B14" s="12"/>
      <c r="C14" s="13"/>
      <c r="D14" s="1156"/>
      <c r="E14" s="767"/>
      <c r="F14" s="766"/>
      <c r="G14" s="524" t="s">
        <v>197</v>
      </c>
      <c r="H14" s="405"/>
      <c r="I14" s="734">
        <v>59</v>
      </c>
      <c r="J14" s="735">
        <f>I14-H14</f>
        <v>59</v>
      </c>
      <c r="K14" s="405"/>
      <c r="L14" s="652"/>
      <c r="M14" s="735"/>
      <c r="N14" s="406"/>
      <c r="O14" s="69"/>
      <c r="P14" s="764"/>
      <c r="Q14" s="207"/>
      <c r="R14" s="780"/>
      <c r="S14" s="1288"/>
      <c r="T14" s="902"/>
      <c r="U14" s="903"/>
      <c r="V14" s="290"/>
    </row>
    <row r="15" spans="1:24" s="3" customFormat="1" ht="18.75" customHeight="1" x14ac:dyDescent="0.25">
      <c r="A15" s="534"/>
      <c r="B15" s="12"/>
      <c r="C15" s="13"/>
      <c r="D15" s="1156"/>
      <c r="E15" s="594"/>
      <c r="F15" s="542"/>
      <c r="G15" s="587" t="s">
        <v>22</v>
      </c>
      <c r="H15" s="394">
        <v>697.4</v>
      </c>
      <c r="I15" s="770">
        <v>715.9</v>
      </c>
      <c r="J15" s="786">
        <f>I15-H15</f>
        <v>18.5</v>
      </c>
      <c r="K15" s="394">
        <v>737.7</v>
      </c>
      <c r="L15" s="614">
        <v>737.7</v>
      </c>
      <c r="M15" s="786"/>
      <c r="N15" s="395">
        <v>778.1</v>
      </c>
      <c r="O15" s="69"/>
      <c r="P15" s="580"/>
      <c r="Q15" s="207"/>
      <c r="R15" s="566"/>
      <c r="S15" s="1289"/>
      <c r="T15" s="902"/>
      <c r="U15" s="903"/>
      <c r="V15" s="290"/>
    </row>
    <row r="16" spans="1:24" s="3" customFormat="1" ht="57" customHeight="1" x14ac:dyDescent="0.25">
      <c r="A16" s="990"/>
      <c r="B16" s="12"/>
      <c r="C16" s="13"/>
      <c r="D16" s="1203" t="s">
        <v>23</v>
      </c>
      <c r="E16" s="1003"/>
      <c r="F16" s="994"/>
      <c r="G16" s="105"/>
      <c r="H16" s="745"/>
      <c r="I16" s="746"/>
      <c r="J16" s="787"/>
      <c r="K16" s="17"/>
      <c r="L16" s="615"/>
      <c r="M16" s="601"/>
      <c r="N16" s="18"/>
      <c r="O16" s="324" t="s">
        <v>114</v>
      </c>
      <c r="P16" s="909">
        <v>5</v>
      </c>
      <c r="Q16" s="910">
        <v>5</v>
      </c>
      <c r="R16" s="911">
        <v>5</v>
      </c>
      <c r="S16" s="1205" t="s">
        <v>221</v>
      </c>
      <c r="T16" s="902"/>
      <c r="U16" s="903"/>
      <c r="V16" s="290"/>
    </row>
    <row r="17" spans="1:21" s="3" customFormat="1" ht="51.75" customHeight="1" x14ac:dyDescent="0.25">
      <c r="A17" s="990" t="s">
        <v>144</v>
      </c>
      <c r="B17" s="12"/>
      <c r="C17" s="13"/>
      <c r="D17" s="1203"/>
      <c r="E17" s="1003"/>
      <c r="F17" s="994"/>
      <c r="G17" s="16"/>
      <c r="H17" s="23"/>
      <c r="I17" s="616"/>
      <c r="J17" s="602"/>
      <c r="K17" s="23"/>
      <c r="L17" s="616"/>
      <c r="M17" s="602"/>
      <c r="N17" s="108"/>
      <c r="O17" s="142" t="s">
        <v>113</v>
      </c>
      <c r="P17" s="203">
        <v>180</v>
      </c>
      <c r="Q17" s="912">
        <v>185</v>
      </c>
      <c r="R17" s="375">
        <v>190</v>
      </c>
      <c r="S17" s="1199"/>
      <c r="T17" s="887"/>
      <c r="U17" s="887"/>
    </row>
    <row r="18" spans="1:21" s="3" customFormat="1" ht="55.5" customHeight="1" x14ac:dyDescent="0.25">
      <c r="A18" s="990"/>
      <c r="B18" s="12"/>
      <c r="C18" s="13"/>
      <c r="D18" s="1203"/>
      <c r="E18" s="1003"/>
      <c r="F18" s="994"/>
      <c r="G18" s="16"/>
      <c r="H18" s="17"/>
      <c r="I18" s="615"/>
      <c r="J18" s="601"/>
      <c r="K18" s="17"/>
      <c r="L18" s="615"/>
      <c r="M18" s="601"/>
      <c r="N18" s="18"/>
      <c r="O18" s="142" t="s">
        <v>115</v>
      </c>
      <c r="P18" s="203">
        <v>20</v>
      </c>
      <c r="Q18" s="913">
        <v>25</v>
      </c>
      <c r="R18" s="375">
        <v>30</v>
      </c>
      <c r="S18" s="1199"/>
      <c r="T18" s="887"/>
      <c r="U18" s="887"/>
    </row>
    <row r="19" spans="1:21" s="3" customFormat="1" ht="31.5" customHeight="1" x14ac:dyDescent="0.25">
      <c r="A19" s="990"/>
      <c r="B19" s="12"/>
      <c r="C19" s="251"/>
      <c r="D19" s="1203"/>
      <c r="E19" s="1003"/>
      <c r="F19" s="994"/>
      <c r="G19" s="16"/>
      <c r="H19" s="17"/>
      <c r="I19" s="615"/>
      <c r="J19" s="601"/>
      <c r="K19" s="17"/>
      <c r="L19" s="615"/>
      <c r="M19" s="601"/>
      <c r="N19" s="18"/>
      <c r="O19" s="324" t="s">
        <v>25</v>
      </c>
      <c r="P19" s="387">
        <v>2426</v>
      </c>
      <c r="Q19" s="208">
        <v>2500</v>
      </c>
      <c r="R19" s="379">
        <v>2500</v>
      </c>
      <c r="S19" s="914"/>
      <c r="T19" s="887"/>
      <c r="U19" s="888"/>
    </row>
    <row r="20" spans="1:21" s="3" customFormat="1" ht="39.75" customHeight="1" x14ac:dyDescent="0.25">
      <c r="A20" s="995"/>
      <c r="B20" s="955"/>
      <c r="C20" s="956"/>
      <c r="D20" s="106"/>
      <c r="E20" s="515"/>
      <c r="F20" s="232"/>
      <c r="G20" s="24"/>
      <c r="H20" s="286"/>
      <c r="I20" s="617"/>
      <c r="J20" s="603"/>
      <c r="K20" s="286"/>
      <c r="L20" s="617"/>
      <c r="M20" s="603"/>
      <c r="N20" s="255"/>
      <c r="O20" s="951" t="s">
        <v>26</v>
      </c>
      <c r="P20" s="952">
        <v>7963</v>
      </c>
      <c r="Q20" s="953">
        <v>8759</v>
      </c>
      <c r="R20" s="954">
        <v>9635</v>
      </c>
      <c r="S20" s="954"/>
      <c r="T20" s="887"/>
      <c r="U20" s="888"/>
    </row>
    <row r="21" spans="1:21" s="3" customFormat="1" ht="38.25" customHeight="1" x14ac:dyDescent="0.25">
      <c r="A21" s="534"/>
      <c r="B21" s="12"/>
      <c r="C21" s="13"/>
      <c r="D21" s="20"/>
      <c r="E21" s="594"/>
      <c r="F21" s="542"/>
      <c r="G21" s="24"/>
      <c r="H21" s="286"/>
      <c r="I21" s="617"/>
      <c r="J21" s="603"/>
      <c r="K21" s="286"/>
      <c r="L21" s="617"/>
      <c r="M21" s="603"/>
      <c r="N21" s="255"/>
      <c r="O21" s="1204" t="s">
        <v>27</v>
      </c>
      <c r="P21" s="562">
        <v>83</v>
      </c>
      <c r="Q21" s="207">
        <v>91</v>
      </c>
      <c r="R21" s="566">
        <v>100</v>
      </c>
      <c r="S21" s="566"/>
      <c r="T21" s="887"/>
      <c r="U21" s="888"/>
    </row>
    <row r="22" spans="1:21" s="3" customFormat="1" ht="17.25" customHeight="1" x14ac:dyDescent="0.25">
      <c r="A22" s="534"/>
      <c r="B22" s="12"/>
      <c r="C22" s="251"/>
      <c r="D22" s="532"/>
      <c r="E22" s="594"/>
      <c r="F22" s="542"/>
      <c r="G22" s="25" t="s">
        <v>28</v>
      </c>
      <c r="H22" s="26">
        <f>SUM(H13:H21)</f>
        <v>4327.2</v>
      </c>
      <c r="I22" s="618">
        <f>SUM(I13:I21)</f>
        <v>4345.7</v>
      </c>
      <c r="J22" s="618">
        <f>SUM(J13:J21)</f>
        <v>18.5</v>
      </c>
      <c r="K22" s="26">
        <f t="shared" ref="K22:N22" si="0">SUM(K13:K21)</f>
        <v>4528.2</v>
      </c>
      <c r="L22" s="618">
        <f t="shared" ref="L22" si="1">SUM(L13:L21)</f>
        <v>4528.2</v>
      </c>
      <c r="M22" s="604">
        <f>SUM(M13:M21)</f>
        <v>0</v>
      </c>
      <c r="N22" s="27">
        <f t="shared" si="0"/>
        <v>4745</v>
      </c>
      <c r="O22" s="1204"/>
      <c r="P22" s="580"/>
      <c r="Q22" s="564"/>
      <c r="R22" s="577"/>
      <c r="S22" s="577"/>
      <c r="T22" s="887"/>
      <c r="U22" s="887"/>
    </row>
    <row r="23" spans="1:21" s="3" customFormat="1" ht="27.75" customHeight="1" x14ac:dyDescent="0.25">
      <c r="A23" s="534"/>
      <c r="B23" s="12"/>
      <c r="C23" s="13"/>
      <c r="D23" s="1205" t="s">
        <v>29</v>
      </c>
      <c r="E23" s="1207" t="s">
        <v>130</v>
      </c>
      <c r="F23" s="231" t="s">
        <v>21</v>
      </c>
      <c r="G23" s="587" t="s">
        <v>22</v>
      </c>
      <c r="H23" s="394">
        <v>2109.3000000000002</v>
      </c>
      <c r="I23" s="770">
        <v>2020.5</v>
      </c>
      <c r="J23" s="771">
        <f>I23-H23</f>
        <v>-88.800000000000182</v>
      </c>
      <c r="K23" s="320">
        <v>2136.3000000000002</v>
      </c>
      <c r="L23" s="1009">
        <v>2136.3000000000002</v>
      </c>
      <c r="M23" s="771"/>
      <c r="N23" s="278">
        <v>2186.3000000000002</v>
      </c>
      <c r="O23" s="1287" t="s">
        <v>30</v>
      </c>
      <c r="P23" s="32">
        <v>750</v>
      </c>
      <c r="Q23" s="33">
        <v>772</v>
      </c>
      <c r="R23" s="326">
        <v>777</v>
      </c>
      <c r="S23" s="1205" t="s">
        <v>222</v>
      </c>
      <c r="T23" s="887"/>
      <c r="U23" s="888"/>
    </row>
    <row r="24" spans="1:21" s="3" customFormat="1" ht="48.75" customHeight="1" x14ac:dyDescent="0.25">
      <c r="A24" s="534"/>
      <c r="B24" s="12"/>
      <c r="C24" s="13"/>
      <c r="D24" s="1199"/>
      <c r="E24" s="1208"/>
      <c r="F24" s="542"/>
      <c r="G24" s="396"/>
      <c r="H24" s="745"/>
      <c r="I24" s="746"/>
      <c r="J24" s="602"/>
      <c r="K24" s="51"/>
      <c r="L24" s="624"/>
      <c r="M24" s="602"/>
      <c r="N24" s="56"/>
      <c r="O24" s="1288"/>
      <c r="P24" s="226"/>
      <c r="Q24" s="230"/>
      <c r="R24" s="498"/>
      <c r="S24" s="1199"/>
      <c r="T24" s="887"/>
      <c r="U24" s="888"/>
    </row>
    <row r="25" spans="1:21" s="3" customFormat="1" ht="16.5" customHeight="1" x14ac:dyDescent="0.25">
      <c r="A25" s="534"/>
      <c r="B25" s="12"/>
      <c r="C25" s="251"/>
      <c r="D25" s="1206"/>
      <c r="E25" s="1209"/>
      <c r="F25" s="232"/>
      <c r="G25" s="36" t="s">
        <v>28</v>
      </c>
      <c r="H25" s="274">
        <f t="shared" ref="H25:N25" si="2">SUM(H23:H24)</f>
        <v>2109.3000000000002</v>
      </c>
      <c r="I25" s="619">
        <f t="shared" si="2"/>
        <v>2020.5</v>
      </c>
      <c r="J25" s="619">
        <f t="shared" si="2"/>
        <v>-88.800000000000182</v>
      </c>
      <c r="K25" s="274">
        <f t="shared" si="2"/>
        <v>2136.3000000000002</v>
      </c>
      <c r="L25" s="619">
        <f t="shared" si="2"/>
        <v>2136.3000000000002</v>
      </c>
      <c r="M25" s="605">
        <f t="shared" si="2"/>
        <v>0</v>
      </c>
      <c r="N25" s="37">
        <f t="shared" si="2"/>
        <v>2186.3000000000002</v>
      </c>
      <c r="O25" s="595"/>
      <c r="P25" s="224"/>
      <c r="Q25" s="225"/>
      <c r="R25" s="220"/>
      <c r="S25" s="1199"/>
      <c r="T25" s="887"/>
      <c r="U25" s="887"/>
    </row>
    <row r="26" spans="1:21" s="3" customFormat="1" ht="28.5" customHeight="1" x14ac:dyDescent="0.25">
      <c r="A26" s="534"/>
      <c r="B26" s="12"/>
      <c r="C26" s="13"/>
      <c r="D26" s="1203" t="s">
        <v>31</v>
      </c>
      <c r="E26" s="514"/>
      <c r="F26" s="542" t="s">
        <v>21</v>
      </c>
      <c r="G26" s="24" t="s">
        <v>22</v>
      </c>
      <c r="H26" s="112">
        <v>220.2</v>
      </c>
      <c r="I26" s="772">
        <v>342.5</v>
      </c>
      <c r="J26" s="773">
        <f>I26-H26</f>
        <v>122.30000000000001</v>
      </c>
      <c r="K26" s="112">
        <v>357.4</v>
      </c>
      <c r="L26" s="620">
        <v>357.4</v>
      </c>
      <c r="M26" s="773"/>
      <c r="N26" s="113">
        <v>357.4</v>
      </c>
      <c r="O26" s="1202" t="s">
        <v>32</v>
      </c>
      <c r="P26" s="1450" t="s">
        <v>204</v>
      </c>
      <c r="Q26" s="1195">
        <v>36</v>
      </c>
      <c r="R26" s="1197">
        <v>37</v>
      </c>
      <c r="S26" s="1199"/>
      <c r="T26" s="903"/>
      <c r="U26" s="902"/>
    </row>
    <row r="27" spans="1:21" s="3" customFormat="1" ht="16.5" customHeight="1" x14ac:dyDescent="0.25">
      <c r="A27" s="534"/>
      <c r="B27" s="12"/>
      <c r="C27" s="251"/>
      <c r="D27" s="1210"/>
      <c r="E27" s="515"/>
      <c r="F27" s="232"/>
      <c r="G27" s="36" t="s">
        <v>28</v>
      </c>
      <c r="H27" s="274">
        <f t="shared" ref="H27:N27" si="3">+H26</f>
        <v>220.2</v>
      </c>
      <c r="I27" s="619">
        <f t="shared" si="3"/>
        <v>342.5</v>
      </c>
      <c r="J27" s="619">
        <f t="shared" si="3"/>
        <v>122.30000000000001</v>
      </c>
      <c r="K27" s="274">
        <f t="shared" si="3"/>
        <v>357.4</v>
      </c>
      <c r="L27" s="619">
        <f t="shared" si="3"/>
        <v>357.4</v>
      </c>
      <c r="M27" s="605">
        <f t="shared" si="3"/>
        <v>0</v>
      </c>
      <c r="N27" s="37">
        <f t="shared" si="3"/>
        <v>357.4</v>
      </c>
      <c r="O27" s="1211"/>
      <c r="P27" s="1451"/>
      <c r="Q27" s="1196"/>
      <c r="R27" s="1198"/>
      <c r="S27" s="1206"/>
      <c r="T27" s="902"/>
      <c r="U27" s="902"/>
    </row>
    <row r="28" spans="1:21" s="3" customFormat="1" ht="77.25" customHeight="1" x14ac:dyDescent="0.25">
      <c r="A28" s="534"/>
      <c r="B28" s="12"/>
      <c r="C28" s="13"/>
      <c r="D28" s="1199" t="s">
        <v>33</v>
      </c>
      <c r="E28" s="1200" t="s">
        <v>125</v>
      </c>
      <c r="F28" s="542" t="s">
        <v>21</v>
      </c>
      <c r="G28" s="24" t="s">
        <v>22</v>
      </c>
      <c r="H28" s="271">
        <v>433.9</v>
      </c>
      <c r="I28" s="774">
        <v>373.4</v>
      </c>
      <c r="J28" s="775">
        <f>I28-H28</f>
        <v>-60.5</v>
      </c>
      <c r="K28" s="112">
        <v>433.9</v>
      </c>
      <c r="L28" s="620">
        <v>433.9</v>
      </c>
      <c r="M28" s="775"/>
      <c r="N28" s="113">
        <v>433</v>
      </c>
      <c r="O28" s="1202" t="s">
        <v>34</v>
      </c>
      <c r="P28" s="40" t="s">
        <v>148</v>
      </c>
      <c r="Q28" s="41" t="s">
        <v>148</v>
      </c>
      <c r="R28" s="42" t="s">
        <v>149</v>
      </c>
      <c r="S28" s="1205" t="s">
        <v>223</v>
      </c>
      <c r="T28" s="903"/>
      <c r="U28" s="902"/>
    </row>
    <row r="29" spans="1:21" s="3" customFormat="1" ht="16.5" customHeight="1" x14ac:dyDescent="0.25">
      <c r="A29" s="534"/>
      <c r="B29" s="12"/>
      <c r="C29" s="13"/>
      <c r="D29" s="1199"/>
      <c r="E29" s="1201"/>
      <c r="F29" s="542"/>
      <c r="G29" s="36" t="s">
        <v>28</v>
      </c>
      <c r="H29" s="26">
        <f t="shared" ref="H29:N29" si="4">+H28</f>
        <v>433.9</v>
      </c>
      <c r="I29" s="618">
        <f t="shared" si="4"/>
        <v>373.4</v>
      </c>
      <c r="J29" s="618">
        <f t="shared" si="4"/>
        <v>-60.5</v>
      </c>
      <c r="K29" s="26">
        <f t="shared" si="4"/>
        <v>433.9</v>
      </c>
      <c r="L29" s="618">
        <f t="shared" si="4"/>
        <v>433.9</v>
      </c>
      <c r="M29" s="604">
        <f t="shared" si="4"/>
        <v>0</v>
      </c>
      <c r="N29" s="27">
        <f t="shared" si="4"/>
        <v>433</v>
      </c>
      <c r="O29" s="1202"/>
      <c r="P29" s="43" t="s">
        <v>150</v>
      </c>
      <c r="Q29" s="44" t="s">
        <v>150</v>
      </c>
      <c r="R29" s="45" t="s">
        <v>150</v>
      </c>
      <c r="S29" s="1206"/>
      <c r="T29" s="902"/>
      <c r="U29" s="902"/>
    </row>
    <row r="30" spans="1:21" s="3" customFormat="1" ht="36.75" customHeight="1" x14ac:dyDescent="0.25">
      <c r="A30" s="1215"/>
      <c r="B30" s="1217"/>
      <c r="C30" s="939"/>
      <c r="D30" s="1205" t="s">
        <v>35</v>
      </c>
      <c r="E30" s="1228" t="s">
        <v>125</v>
      </c>
      <c r="F30" s="520">
        <v>3</v>
      </c>
      <c r="G30" s="24" t="s">
        <v>24</v>
      </c>
      <c r="H30" s="46">
        <v>92.8</v>
      </c>
      <c r="I30" s="622">
        <v>92.8</v>
      </c>
      <c r="J30" s="608"/>
      <c r="K30" s="46">
        <v>129.19999999999999</v>
      </c>
      <c r="L30" s="622">
        <v>129.19999999999999</v>
      </c>
      <c r="M30" s="608"/>
      <c r="N30" s="31">
        <v>92.8</v>
      </c>
      <c r="O30" s="941" t="s">
        <v>116</v>
      </c>
      <c r="P30" s="19">
        <v>1510</v>
      </c>
      <c r="Q30" s="928">
        <v>1510</v>
      </c>
      <c r="R30" s="383">
        <v>1510</v>
      </c>
      <c r="S30" s="383"/>
      <c r="T30" s="902"/>
      <c r="U30" s="903"/>
    </row>
    <row r="31" spans="1:21" s="3" customFormat="1" ht="21" customHeight="1" x14ac:dyDescent="0.25">
      <c r="A31" s="1215"/>
      <c r="B31" s="1217"/>
      <c r="C31" s="1000"/>
      <c r="D31" s="1206"/>
      <c r="E31" s="1229"/>
      <c r="F31" s="233"/>
      <c r="G31" s="47" t="s">
        <v>28</v>
      </c>
      <c r="H31" s="274">
        <f>+H30</f>
        <v>92.8</v>
      </c>
      <c r="I31" s="619">
        <f>+I30</f>
        <v>92.8</v>
      </c>
      <c r="J31" s="605"/>
      <c r="K31" s="274">
        <f>+K30</f>
        <v>129.19999999999999</v>
      </c>
      <c r="L31" s="619">
        <f>+L30</f>
        <v>129.19999999999999</v>
      </c>
      <c r="M31" s="605"/>
      <c r="N31" s="37">
        <f>+N30</f>
        <v>92.8</v>
      </c>
      <c r="O31" s="199"/>
      <c r="P31" s="49"/>
      <c r="Q31" s="949"/>
      <c r="R31" s="50"/>
      <c r="S31" s="50"/>
      <c r="T31" s="902"/>
      <c r="U31" s="902"/>
    </row>
    <row r="32" spans="1:21" s="2" customFormat="1" ht="16.5" customHeight="1" x14ac:dyDescent="0.25">
      <c r="A32" s="1215"/>
      <c r="B32" s="1217"/>
      <c r="C32" s="585"/>
      <c r="D32" s="1199" t="s">
        <v>162</v>
      </c>
      <c r="E32" s="1230" t="s">
        <v>134</v>
      </c>
      <c r="F32" s="1231" t="s">
        <v>21</v>
      </c>
      <c r="G32" s="948" t="s">
        <v>22</v>
      </c>
      <c r="H32" s="459">
        <v>287.60000000000002</v>
      </c>
      <c r="I32" s="433">
        <v>287.60000000000002</v>
      </c>
      <c r="J32" s="677"/>
      <c r="K32" s="459">
        <v>287.60000000000002</v>
      </c>
      <c r="L32" s="433">
        <v>287.60000000000002</v>
      </c>
      <c r="M32" s="677"/>
      <c r="N32" s="1012">
        <v>287.60000000000002</v>
      </c>
      <c r="O32" s="1199" t="s">
        <v>172</v>
      </c>
      <c r="P32" s="173">
        <v>108</v>
      </c>
      <c r="Q32" s="174">
        <v>108</v>
      </c>
      <c r="R32" s="723">
        <v>108</v>
      </c>
      <c r="S32" s="1205" t="s">
        <v>220</v>
      </c>
      <c r="T32" s="904"/>
      <c r="U32" s="904"/>
    </row>
    <row r="33" spans="1:24" s="2" customFormat="1" ht="16.5" customHeight="1" x14ac:dyDescent="0.25">
      <c r="A33" s="1215"/>
      <c r="B33" s="1217"/>
      <c r="C33" s="585"/>
      <c r="D33" s="1199"/>
      <c r="E33" s="1230"/>
      <c r="F33" s="1231"/>
      <c r="G33" s="398" t="s">
        <v>206</v>
      </c>
      <c r="H33" s="394">
        <v>206.4</v>
      </c>
      <c r="I33" s="770">
        <v>198.9</v>
      </c>
      <c r="J33" s="771">
        <f>I33-H33</f>
        <v>-7.5</v>
      </c>
      <c r="K33" s="394">
        <v>206.4</v>
      </c>
      <c r="L33" s="614">
        <v>206.4</v>
      </c>
      <c r="M33" s="771"/>
      <c r="N33" s="395">
        <f>206.4-6.3</f>
        <v>200.1</v>
      </c>
      <c r="O33" s="1199"/>
      <c r="P33" s="194"/>
      <c r="Q33" s="174"/>
      <c r="R33" s="264"/>
      <c r="S33" s="1199"/>
      <c r="T33" s="905"/>
      <c r="U33" s="904"/>
      <c r="V33" s="3"/>
    </row>
    <row r="34" spans="1:24" s="2" customFormat="1" ht="17.25" customHeight="1" x14ac:dyDescent="0.25">
      <c r="A34" s="534"/>
      <c r="B34" s="536"/>
      <c r="C34" s="585"/>
      <c r="D34" s="1199"/>
      <c r="E34" s="1230"/>
      <c r="F34" s="1231"/>
      <c r="G34" s="399" t="s">
        <v>203</v>
      </c>
      <c r="H34" s="144">
        <v>0</v>
      </c>
      <c r="I34" s="762">
        <v>6.8</v>
      </c>
      <c r="J34" s="771">
        <f>I34-H34</f>
        <v>6.8</v>
      </c>
      <c r="K34" s="288"/>
      <c r="L34" s="1010"/>
      <c r="M34" s="771"/>
      <c r="N34" s="776"/>
      <c r="O34" s="1199"/>
      <c r="P34" s="194"/>
      <c r="Q34" s="174"/>
      <c r="R34" s="264"/>
      <c r="S34" s="1199"/>
      <c r="T34" s="905"/>
      <c r="U34" s="904"/>
      <c r="V34" s="3"/>
    </row>
    <row r="35" spans="1:24" s="2" customFormat="1" ht="17.25" customHeight="1" x14ac:dyDescent="0.25">
      <c r="A35" s="534"/>
      <c r="B35" s="536"/>
      <c r="C35" s="585"/>
      <c r="D35" s="1199"/>
      <c r="E35" s="1230"/>
      <c r="F35" s="1231"/>
      <c r="G35" s="25" t="s">
        <v>28</v>
      </c>
      <c r="H35" s="26">
        <f t="shared" ref="H35:N35" si="5">SUM(H32:H34)</f>
        <v>494</v>
      </c>
      <c r="I35" s="618">
        <f t="shared" si="5"/>
        <v>493.3</v>
      </c>
      <c r="J35" s="618">
        <f t="shared" si="5"/>
        <v>-0.70000000000000018</v>
      </c>
      <c r="K35" s="26">
        <f t="shared" si="5"/>
        <v>494</v>
      </c>
      <c r="L35" s="618">
        <f t="shared" si="5"/>
        <v>494</v>
      </c>
      <c r="M35" s="604">
        <f t="shared" si="5"/>
        <v>0</v>
      </c>
      <c r="N35" s="27">
        <f t="shared" si="5"/>
        <v>487.70000000000005</v>
      </c>
      <c r="O35" s="533"/>
      <c r="P35" s="540"/>
      <c r="Q35" s="531"/>
      <c r="R35" s="34"/>
      <c r="S35" s="1199"/>
      <c r="T35" s="904"/>
      <c r="U35" s="904"/>
    </row>
    <row r="36" spans="1:24" s="2" customFormat="1" ht="17.25" customHeight="1" thickBot="1" x14ac:dyDescent="0.3">
      <c r="A36" s="535"/>
      <c r="B36" s="537"/>
      <c r="C36" s="589"/>
      <c r="D36" s="1212" t="s">
        <v>36</v>
      </c>
      <c r="E36" s="1213"/>
      <c r="F36" s="1213"/>
      <c r="G36" s="1214"/>
      <c r="H36" s="57">
        <f t="shared" ref="H36:N36" si="6">H35+H31+H29+H27+H25+H22</f>
        <v>7677.4</v>
      </c>
      <c r="I36" s="623">
        <f t="shared" si="6"/>
        <v>7668.2</v>
      </c>
      <c r="J36" s="623">
        <f t="shared" si="6"/>
        <v>-9.2000000000001734</v>
      </c>
      <c r="K36" s="57">
        <f t="shared" si="6"/>
        <v>8079</v>
      </c>
      <c r="L36" s="623">
        <f t="shared" si="6"/>
        <v>8079</v>
      </c>
      <c r="M36" s="609">
        <f t="shared" si="6"/>
        <v>0</v>
      </c>
      <c r="N36" s="58">
        <f t="shared" si="6"/>
        <v>8302.2000000000007</v>
      </c>
      <c r="O36" s="551"/>
      <c r="P36" s="541"/>
      <c r="Q36" s="308"/>
      <c r="R36" s="519"/>
      <c r="S36" s="1221"/>
      <c r="T36" s="904"/>
      <c r="U36" s="902"/>
      <c r="X36" s="3"/>
    </row>
    <row r="37" spans="1:24" s="3" customFormat="1" ht="64.5" customHeight="1" x14ac:dyDescent="0.25">
      <c r="A37" s="1215" t="s">
        <v>17</v>
      </c>
      <c r="B37" s="1217" t="s">
        <v>17</v>
      </c>
      <c r="C37" s="1219" t="s">
        <v>37</v>
      </c>
      <c r="D37" s="1199" t="s">
        <v>38</v>
      </c>
      <c r="E37" s="1222"/>
      <c r="F37" s="1224" t="s">
        <v>21</v>
      </c>
      <c r="G37" s="16" t="s">
        <v>39</v>
      </c>
      <c r="H37" s="51">
        <v>12558</v>
      </c>
      <c r="I37" s="624">
        <v>12558</v>
      </c>
      <c r="J37" s="610"/>
      <c r="K37" s="51">
        <v>12558</v>
      </c>
      <c r="L37" s="624">
        <v>12558</v>
      </c>
      <c r="M37" s="610"/>
      <c r="N37" s="56">
        <v>12558</v>
      </c>
      <c r="O37" s="69" t="s">
        <v>40</v>
      </c>
      <c r="P37" s="580">
        <v>6852</v>
      </c>
      <c r="Q37" s="564">
        <v>6852</v>
      </c>
      <c r="R37" s="566">
        <v>6852</v>
      </c>
      <c r="S37" s="566"/>
      <c r="T37" s="887"/>
      <c r="U37" s="887"/>
    </row>
    <row r="38" spans="1:24" s="3" customFormat="1" ht="16.5" customHeight="1" thickBot="1" x14ac:dyDescent="0.3">
      <c r="A38" s="1216"/>
      <c r="B38" s="1218"/>
      <c r="C38" s="1220"/>
      <c r="D38" s="1221"/>
      <c r="E38" s="1223"/>
      <c r="F38" s="1225"/>
      <c r="G38" s="60" t="s">
        <v>28</v>
      </c>
      <c r="H38" s="57">
        <f>+H37</f>
        <v>12558</v>
      </c>
      <c r="I38" s="623">
        <f>+I37</f>
        <v>12558</v>
      </c>
      <c r="J38" s="609"/>
      <c r="K38" s="57">
        <f>+K37</f>
        <v>12558</v>
      </c>
      <c r="L38" s="623">
        <f>+L37</f>
        <v>12558</v>
      </c>
      <c r="M38" s="609"/>
      <c r="N38" s="58">
        <f>+N37</f>
        <v>12558</v>
      </c>
      <c r="O38" s="202"/>
      <c r="P38" s="114"/>
      <c r="Q38" s="382"/>
      <c r="R38" s="270"/>
      <c r="S38" s="270"/>
      <c r="T38" s="887"/>
      <c r="U38" s="887"/>
    </row>
    <row r="39" spans="1:24" s="3" customFormat="1" ht="21.75" customHeight="1" x14ac:dyDescent="0.25">
      <c r="A39" s="546" t="s">
        <v>17</v>
      </c>
      <c r="B39" s="9" t="s">
        <v>17</v>
      </c>
      <c r="C39" s="385" t="s">
        <v>41</v>
      </c>
      <c r="D39" s="1236" t="s">
        <v>42</v>
      </c>
      <c r="E39" s="504"/>
      <c r="F39" s="213" t="s">
        <v>21</v>
      </c>
      <c r="G39" s="590" t="s">
        <v>39</v>
      </c>
      <c r="H39" s="273">
        <v>2154.9</v>
      </c>
      <c r="I39" s="625">
        <v>2154.9</v>
      </c>
      <c r="J39" s="611"/>
      <c r="K39" s="273">
        <v>2154.9</v>
      </c>
      <c r="L39" s="625">
        <v>2154.9</v>
      </c>
      <c r="M39" s="611"/>
      <c r="N39" s="62">
        <v>2154.9</v>
      </c>
      <c r="O39" s="1243" t="s">
        <v>40</v>
      </c>
      <c r="P39" s="1245">
        <v>1952</v>
      </c>
      <c r="Q39" s="1247">
        <v>1952</v>
      </c>
      <c r="R39" s="1430">
        <v>1952</v>
      </c>
      <c r="S39" s="554"/>
      <c r="T39" s="887"/>
      <c r="U39" s="887"/>
    </row>
    <row r="40" spans="1:24" s="3" customFormat="1" ht="16.5" customHeight="1" thickBot="1" x14ac:dyDescent="0.3">
      <c r="A40" s="535"/>
      <c r="B40" s="63"/>
      <c r="C40" s="539"/>
      <c r="D40" s="1221"/>
      <c r="E40" s="64"/>
      <c r="F40" s="543"/>
      <c r="G40" s="60" t="s">
        <v>28</v>
      </c>
      <c r="H40" s="57">
        <f>+H39</f>
        <v>2154.9</v>
      </c>
      <c r="I40" s="623">
        <f>+I39</f>
        <v>2154.9</v>
      </c>
      <c r="J40" s="609"/>
      <c r="K40" s="57">
        <f>+K39</f>
        <v>2154.9</v>
      </c>
      <c r="L40" s="623">
        <f>+L39</f>
        <v>2154.9</v>
      </c>
      <c r="M40" s="609"/>
      <c r="N40" s="58">
        <f>+N39</f>
        <v>2154.9</v>
      </c>
      <c r="O40" s="1244"/>
      <c r="P40" s="1246"/>
      <c r="Q40" s="1248"/>
      <c r="R40" s="1431"/>
      <c r="S40" s="555"/>
      <c r="T40" s="887"/>
      <c r="U40" s="887"/>
    </row>
    <row r="41" spans="1:24" s="2" customFormat="1" ht="105" customHeight="1" x14ac:dyDescent="0.25">
      <c r="A41" s="1232" t="s">
        <v>17</v>
      </c>
      <c r="B41" s="1233" t="s">
        <v>17</v>
      </c>
      <c r="C41" s="1234" t="s">
        <v>43</v>
      </c>
      <c r="D41" s="1236" t="s">
        <v>211</v>
      </c>
      <c r="E41" s="504"/>
      <c r="F41" s="556" t="s">
        <v>21</v>
      </c>
      <c r="G41" s="65" t="s">
        <v>24</v>
      </c>
      <c r="H41" s="237">
        <v>321.2</v>
      </c>
      <c r="I41" s="626">
        <v>321.2</v>
      </c>
      <c r="J41" s="612"/>
      <c r="K41" s="237">
        <v>322</v>
      </c>
      <c r="L41" s="626">
        <v>322</v>
      </c>
      <c r="M41" s="612"/>
      <c r="N41" s="1013">
        <v>322</v>
      </c>
      <c r="O41" s="1237" t="s">
        <v>213</v>
      </c>
      <c r="P41" s="59">
        <v>349</v>
      </c>
      <c r="Q41" s="1239">
        <v>349</v>
      </c>
      <c r="R41" s="1241">
        <v>349</v>
      </c>
      <c r="S41" s="1388" t="s">
        <v>224</v>
      </c>
      <c r="T41" s="886"/>
      <c r="U41" s="889"/>
    </row>
    <row r="42" spans="1:24" s="3" customFormat="1" ht="16.5" customHeight="1" thickBot="1" x14ac:dyDescent="0.3">
      <c r="A42" s="1216"/>
      <c r="B42" s="1218"/>
      <c r="C42" s="1235"/>
      <c r="D42" s="1221"/>
      <c r="E42" s="64"/>
      <c r="F42" s="543"/>
      <c r="G42" s="60" t="s">
        <v>28</v>
      </c>
      <c r="H42" s="57">
        <f>+H41</f>
        <v>321.2</v>
      </c>
      <c r="I42" s="623">
        <f>+I41</f>
        <v>321.2</v>
      </c>
      <c r="J42" s="609"/>
      <c r="K42" s="57">
        <f>+K41</f>
        <v>322</v>
      </c>
      <c r="L42" s="623">
        <f>+L41</f>
        <v>322</v>
      </c>
      <c r="M42" s="609"/>
      <c r="N42" s="58">
        <f>+N41</f>
        <v>322</v>
      </c>
      <c r="O42" s="1238"/>
      <c r="P42" s="305"/>
      <c r="Q42" s="1240"/>
      <c r="R42" s="1242"/>
      <c r="S42" s="1403"/>
      <c r="T42" s="887"/>
      <c r="U42" s="887"/>
    </row>
    <row r="43" spans="1:24" s="2" customFormat="1" ht="16.5" customHeight="1" thickBot="1" x14ac:dyDescent="0.3">
      <c r="A43" s="7" t="s">
        <v>17</v>
      </c>
      <c r="B43" s="8" t="s">
        <v>17</v>
      </c>
      <c r="C43" s="1253" t="s">
        <v>45</v>
      </c>
      <c r="D43" s="1254"/>
      <c r="E43" s="1254"/>
      <c r="F43" s="1254"/>
      <c r="G43" s="1255"/>
      <c r="H43" s="133">
        <f>H42+H40+H38+H36</f>
        <v>22711.5</v>
      </c>
      <c r="I43" s="627">
        <f>I42+I40+I38+I36</f>
        <v>22702.3</v>
      </c>
      <c r="J43" s="627">
        <f>J42+J40+J38+J36</f>
        <v>-9.2000000000001734</v>
      </c>
      <c r="K43" s="133">
        <f t="shared" ref="K43:N43" si="7">K42+K40+K38+K36</f>
        <v>23113.9</v>
      </c>
      <c r="L43" s="627">
        <f t="shared" ref="L43" si="8">L42+L40+L38+L36</f>
        <v>23113.9</v>
      </c>
      <c r="M43" s="1006">
        <f>M42+M40+M38+M36</f>
        <v>0</v>
      </c>
      <c r="N43" s="1014">
        <f t="shared" si="7"/>
        <v>23337.1</v>
      </c>
      <c r="O43" s="1256"/>
      <c r="P43" s="1257"/>
      <c r="Q43" s="1257"/>
      <c r="R43" s="1257"/>
      <c r="S43" s="1258"/>
      <c r="T43" s="886"/>
      <c r="U43" s="886"/>
      <c r="V43" s="3"/>
    </row>
    <row r="44" spans="1:24" s="2" customFormat="1" ht="16.5" customHeight="1" thickBot="1" x14ac:dyDescent="0.3">
      <c r="A44" s="71" t="s">
        <v>17</v>
      </c>
      <c r="B44" s="8" t="s">
        <v>37</v>
      </c>
      <c r="C44" s="1259" t="s">
        <v>46</v>
      </c>
      <c r="D44" s="1259"/>
      <c r="E44" s="1259"/>
      <c r="F44" s="1259"/>
      <c r="G44" s="1259"/>
      <c r="H44" s="1259"/>
      <c r="I44" s="1259"/>
      <c r="J44" s="1259"/>
      <c r="K44" s="1259"/>
      <c r="L44" s="1259"/>
      <c r="M44" s="1259"/>
      <c r="N44" s="1259"/>
      <c r="O44" s="1259"/>
      <c r="P44" s="1259"/>
      <c r="Q44" s="1259"/>
      <c r="R44" s="1259"/>
      <c r="S44" s="1260"/>
      <c r="T44" s="886"/>
      <c r="U44" s="886"/>
    </row>
    <row r="45" spans="1:24" s="3" customFormat="1" ht="17.25" customHeight="1" x14ac:dyDescent="0.25">
      <c r="A45" s="1104" t="s">
        <v>17</v>
      </c>
      <c r="B45" s="1106" t="s">
        <v>37</v>
      </c>
      <c r="C45" s="72" t="s">
        <v>17</v>
      </c>
      <c r="D45" s="1389" t="s">
        <v>47</v>
      </c>
      <c r="E45" s="1261" t="s">
        <v>131</v>
      </c>
      <c r="F45" s="1110">
        <v>3</v>
      </c>
      <c r="G45" s="528" t="s">
        <v>24</v>
      </c>
      <c r="H45" s="84">
        <f>3327.2+3</f>
        <v>3330.2</v>
      </c>
      <c r="I45" s="613">
        <f>3327.2+3</f>
        <v>3330.2</v>
      </c>
      <c r="J45" s="957"/>
      <c r="K45" s="84">
        <v>3293.2</v>
      </c>
      <c r="L45" s="613">
        <v>3293.2</v>
      </c>
      <c r="M45" s="957"/>
      <c r="N45" s="84">
        <v>3298.6</v>
      </c>
      <c r="O45" s="417" t="s">
        <v>167</v>
      </c>
      <c r="P45" s="418">
        <v>1354</v>
      </c>
      <c r="Q45" s="419">
        <v>1354</v>
      </c>
      <c r="R45" s="420">
        <v>1354</v>
      </c>
      <c r="S45" s="1429" t="s">
        <v>205</v>
      </c>
      <c r="T45" s="887"/>
      <c r="U45" s="887"/>
    </row>
    <row r="46" spans="1:24" s="3" customFormat="1" ht="17.25" customHeight="1" x14ac:dyDescent="0.25">
      <c r="A46" s="1105"/>
      <c r="B46" s="1107"/>
      <c r="C46" s="402"/>
      <c r="D46" s="1390"/>
      <c r="E46" s="1262"/>
      <c r="F46" s="143"/>
      <c r="G46" s="404" t="s">
        <v>22</v>
      </c>
      <c r="H46" s="908">
        <v>323.3</v>
      </c>
      <c r="I46" s="734">
        <v>323</v>
      </c>
      <c r="J46" s="735">
        <f>I46-H46</f>
        <v>-0.30000000000001137</v>
      </c>
      <c r="K46" s="405">
        <v>323</v>
      </c>
      <c r="L46" s="652">
        <v>323</v>
      </c>
      <c r="M46" s="735"/>
      <c r="N46" s="405">
        <v>323</v>
      </c>
      <c r="O46" s="1393" t="s">
        <v>168</v>
      </c>
      <c r="P46" s="421">
        <f>P45-P48</f>
        <v>890</v>
      </c>
      <c r="Q46" s="422">
        <f>Q45-Q48</f>
        <v>890</v>
      </c>
      <c r="R46" s="423">
        <f>R45-R48</f>
        <v>890</v>
      </c>
      <c r="S46" s="1203"/>
      <c r="T46" s="887"/>
      <c r="U46" s="887"/>
    </row>
    <row r="47" spans="1:24" s="3" customFormat="1" ht="17.25" customHeight="1" x14ac:dyDescent="0.25">
      <c r="A47" s="1105"/>
      <c r="B47" s="1107"/>
      <c r="C47" s="402"/>
      <c r="D47" s="403"/>
      <c r="E47" s="1262"/>
      <c r="F47" s="143"/>
      <c r="G47" s="407" t="s">
        <v>48</v>
      </c>
      <c r="H47" s="408">
        <v>636.6</v>
      </c>
      <c r="I47" s="653">
        <v>636.6</v>
      </c>
      <c r="J47" s="629"/>
      <c r="K47" s="408">
        <v>640.20000000000005</v>
      </c>
      <c r="L47" s="653">
        <v>640.20000000000005</v>
      </c>
      <c r="M47" s="629"/>
      <c r="N47" s="408">
        <v>640.20000000000005</v>
      </c>
      <c r="O47" s="1394"/>
      <c r="P47" s="424"/>
      <c r="Q47" s="425"/>
      <c r="R47" s="426"/>
      <c r="S47" s="1203"/>
      <c r="T47" s="887"/>
      <c r="U47" s="887"/>
    </row>
    <row r="48" spans="1:24" s="3" customFormat="1" ht="17.25" customHeight="1" x14ac:dyDescent="0.25">
      <c r="A48" s="1105"/>
      <c r="B48" s="1107"/>
      <c r="C48" s="402"/>
      <c r="D48" s="403"/>
      <c r="E48" s="1262"/>
      <c r="F48" s="143"/>
      <c r="G48" s="404" t="s">
        <v>105</v>
      </c>
      <c r="H48" s="405"/>
      <c r="I48" s="734">
        <v>62</v>
      </c>
      <c r="J48" s="735">
        <f>I48-H48</f>
        <v>62</v>
      </c>
      <c r="K48" s="405"/>
      <c r="L48" s="652"/>
      <c r="M48" s="735"/>
      <c r="N48" s="406"/>
      <c r="O48" s="1391" t="s">
        <v>169</v>
      </c>
      <c r="P48" s="427">
        <v>464</v>
      </c>
      <c r="Q48" s="428">
        <v>464</v>
      </c>
      <c r="R48" s="429">
        <v>464</v>
      </c>
      <c r="S48" s="1203"/>
      <c r="T48" s="887"/>
      <c r="U48" s="887"/>
    </row>
    <row r="49" spans="1:21" s="3" customFormat="1" ht="17.25" customHeight="1" x14ac:dyDescent="0.25">
      <c r="A49" s="1105"/>
      <c r="B49" s="1107"/>
      <c r="C49" s="402"/>
      <c r="D49" s="403"/>
      <c r="E49" s="1262"/>
      <c r="F49" s="143"/>
      <c r="G49" s="404" t="s">
        <v>39</v>
      </c>
      <c r="H49" s="405">
        <v>233.7</v>
      </c>
      <c r="I49" s="761">
        <v>197.7</v>
      </c>
      <c r="J49" s="735">
        <f>I49-H49</f>
        <v>-36</v>
      </c>
      <c r="K49" s="405">
        <v>232.7</v>
      </c>
      <c r="L49" s="652">
        <v>232.7</v>
      </c>
      <c r="M49" s="735"/>
      <c r="N49" s="405">
        <v>198.7</v>
      </c>
      <c r="O49" s="1392"/>
      <c r="P49" s="427"/>
      <c r="Q49" s="428"/>
      <c r="R49" s="429"/>
      <c r="S49" s="1203"/>
      <c r="T49" s="887"/>
      <c r="U49" s="887"/>
    </row>
    <row r="50" spans="1:21" s="3" customFormat="1" ht="30.75" customHeight="1" x14ac:dyDescent="0.25">
      <c r="A50" s="1105"/>
      <c r="B50" s="1107"/>
      <c r="C50" s="402"/>
      <c r="D50" s="403"/>
      <c r="E50" s="1262"/>
      <c r="F50" s="143"/>
      <c r="G50" s="413" t="s">
        <v>49</v>
      </c>
      <c r="H50" s="414">
        <v>2.5</v>
      </c>
      <c r="I50" s="654">
        <v>2.5</v>
      </c>
      <c r="J50" s="630"/>
      <c r="K50" s="414">
        <v>2.5</v>
      </c>
      <c r="L50" s="654">
        <v>2.5</v>
      </c>
      <c r="M50" s="630"/>
      <c r="N50" s="415">
        <v>3</v>
      </c>
      <c r="O50" s="1088" t="s">
        <v>50</v>
      </c>
      <c r="P50" s="1091" t="s">
        <v>151</v>
      </c>
      <c r="Q50" s="1092" t="s">
        <v>151</v>
      </c>
      <c r="R50" s="1111" t="s">
        <v>151</v>
      </c>
      <c r="S50" s="1203"/>
      <c r="T50" s="887"/>
      <c r="U50" s="887"/>
    </row>
    <row r="51" spans="1:21" s="3" customFormat="1" ht="15.75" customHeight="1" x14ac:dyDescent="0.25">
      <c r="A51" s="1105"/>
      <c r="B51" s="1107"/>
      <c r="C51" s="1117"/>
      <c r="D51" s="1263" t="s">
        <v>176</v>
      </c>
      <c r="E51" s="1262"/>
      <c r="F51" s="143"/>
      <c r="G51" s="430"/>
      <c r="H51" s="117"/>
      <c r="I51" s="655"/>
      <c r="J51" s="631"/>
      <c r="K51" s="117"/>
      <c r="L51" s="655"/>
      <c r="M51" s="631"/>
      <c r="N51" s="117"/>
      <c r="O51" s="431"/>
      <c r="P51" s="214"/>
      <c r="Q51" s="432"/>
      <c r="R51" s="227"/>
      <c r="S51" s="227"/>
      <c r="T51" s="887"/>
      <c r="U51" s="887"/>
    </row>
    <row r="52" spans="1:21" s="3" customFormat="1" ht="15.75" customHeight="1" x14ac:dyDescent="0.25">
      <c r="A52" s="1105"/>
      <c r="B52" s="1107"/>
      <c r="C52" s="1098"/>
      <c r="D52" s="1210"/>
      <c r="E52" s="1262"/>
      <c r="F52" s="143"/>
      <c r="G52" s="214"/>
      <c r="H52" s="117"/>
      <c r="I52" s="655"/>
      <c r="J52" s="631"/>
      <c r="K52" s="117"/>
      <c r="L52" s="655"/>
      <c r="M52" s="631"/>
      <c r="N52" s="117"/>
      <c r="O52" s="431"/>
      <c r="P52" s="117"/>
      <c r="Q52" s="433"/>
      <c r="R52" s="434"/>
      <c r="S52" s="434"/>
      <c r="T52" s="887"/>
      <c r="U52" s="887"/>
    </row>
    <row r="53" spans="1:21" s="3" customFormat="1" ht="29.25" customHeight="1" x14ac:dyDescent="0.25">
      <c r="A53" s="1108"/>
      <c r="B53" s="1109"/>
      <c r="C53" s="242"/>
      <c r="D53" s="346" t="s">
        <v>202</v>
      </c>
      <c r="E53" s="1449"/>
      <c r="F53" s="958"/>
      <c r="G53" s="1060"/>
      <c r="H53" s="294"/>
      <c r="I53" s="1061"/>
      <c r="J53" s="1062"/>
      <c r="K53" s="1063"/>
      <c r="L53" s="1064"/>
      <c r="M53" s="1062"/>
      <c r="N53" s="1063"/>
      <c r="O53" s="1065"/>
      <c r="P53" s="1066"/>
      <c r="Q53" s="1058"/>
      <c r="R53" s="1067"/>
      <c r="S53" s="1068"/>
      <c r="T53" s="887"/>
      <c r="U53" s="887"/>
    </row>
    <row r="54" spans="1:21" s="3" customFormat="1" ht="117" customHeight="1" x14ac:dyDescent="0.25">
      <c r="A54" s="919"/>
      <c r="B54" s="920"/>
      <c r="C54" s="939"/>
      <c r="D54" s="943" t="s">
        <v>201</v>
      </c>
      <c r="E54" s="974"/>
      <c r="F54" s="975"/>
      <c r="G54" s="972" t="s">
        <v>70</v>
      </c>
      <c r="H54" s="272">
        <v>36</v>
      </c>
      <c r="I54" s="1054">
        <v>43.1</v>
      </c>
      <c r="J54" s="1055">
        <f>I54-H54</f>
        <v>7.1000000000000014</v>
      </c>
      <c r="K54" s="272"/>
      <c r="L54" s="673"/>
      <c r="M54" s="1055"/>
      <c r="N54" s="272"/>
      <c r="O54" s="1056" t="s">
        <v>166</v>
      </c>
      <c r="P54" s="1057" t="s">
        <v>112</v>
      </c>
      <c r="Q54" s="1058" t="s">
        <v>112</v>
      </c>
      <c r="R54" s="1059"/>
      <c r="S54" s="976" t="s">
        <v>225</v>
      </c>
      <c r="T54" s="887"/>
      <c r="U54" s="887"/>
    </row>
    <row r="55" spans="1:21" s="751" customFormat="1" ht="42" customHeight="1" x14ac:dyDescent="0.25">
      <c r="A55" s="739"/>
      <c r="B55" s="740"/>
      <c r="C55" s="741"/>
      <c r="D55" s="742" t="s">
        <v>200</v>
      </c>
      <c r="E55" s="357"/>
      <c r="F55" s="743"/>
      <c r="G55" s="744" t="s">
        <v>70</v>
      </c>
      <c r="H55" s="745"/>
      <c r="I55" s="746">
        <v>7.3</v>
      </c>
      <c r="J55" s="747">
        <f>I55-H55</f>
        <v>7.3</v>
      </c>
      <c r="K55" s="745">
        <v>7.3</v>
      </c>
      <c r="L55" s="746">
        <v>7.3</v>
      </c>
      <c r="M55" s="747"/>
      <c r="N55" s="748">
        <v>7.3</v>
      </c>
      <c r="O55" s="749" t="s">
        <v>166</v>
      </c>
      <c r="P55" s="759">
        <v>3</v>
      </c>
      <c r="Q55" s="758" t="s">
        <v>21</v>
      </c>
      <c r="R55" s="750" t="s">
        <v>21</v>
      </c>
      <c r="S55" s="1427" t="s">
        <v>226</v>
      </c>
      <c r="T55" s="887"/>
      <c r="U55" s="887"/>
    </row>
    <row r="56" spans="1:21" s="3" customFormat="1" ht="33" customHeight="1" x14ac:dyDescent="0.25">
      <c r="A56" s="919"/>
      <c r="B56" s="920"/>
      <c r="C56" s="930"/>
      <c r="D56" s="346" t="s">
        <v>177</v>
      </c>
      <c r="E56" s="357"/>
      <c r="F56" s="143"/>
      <c r="G56" s="430"/>
      <c r="H56" s="117"/>
      <c r="I56" s="655"/>
      <c r="J56" s="631"/>
      <c r="K56" s="117"/>
      <c r="L56" s="655"/>
      <c r="M56" s="631"/>
      <c r="N56" s="117"/>
      <c r="O56" s="933"/>
      <c r="P56" s="330"/>
      <c r="Q56" s="440"/>
      <c r="R56" s="441"/>
      <c r="S56" s="1428"/>
      <c r="T56" s="887"/>
      <c r="U56" s="887"/>
    </row>
    <row r="57" spans="1:21" s="3" customFormat="1" ht="30.75" customHeight="1" x14ac:dyDescent="0.25">
      <c r="A57" s="919"/>
      <c r="B57" s="920"/>
      <c r="C57" s="939"/>
      <c r="D57" s="917" t="s">
        <v>51</v>
      </c>
      <c r="E57" s="357"/>
      <c r="F57" s="922"/>
      <c r="G57" s="16"/>
      <c r="H57" s="103"/>
      <c r="I57" s="658"/>
      <c r="J57" s="634"/>
      <c r="K57" s="266"/>
      <c r="L57" s="661"/>
      <c r="M57" s="634"/>
      <c r="N57" s="266"/>
      <c r="O57" s="80"/>
      <c r="P57" s="412"/>
      <c r="Q57" s="44"/>
      <c r="R57" s="262"/>
      <c r="S57" s="1428"/>
      <c r="T57" s="887"/>
      <c r="U57" s="887"/>
    </row>
    <row r="58" spans="1:21" s="3" customFormat="1" ht="45" customHeight="1" x14ac:dyDescent="0.25">
      <c r="A58" s="919"/>
      <c r="B58" s="920"/>
      <c r="C58" s="939"/>
      <c r="D58" s="20" t="s">
        <v>156</v>
      </c>
      <c r="E58" s="357"/>
      <c r="F58" s="922"/>
      <c r="G58" s="16"/>
      <c r="H58" s="282"/>
      <c r="I58" s="659"/>
      <c r="J58" s="635"/>
      <c r="K58" s="282"/>
      <c r="L58" s="659"/>
      <c r="M58" s="635"/>
      <c r="N58" s="282"/>
      <c r="O58" s="20"/>
      <c r="P58" s="228"/>
      <c r="Q58" s="174"/>
      <c r="R58" s="264"/>
      <c r="S58" s="264"/>
      <c r="T58" s="887"/>
      <c r="U58" s="887"/>
    </row>
    <row r="59" spans="1:21" s="3" customFormat="1" ht="26.25" customHeight="1" x14ac:dyDescent="0.25">
      <c r="A59" s="919"/>
      <c r="B59" s="920"/>
      <c r="C59" s="939"/>
      <c r="D59" s="1199" t="s">
        <v>157</v>
      </c>
      <c r="E59" s="357"/>
      <c r="F59" s="922"/>
      <c r="G59" s="16"/>
      <c r="H59" s="282"/>
      <c r="I59" s="659"/>
      <c r="J59" s="635"/>
      <c r="K59" s="282"/>
      <c r="L59" s="659"/>
      <c r="M59" s="635"/>
      <c r="N59" s="416"/>
      <c r="O59" s="1199"/>
      <c r="P59" s="228"/>
      <c r="Q59" s="174"/>
      <c r="R59" s="264"/>
      <c r="S59" s="264"/>
      <c r="T59" s="887"/>
      <c r="U59" s="887"/>
    </row>
    <row r="60" spans="1:21" s="3" customFormat="1" ht="18.75" customHeight="1" x14ac:dyDescent="0.25">
      <c r="A60" s="919"/>
      <c r="B60" s="920"/>
      <c r="C60" s="930"/>
      <c r="D60" s="1199"/>
      <c r="E60" s="357"/>
      <c r="F60" s="922"/>
      <c r="G60" s="442"/>
      <c r="H60" s="443"/>
      <c r="I60" s="660"/>
      <c r="J60" s="636"/>
      <c r="K60" s="443"/>
      <c r="L60" s="660"/>
      <c r="M60" s="636"/>
      <c r="N60" s="444"/>
      <c r="O60" s="1199"/>
      <c r="P60" s="935"/>
      <c r="Q60" s="929"/>
      <c r="R60" s="932"/>
      <c r="S60" s="932"/>
      <c r="T60" s="887"/>
      <c r="U60" s="887"/>
    </row>
    <row r="61" spans="1:21" s="3" customFormat="1" ht="98.25" customHeight="1" x14ac:dyDescent="0.25">
      <c r="A61" s="919"/>
      <c r="B61" s="920"/>
      <c r="C61" s="939"/>
      <c r="D61" s="947" t="s">
        <v>173</v>
      </c>
      <c r="E61" s="357"/>
      <c r="F61" s="922"/>
      <c r="G61" s="760" t="s">
        <v>203</v>
      </c>
      <c r="H61" s="297"/>
      <c r="I61" s="812">
        <v>16.5</v>
      </c>
      <c r="J61" s="813">
        <f>I61-H61</f>
        <v>16.5</v>
      </c>
      <c r="K61" s="443"/>
      <c r="L61" s="660"/>
      <c r="M61" s="813"/>
      <c r="N61" s="443"/>
      <c r="O61" s="80" t="s">
        <v>174</v>
      </c>
      <c r="P61" s="944">
        <v>104</v>
      </c>
      <c r="Q61" s="945">
        <v>104</v>
      </c>
      <c r="R61" s="942">
        <v>104</v>
      </c>
      <c r="S61" s="20" t="s">
        <v>227</v>
      </c>
      <c r="T61" s="887"/>
      <c r="U61" s="887"/>
    </row>
    <row r="62" spans="1:21" s="3" customFormat="1" ht="29.25" customHeight="1" x14ac:dyDescent="0.25">
      <c r="A62" s="919"/>
      <c r="B62" s="920"/>
      <c r="C62" s="939"/>
      <c r="D62" s="502" t="s">
        <v>178</v>
      </c>
      <c r="E62" s="357"/>
      <c r="F62" s="922"/>
      <c r="G62" s="16"/>
      <c r="H62" s="266"/>
      <c r="I62" s="661"/>
      <c r="J62" s="637"/>
      <c r="K62" s="266"/>
      <c r="L62" s="661"/>
      <c r="M62" s="637"/>
      <c r="N62" s="266"/>
      <c r="O62" s="80"/>
      <c r="P62" s="935"/>
      <c r="Q62" s="929"/>
      <c r="R62" s="932"/>
      <c r="S62" s="20"/>
      <c r="T62" s="887"/>
      <c r="U62" s="887"/>
    </row>
    <row r="63" spans="1:21" s="3" customFormat="1" ht="29.25" customHeight="1" x14ac:dyDescent="0.25">
      <c r="A63" s="1105"/>
      <c r="B63" s="1107"/>
      <c r="C63" s="1117"/>
      <c r="D63" s="502" t="s">
        <v>179</v>
      </c>
      <c r="E63" s="357"/>
      <c r="F63" s="1097"/>
      <c r="G63" s="16"/>
      <c r="H63" s="51"/>
      <c r="I63" s="624"/>
      <c r="J63" s="610"/>
      <c r="K63" s="51"/>
      <c r="L63" s="624"/>
      <c r="M63" s="610"/>
      <c r="N63" s="51"/>
      <c r="O63" s="80"/>
      <c r="P63" s="412"/>
      <c r="Q63" s="1093"/>
      <c r="R63" s="1090"/>
      <c r="S63" s="20"/>
      <c r="T63" s="887"/>
      <c r="U63" s="887"/>
    </row>
    <row r="64" spans="1:21" s="3" customFormat="1" ht="14.25" customHeight="1" x14ac:dyDescent="0.25">
      <c r="A64" s="1105"/>
      <c r="B64" s="1107"/>
      <c r="C64" s="1117"/>
      <c r="D64" s="1199" t="s">
        <v>180</v>
      </c>
      <c r="E64" s="256"/>
      <c r="F64" s="1097"/>
      <c r="G64" s="16"/>
      <c r="H64" s="267"/>
      <c r="I64" s="662"/>
      <c r="J64" s="638"/>
      <c r="K64" s="267"/>
      <c r="L64" s="662"/>
      <c r="M64" s="638"/>
      <c r="N64" s="267"/>
      <c r="O64" s="80"/>
      <c r="P64" s="412"/>
      <c r="Q64" s="1093"/>
      <c r="R64" s="1090"/>
      <c r="S64" s="20"/>
      <c r="T64" s="887"/>
      <c r="U64" s="887"/>
    </row>
    <row r="65" spans="1:29" s="3" customFormat="1" ht="14.25" customHeight="1" x14ac:dyDescent="0.25">
      <c r="A65" s="1108"/>
      <c r="B65" s="1109"/>
      <c r="C65" s="242"/>
      <c r="D65" s="1206"/>
      <c r="E65" s="1084"/>
      <c r="F65" s="233"/>
      <c r="G65" s="24"/>
      <c r="H65" s="275"/>
      <c r="I65" s="1123"/>
      <c r="J65" s="1124"/>
      <c r="K65" s="275"/>
      <c r="L65" s="1123"/>
      <c r="M65" s="1124"/>
      <c r="N65" s="275"/>
      <c r="O65" s="1094"/>
      <c r="P65" s="1086"/>
      <c r="Q65" s="949"/>
      <c r="R65" s="201"/>
      <c r="S65" s="106"/>
      <c r="T65" s="887"/>
      <c r="U65" s="887"/>
    </row>
    <row r="66" spans="1:29" s="82" customFormat="1" ht="32.25" customHeight="1" x14ac:dyDescent="0.25">
      <c r="A66" s="919"/>
      <c r="B66" s="920"/>
      <c r="C66" s="81"/>
      <c r="D66" s="1096" t="s">
        <v>52</v>
      </c>
      <c r="E66" s="256"/>
      <c r="F66" s="922"/>
      <c r="G66" s="24"/>
      <c r="H66" s="53"/>
      <c r="I66" s="663"/>
      <c r="J66" s="639"/>
      <c r="K66" s="53"/>
      <c r="L66" s="663"/>
      <c r="M66" s="639"/>
      <c r="N66" s="53"/>
      <c r="O66" s="80"/>
      <c r="P66" s="412"/>
      <c r="Q66" s="929"/>
      <c r="R66" s="932"/>
      <c r="S66" s="20"/>
      <c r="T66" s="890"/>
      <c r="U66" s="891"/>
    </row>
    <row r="67" spans="1:29" s="82" customFormat="1" ht="17.25" customHeight="1" thickBot="1" x14ac:dyDescent="0.3">
      <c r="A67" s="170"/>
      <c r="B67" s="921"/>
      <c r="C67" s="950"/>
      <c r="D67" s="1212" t="s">
        <v>36</v>
      </c>
      <c r="E67" s="1213"/>
      <c r="F67" s="1213"/>
      <c r="G67" s="1214"/>
      <c r="H67" s="91">
        <f t="shared" ref="H67:N67" si="9">SUM(H45:H66)</f>
        <v>4562.3</v>
      </c>
      <c r="I67" s="664">
        <f t="shared" si="9"/>
        <v>4618.9000000000005</v>
      </c>
      <c r="J67" s="664">
        <f t="shared" si="9"/>
        <v>56.599999999999987</v>
      </c>
      <c r="K67" s="91">
        <f t="shared" si="9"/>
        <v>4498.8999999999996</v>
      </c>
      <c r="L67" s="664">
        <f t="shared" si="9"/>
        <v>4498.8999999999996</v>
      </c>
      <c r="M67" s="312">
        <f t="shared" si="9"/>
        <v>0</v>
      </c>
      <c r="N67" s="91">
        <f t="shared" si="9"/>
        <v>4470.8</v>
      </c>
      <c r="O67" s="236"/>
      <c r="P67" s="401"/>
      <c r="Q67" s="382"/>
      <c r="R67" s="384"/>
      <c r="S67" s="236"/>
      <c r="T67" s="891"/>
      <c r="U67" s="891"/>
    </row>
    <row r="68" spans="1:29" s="89" customFormat="1" ht="47.25" customHeight="1" x14ac:dyDescent="0.25">
      <c r="A68" s="1275" t="s">
        <v>17</v>
      </c>
      <c r="B68" s="1277" t="s">
        <v>37</v>
      </c>
      <c r="C68" s="1279" t="s">
        <v>37</v>
      </c>
      <c r="D68" s="1251" t="s">
        <v>53</v>
      </c>
      <c r="E68" s="1281" t="s">
        <v>132</v>
      </c>
      <c r="F68" s="1283" t="s">
        <v>21</v>
      </c>
      <c r="G68" s="591" t="s">
        <v>24</v>
      </c>
      <c r="H68" s="526">
        <v>236.9</v>
      </c>
      <c r="I68" s="665">
        <v>236.9</v>
      </c>
      <c r="J68" s="641"/>
      <c r="K68" s="526">
        <v>236.9</v>
      </c>
      <c r="L68" s="665">
        <v>236.9</v>
      </c>
      <c r="M68" s="641"/>
      <c r="N68" s="85">
        <v>236.9</v>
      </c>
      <c r="O68" s="1251" t="s">
        <v>117</v>
      </c>
      <c r="P68" s="86">
        <v>60</v>
      </c>
      <c r="Q68" s="87">
        <v>60</v>
      </c>
      <c r="R68" s="88">
        <v>60</v>
      </c>
      <c r="S68" s="718"/>
      <c r="T68" s="892"/>
      <c r="U68" s="893"/>
      <c r="V68" s="96"/>
      <c r="W68" s="96"/>
      <c r="X68" s="96"/>
    </row>
    <row r="69" spans="1:29" s="96" customFormat="1" ht="21.75" customHeight="1" thickBot="1" x14ac:dyDescent="0.3">
      <c r="A69" s="1276"/>
      <c r="B69" s="1278"/>
      <c r="C69" s="1280"/>
      <c r="D69" s="1252"/>
      <c r="E69" s="1282"/>
      <c r="F69" s="1284"/>
      <c r="G69" s="90" t="s">
        <v>28</v>
      </c>
      <c r="H69" s="91">
        <f>SUM(H68)</f>
        <v>236.9</v>
      </c>
      <c r="I69" s="664">
        <f>SUM(I68)</f>
        <v>236.9</v>
      </c>
      <c r="J69" s="640"/>
      <c r="K69" s="91">
        <f>SUM(K68)</f>
        <v>236.9</v>
      </c>
      <c r="L69" s="664">
        <f>SUM(L68)</f>
        <v>236.9</v>
      </c>
      <c r="M69" s="640"/>
      <c r="N69" s="92">
        <f>SUM(N68)</f>
        <v>236.9</v>
      </c>
      <c r="O69" s="1252"/>
      <c r="P69" s="93"/>
      <c r="Q69" s="94"/>
      <c r="R69" s="95"/>
      <c r="S69" s="95"/>
      <c r="T69" s="894"/>
      <c r="U69" s="894"/>
    </row>
    <row r="70" spans="1:29" s="2" customFormat="1" ht="42" customHeight="1" x14ac:dyDescent="0.25">
      <c r="A70" s="97" t="s">
        <v>17</v>
      </c>
      <c r="B70" s="98" t="s">
        <v>37</v>
      </c>
      <c r="C70" s="385" t="s">
        <v>41</v>
      </c>
      <c r="D70" s="1266" t="s">
        <v>54</v>
      </c>
      <c r="E70" s="592"/>
      <c r="F70" s="213" t="s">
        <v>21</v>
      </c>
      <c r="G70" s="591" t="s">
        <v>24</v>
      </c>
      <c r="H70" s="570">
        <v>422.7</v>
      </c>
      <c r="I70" s="666">
        <v>422.7</v>
      </c>
      <c r="J70" s="642"/>
      <c r="K70" s="988">
        <v>431.5</v>
      </c>
      <c r="L70" s="998">
        <v>431.5</v>
      </c>
      <c r="M70" s="642"/>
      <c r="N70" s="988">
        <v>431.5</v>
      </c>
      <c r="O70" s="578" t="s">
        <v>55</v>
      </c>
      <c r="P70" s="219">
        <v>77</v>
      </c>
      <c r="Q70" s="276">
        <v>77</v>
      </c>
      <c r="R70" s="218">
        <v>77</v>
      </c>
      <c r="S70" s="719"/>
      <c r="T70" s="886"/>
      <c r="U70" s="886"/>
    </row>
    <row r="71" spans="1:29" s="2" customFormat="1" ht="53.25" customHeight="1" x14ac:dyDescent="0.25">
      <c r="A71" s="101"/>
      <c r="B71" s="102"/>
      <c r="C71" s="538"/>
      <c r="D71" s="1267"/>
      <c r="E71" s="544"/>
      <c r="F71" s="116"/>
      <c r="G71" s="582"/>
      <c r="H71" s="103"/>
      <c r="I71" s="658"/>
      <c r="J71" s="634"/>
      <c r="K71" s="103"/>
      <c r="L71" s="658"/>
      <c r="M71" s="634"/>
      <c r="N71" s="103"/>
      <c r="O71" s="74" t="s">
        <v>56</v>
      </c>
      <c r="P71" s="195">
        <v>208</v>
      </c>
      <c r="Q71" s="204">
        <v>208</v>
      </c>
      <c r="R71" s="196">
        <v>208</v>
      </c>
      <c r="S71" s="720"/>
      <c r="T71" s="886"/>
      <c r="U71" s="886"/>
    </row>
    <row r="72" spans="1:29" s="2" customFormat="1" ht="55.5" customHeight="1" x14ac:dyDescent="0.25">
      <c r="A72" s="101"/>
      <c r="B72" s="102"/>
      <c r="C72" s="538"/>
      <c r="D72" s="74" t="s">
        <v>108</v>
      </c>
      <c r="E72" s="569"/>
      <c r="F72" s="116"/>
      <c r="G72" s="582"/>
      <c r="H72" s="266"/>
      <c r="I72" s="661"/>
      <c r="J72" s="637"/>
      <c r="K72" s="266"/>
      <c r="L72" s="661"/>
      <c r="M72" s="637"/>
      <c r="N72" s="78"/>
      <c r="O72" s="250" t="s">
        <v>57</v>
      </c>
      <c r="P72" s="210" t="s">
        <v>58</v>
      </c>
      <c r="Q72" s="277" t="s">
        <v>58</v>
      </c>
      <c r="R72" s="205" t="s">
        <v>58</v>
      </c>
      <c r="S72" s="721"/>
      <c r="T72" s="886"/>
      <c r="U72" s="886"/>
      <c r="AA72" s="3"/>
    </row>
    <row r="73" spans="1:29" s="2" customFormat="1" ht="62.25" customHeight="1" x14ac:dyDescent="0.25">
      <c r="A73" s="101"/>
      <c r="B73" s="102"/>
      <c r="C73" s="538"/>
      <c r="D73" s="48" t="s">
        <v>109</v>
      </c>
      <c r="E73" s="260" t="s">
        <v>135</v>
      </c>
      <c r="F73" s="116"/>
      <c r="G73" s="582"/>
      <c r="H73" s="103"/>
      <c r="I73" s="658"/>
      <c r="J73" s="634"/>
      <c r="K73" s="103"/>
      <c r="L73" s="658"/>
      <c r="M73" s="634"/>
      <c r="N73" s="77"/>
      <c r="O73" s="559"/>
      <c r="P73" s="446"/>
      <c r="Q73" s="447"/>
      <c r="R73" s="448"/>
      <c r="S73" s="448"/>
      <c r="T73" s="886"/>
      <c r="U73" s="886"/>
      <c r="AC73" s="3"/>
    </row>
    <row r="74" spans="1:29" s="2" customFormat="1" ht="55.5" customHeight="1" x14ac:dyDescent="0.25">
      <c r="A74" s="101"/>
      <c r="B74" s="102"/>
      <c r="C74" s="251"/>
      <c r="D74" s="48" t="s">
        <v>110</v>
      </c>
      <c r="E74" s="593"/>
      <c r="F74" s="116"/>
      <c r="G74" s="582"/>
      <c r="H74" s="103"/>
      <c r="I74" s="658"/>
      <c r="J74" s="634"/>
      <c r="K74" s="103"/>
      <c r="L74" s="658"/>
      <c r="M74" s="634"/>
      <c r="N74" s="77"/>
      <c r="O74" s="80"/>
      <c r="P74" s="540"/>
      <c r="Q74" s="531"/>
      <c r="R74" s="34"/>
      <c r="S74" s="34"/>
      <c r="T74" s="886"/>
      <c r="U74" s="886"/>
      <c r="X74" s="3"/>
      <c r="Y74" s="3"/>
    </row>
    <row r="75" spans="1:29" s="2" customFormat="1" ht="56.25" customHeight="1" x14ac:dyDescent="0.25">
      <c r="A75" s="960"/>
      <c r="B75" s="961"/>
      <c r="C75" s="962"/>
      <c r="D75" s="48" t="s">
        <v>111</v>
      </c>
      <c r="E75" s="1120" t="s">
        <v>126</v>
      </c>
      <c r="F75" s="234"/>
      <c r="G75" s="1115"/>
      <c r="H75" s="271"/>
      <c r="I75" s="621"/>
      <c r="J75" s="607"/>
      <c r="K75" s="271"/>
      <c r="L75" s="621"/>
      <c r="M75" s="607"/>
      <c r="N75" s="39"/>
      <c r="O75" s="115"/>
      <c r="P75" s="1125"/>
      <c r="Q75" s="1126"/>
      <c r="R75" s="1127"/>
      <c r="S75" s="1127"/>
      <c r="T75" s="886"/>
      <c r="U75" s="886"/>
    </row>
    <row r="76" spans="1:29" s="2" customFormat="1" ht="78.75" customHeight="1" x14ac:dyDescent="0.25">
      <c r="A76" s="101"/>
      <c r="B76" s="102"/>
      <c r="C76" s="251"/>
      <c r="D76" s="106" t="s">
        <v>122</v>
      </c>
      <c r="E76" s="1004" t="s">
        <v>125</v>
      </c>
      <c r="F76" s="116"/>
      <c r="G76" s="1116"/>
      <c r="H76" s="103"/>
      <c r="I76" s="658"/>
      <c r="J76" s="634"/>
      <c r="K76" s="103"/>
      <c r="L76" s="658"/>
      <c r="M76" s="634"/>
      <c r="N76" s="77"/>
      <c r="O76" s="80"/>
      <c r="P76" s="1112"/>
      <c r="Q76" s="1114"/>
      <c r="R76" s="34"/>
      <c r="S76" s="34"/>
      <c r="T76" s="886"/>
      <c r="U76" s="886"/>
      <c r="V76" s="3"/>
      <c r="X76" s="3"/>
    </row>
    <row r="77" spans="1:29" s="2" customFormat="1" ht="44.25" customHeight="1" x14ac:dyDescent="0.25">
      <c r="A77" s="534"/>
      <c r="B77" s="536"/>
      <c r="C77" s="381"/>
      <c r="D77" s="1069" t="s">
        <v>121</v>
      </c>
      <c r="E77" s="997" t="s">
        <v>133</v>
      </c>
      <c r="F77" s="545"/>
      <c r="G77" s="16"/>
      <c r="H77" s="23"/>
      <c r="I77" s="616"/>
      <c r="J77" s="602"/>
      <c r="K77" s="23"/>
      <c r="L77" s="616"/>
      <c r="M77" s="602"/>
      <c r="N77" s="108"/>
      <c r="O77" s="392"/>
      <c r="P77" s="109"/>
      <c r="Q77" s="110"/>
      <c r="R77" s="111"/>
      <c r="S77" s="111"/>
      <c r="T77" s="886"/>
      <c r="U77" s="886"/>
    </row>
    <row r="78" spans="1:29" s="2" customFormat="1" ht="38.25" customHeight="1" x14ac:dyDescent="0.25">
      <c r="A78" s="534"/>
      <c r="B78" s="536"/>
      <c r="C78" s="381"/>
      <c r="D78" s="1274" t="s">
        <v>59</v>
      </c>
      <c r="E78" s="386" t="s">
        <v>127</v>
      </c>
      <c r="F78" s="545"/>
      <c r="G78" s="16"/>
      <c r="H78" s="112"/>
      <c r="I78" s="620"/>
      <c r="J78" s="606"/>
      <c r="K78" s="112"/>
      <c r="L78" s="620"/>
      <c r="M78" s="606"/>
      <c r="N78" s="112"/>
      <c r="O78" s="1272"/>
      <c r="P78" s="109"/>
      <c r="Q78" s="110"/>
      <c r="R78" s="111"/>
      <c r="S78" s="111"/>
      <c r="T78" s="886"/>
      <c r="U78" s="887"/>
    </row>
    <row r="79" spans="1:29" s="2" customFormat="1" ht="19.5" customHeight="1" thickBot="1" x14ac:dyDescent="0.3">
      <c r="A79" s="535"/>
      <c r="B79" s="537"/>
      <c r="C79" s="549"/>
      <c r="D79" s="1273"/>
      <c r="E79" s="560"/>
      <c r="F79" s="586"/>
      <c r="G79" s="60" t="s">
        <v>28</v>
      </c>
      <c r="H79" s="57">
        <f>SUM(H70:H78)</f>
        <v>422.7</v>
      </c>
      <c r="I79" s="623">
        <f>SUM(I70:I78)</f>
        <v>422.7</v>
      </c>
      <c r="J79" s="643"/>
      <c r="K79" s="57">
        <f>SUM(K70:K78)</f>
        <v>431.5</v>
      </c>
      <c r="L79" s="623">
        <f>SUM(L70:L78)</f>
        <v>431.5</v>
      </c>
      <c r="M79" s="643"/>
      <c r="N79" s="61">
        <f>SUM(N70:N78)</f>
        <v>431.5</v>
      </c>
      <c r="O79" s="1273"/>
      <c r="P79" s="114"/>
      <c r="Q79" s="382"/>
      <c r="R79" s="384"/>
      <c r="S79" s="384"/>
      <c r="T79" s="886"/>
      <c r="U79" s="889"/>
    </row>
    <row r="80" spans="1:29" s="2" customFormat="1" ht="18.75" customHeight="1" x14ac:dyDescent="0.25">
      <c r="A80" s="97" t="s">
        <v>17</v>
      </c>
      <c r="B80" s="98" t="s">
        <v>37</v>
      </c>
      <c r="C80" s="385" t="s">
        <v>43</v>
      </c>
      <c r="D80" s="1268" t="s">
        <v>60</v>
      </c>
      <c r="E80" s="1270" t="s">
        <v>129</v>
      </c>
      <c r="F80" s="213" t="s">
        <v>21</v>
      </c>
      <c r="G80" s="584" t="s">
        <v>24</v>
      </c>
      <c r="H80" s="628">
        <v>186.8</v>
      </c>
      <c r="I80" s="667">
        <v>186.8</v>
      </c>
      <c r="J80" s="644"/>
      <c r="K80" s="628">
        <v>185.6</v>
      </c>
      <c r="L80" s="667">
        <v>185.6</v>
      </c>
      <c r="M80" s="644"/>
      <c r="N80" s="315">
        <v>185.6</v>
      </c>
      <c r="O80" s="1388" t="s">
        <v>61</v>
      </c>
      <c r="P80" s="1400">
        <v>56</v>
      </c>
      <c r="Q80" s="1402">
        <v>56</v>
      </c>
      <c r="R80" s="1384">
        <v>56</v>
      </c>
      <c r="S80" s="576"/>
      <c r="T80" s="886"/>
      <c r="U80" s="886"/>
    </row>
    <row r="81" spans="1:24" s="2" customFormat="1" ht="18" customHeight="1" x14ac:dyDescent="0.25">
      <c r="A81" s="101"/>
      <c r="B81" s="102"/>
      <c r="C81" s="538"/>
      <c r="D81" s="1269"/>
      <c r="E81" s="1271"/>
      <c r="F81" s="116"/>
      <c r="G81" s="587" t="s">
        <v>39</v>
      </c>
      <c r="H81" s="14">
        <v>224.7</v>
      </c>
      <c r="I81" s="668">
        <v>224.7</v>
      </c>
      <c r="J81" s="645"/>
      <c r="K81" s="14"/>
      <c r="L81" s="668"/>
      <c r="M81" s="645"/>
      <c r="N81" s="15"/>
      <c r="O81" s="1288"/>
      <c r="P81" s="1401"/>
      <c r="Q81" s="1298"/>
      <c r="R81" s="1385"/>
      <c r="S81" s="577"/>
      <c r="T81" s="886"/>
      <c r="U81" s="886"/>
    </row>
    <row r="82" spans="1:24" s="2" customFormat="1" ht="32.25" customHeight="1" x14ac:dyDescent="0.25">
      <c r="A82" s="101"/>
      <c r="B82" s="102"/>
      <c r="C82" s="538"/>
      <c r="D82" s="115" t="s">
        <v>62</v>
      </c>
      <c r="E82" s="1271"/>
      <c r="F82" s="116"/>
      <c r="G82" s="582"/>
      <c r="H82" s="17"/>
      <c r="I82" s="615"/>
      <c r="J82" s="601"/>
      <c r="K82" s="17"/>
      <c r="L82" s="615"/>
      <c r="M82" s="601"/>
      <c r="N82" s="17"/>
      <c r="O82" s="1288"/>
      <c r="P82" s="580"/>
      <c r="Q82" s="564"/>
      <c r="R82" s="566"/>
      <c r="S82" s="566"/>
      <c r="T82" s="886"/>
      <c r="U82" s="887"/>
    </row>
    <row r="83" spans="1:24" s="2" customFormat="1" ht="53.25" customHeight="1" x14ac:dyDescent="0.25">
      <c r="A83" s="101"/>
      <c r="B83" s="102"/>
      <c r="C83" s="538"/>
      <c r="D83" s="22" t="s">
        <v>181</v>
      </c>
      <c r="E83" s="1271"/>
      <c r="F83" s="116"/>
      <c r="G83" s="582"/>
      <c r="H83" s="17"/>
      <c r="I83" s="615"/>
      <c r="J83" s="601"/>
      <c r="K83" s="17"/>
      <c r="L83" s="615"/>
      <c r="M83" s="601"/>
      <c r="N83" s="17"/>
      <c r="O83" s="503"/>
      <c r="P83" s="43"/>
      <c r="Q83" s="279"/>
      <c r="R83" s="45"/>
      <c r="S83" s="262"/>
      <c r="T83" s="886"/>
      <c r="U83" s="887"/>
    </row>
    <row r="84" spans="1:24" s="2" customFormat="1" ht="15.75" customHeight="1" x14ac:dyDescent="0.25">
      <c r="A84" s="1215"/>
      <c r="B84" s="1217"/>
      <c r="C84" s="381"/>
      <c r="D84" s="1287" t="s">
        <v>63</v>
      </c>
      <c r="E84" s="347"/>
      <c r="F84" s="235"/>
      <c r="G84" s="938"/>
      <c r="H84" s="117"/>
      <c r="I84" s="655"/>
      <c r="J84" s="631"/>
      <c r="K84" s="117"/>
      <c r="L84" s="655"/>
      <c r="M84" s="631"/>
      <c r="N84" s="400"/>
      <c r="O84" s="1290"/>
      <c r="P84" s="43"/>
      <c r="Q84" s="279"/>
      <c r="R84" s="45"/>
      <c r="S84" s="262"/>
      <c r="T84" s="886"/>
      <c r="U84" s="887"/>
    </row>
    <row r="85" spans="1:24" s="2" customFormat="1" ht="15.75" customHeight="1" x14ac:dyDescent="0.25">
      <c r="A85" s="1215"/>
      <c r="B85" s="1217"/>
      <c r="C85" s="381"/>
      <c r="D85" s="1288"/>
      <c r="E85" s="347"/>
      <c r="F85" s="235"/>
      <c r="G85" s="16"/>
      <c r="H85" s="297"/>
      <c r="I85" s="657"/>
      <c r="J85" s="633"/>
      <c r="K85" s="117"/>
      <c r="L85" s="655"/>
      <c r="M85" s="633"/>
      <c r="N85" s="400"/>
      <c r="O85" s="1290"/>
      <c r="P85" s="43"/>
      <c r="Q85" s="279"/>
      <c r="R85" s="45"/>
      <c r="S85" s="262"/>
      <c r="T85" s="886"/>
      <c r="U85" s="887"/>
    </row>
    <row r="86" spans="1:24" s="2" customFormat="1" ht="13.5" customHeight="1" x14ac:dyDescent="0.25">
      <c r="A86" s="1215"/>
      <c r="B86" s="1217"/>
      <c r="C86" s="381" t="s">
        <v>144</v>
      </c>
      <c r="D86" s="1289"/>
      <c r="E86" s="963"/>
      <c r="F86" s="235"/>
      <c r="G86" s="16"/>
      <c r="H86" s="297"/>
      <c r="I86" s="657"/>
      <c r="J86" s="633"/>
      <c r="K86" s="117"/>
      <c r="L86" s="655"/>
      <c r="M86" s="633"/>
      <c r="N86" s="400"/>
      <c r="O86" s="1290"/>
      <c r="P86" s="43"/>
      <c r="Q86" s="279"/>
      <c r="R86" s="45"/>
      <c r="S86" s="262"/>
      <c r="T86" s="886"/>
      <c r="U86" s="886"/>
      <c r="W86" s="3"/>
    </row>
    <row r="87" spans="1:24" s="2" customFormat="1" ht="105.6" customHeight="1" x14ac:dyDescent="0.25">
      <c r="A87" s="101"/>
      <c r="B87" s="102"/>
      <c r="C87" s="538"/>
      <c r="D87" s="1292" t="s">
        <v>138</v>
      </c>
      <c r="E87" s="1271" t="s">
        <v>128</v>
      </c>
      <c r="F87" s="155"/>
      <c r="G87" s="16"/>
      <c r="H87" s="17"/>
      <c r="I87" s="615"/>
      <c r="J87" s="601"/>
      <c r="K87" s="17"/>
      <c r="L87" s="615"/>
      <c r="M87" s="601"/>
      <c r="N87" s="17"/>
      <c r="O87" s="503"/>
      <c r="P87" s="43"/>
      <c r="Q87" s="279"/>
      <c r="R87" s="45"/>
      <c r="S87" s="262"/>
      <c r="T87" s="886"/>
      <c r="U87" s="886"/>
    </row>
    <row r="88" spans="1:24" s="2" customFormat="1" ht="16.5" customHeight="1" thickBot="1" x14ac:dyDescent="0.3">
      <c r="A88" s="535"/>
      <c r="B88" s="537"/>
      <c r="C88" s="549"/>
      <c r="D88" s="1293"/>
      <c r="E88" s="1294"/>
      <c r="F88" s="557"/>
      <c r="G88" s="90" t="s">
        <v>28</v>
      </c>
      <c r="H88" s="91">
        <f>SUM(H80:H87)</f>
        <v>411.5</v>
      </c>
      <c r="I88" s="664">
        <f>SUM(I80:I87)</f>
        <v>411.5</v>
      </c>
      <c r="J88" s="640"/>
      <c r="K88" s="91">
        <f>SUM(K80:K87)</f>
        <v>185.6</v>
      </c>
      <c r="L88" s="664">
        <f>SUM(L80:L87)</f>
        <v>185.6</v>
      </c>
      <c r="M88" s="640"/>
      <c r="N88" s="91">
        <f>SUM(N80:N87)</f>
        <v>185.6</v>
      </c>
      <c r="O88" s="321"/>
      <c r="P88" s="118"/>
      <c r="Q88" s="119"/>
      <c r="R88" s="120"/>
      <c r="S88" s="120"/>
      <c r="T88" s="886"/>
      <c r="U88" s="886"/>
    </row>
    <row r="89" spans="1:24" s="2" customFormat="1" ht="39" customHeight="1" x14ac:dyDescent="0.25">
      <c r="A89" s="1070" t="s">
        <v>17</v>
      </c>
      <c r="B89" s="991" t="s">
        <v>37</v>
      </c>
      <c r="C89" s="993" t="s">
        <v>44</v>
      </c>
      <c r="D89" s="1072" t="s">
        <v>64</v>
      </c>
      <c r="E89" s="67"/>
      <c r="F89" s="388" t="s">
        <v>65</v>
      </c>
      <c r="G89" s="1001" t="s">
        <v>24</v>
      </c>
      <c r="H89" s="273">
        <v>139.9</v>
      </c>
      <c r="I89" s="625">
        <v>139.9</v>
      </c>
      <c r="J89" s="646"/>
      <c r="K89" s="273">
        <v>139.9</v>
      </c>
      <c r="L89" s="625">
        <v>139.9</v>
      </c>
      <c r="M89" s="646"/>
      <c r="N89" s="317">
        <v>139.9</v>
      </c>
      <c r="O89" s="122" t="s">
        <v>66</v>
      </c>
      <c r="P89" s="123">
        <v>22</v>
      </c>
      <c r="Q89" s="124">
        <v>22</v>
      </c>
      <c r="R89" s="125">
        <v>22</v>
      </c>
      <c r="S89" s="1408" t="s">
        <v>228</v>
      </c>
      <c r="T89" s="889"/>
      <c r="U89" s="889"/>
      <c r="V89" s="289"/>
    </row>
    <row r="90" spans="1:24" s="2" customFormat="1" ht="42" customHeight="1" x14ac:dyDescent="0.25">
      <c r="A90" s="1071"/>
      <c r="B90" s="1107"/>
      <c r="C90" s="381"/>
      <c r="D90" s="20"/>
      <c r="E90" s="66"/>
      <c r="F90" s="1113"/>
      <c r="G90" s="450" t="s">
        <v>39</v>
      </c>
      <c r="H90" s="394">
        <v>110</v>
      </c>
      <c r="I90" s="770">
        <v>117.1</v>
      </c>
      <c r="J90" s="771">
        <f>I90-H90</f>
        <v>7.0999999999999943</v>
      </c>
      <c r="K90" s="1128"/>
      <c r="L90" s="1129"/>
      <c r="M90" s="771"/>
      <c r="N90" s="73"/>
      <c r="O90" s="139" t="s">
        <v>118</v>
      </c>
      <c r="P90" s="215">
        <v>10</v>
      </c>
      <c r="Q90" s="216">
        <v>10</v>
      </c>
      <c r="R90" s="217">
        <v>10</v>
      </c>
      <c r="S90" s="1409"/>
      <c r="T90" s="886"/>
      <c r="U90" s="886"/>
      <c r="X90" s="3"/>
    </row>
    <row r="91" spans="1:24" s="2" customFormat="1" ht="33.75" customHeight="1" x14ac:dyDescent="0.25">
      <c r="A91" s="1071"/>
      <c r="B91" s="992"/>
      <c r="C91" s="381"/>
      <c r="D91" s="20"/>
      <c r="E91" s="66"/>
      <c r="F91" s="542"/>
      <c r="G91" s="583"/>
      <c r="H91" s="271"/>
      <c r="I91" s="621"/>
      <c r="J91" s="607"/>
      <c r="K91" s="271"/>
      <c r="L91" s="621"/>
      <c r="M91" s="607"/>
      <c r="N91" s="271"/>
      <c r="O91" s="1290" t="s">
        <v>170</v>
      </c>
      <c r="P91" s="1075">
        <v>28</v>
      </c>
      <c r="Q91" s="1076">
        <v>28</v>
      </c>
      <c r="R91" s="1077">
        <v>28</v>
      </c>
      <c r="S91" s="1409"/>
      <c r="T91" s="886"/>
      <c r="U91" s="886"/>
    </row>
    <row r="92" spans="1:24" s="2" customFormat="1" ht="30.75" customHeight="1" thickBot="1" x14ac:dyDescent="0.3">
      <c r="A92" s="534"/>
      <c r="B92" s="536"/>
      <c r="C92" s="381"/>
      <c r="D92" s="236"/>
      <c r="E92" s="66"/>
      <c r="F92" s="542"/>
      <c r="G92" s="68" t="s">
        <v>28</v>
      </c>
      <c r="H92" s="57">
        <f t="shared" ref="H92:N92" si="10">SUM(H89:H91)</f>
        <v>249.9</v>
      </c>
      <c r="I92" s="623">
        <f t="shared" si="10"/>
        <v>257</v>
      </c>
      <c r="J92" s="623">
        <f t="shared" si="10"/>
        <v>7.0999999999999943</v>
      </c>
      <c r="K92" s="57">
        <f t="shared" si="10"/>
        <v>139.9</v>
      </c>
      <c r="L92" s="623">
        <f t="shared" si="10"/>
        <v>139.9</v>
      </c>
      <c r="M92" s="643">
        <f t="shared" si="10"/>
        <v>0</v>
      </c>
      <c r="N92" s="57">
        <f t="shared" si="10"/>
        <v>139.9</v>
      </c>
      <c r="O92" s="1387"/>
      <c r="P92" s="541"/>
      <c r="Q92" s="308"/>
      <c r="R92" s="309"/>
      <c r="S92" s="1410"/>
      <c r="T92" s="886"/>
      <c r="U92" s="886"/>
    </row>
    <row r="93" spans="1:24" s="2" customFormat="1" ht="24.75" customHeight="1" x14ac:dyDescent="0.25">
      <c r="A93" s="546" t="s">
        <v>17</v>
      </c>
      <c r="B93" s="547" t="s">
        <v>37</v>
      </c>
      <c r="C93" s="548" t="s">
        <v>67</v>
      </c>
      <c r="D93" s="1251" t="s">
        <v>123</v>
      </c>
      <c r="E93" s="67"/>
      <c r="F93" s="1285">
        <v>3</v>
      </c>
      <c r="G93" s="584" t="s">
        <v>24</v>
      </c>
      <c r="H93" s="129">
        <v>3.5</v>
      </c>
      <c r="I93" s="669">
        <v>3.5</v>
      </c>
      <c r="J93" s="647"/>
      <c r="K93" s="129">
        <v>3.5</v>
      </c>
      <c r="L93" s="669">
        <v>3.5</v>
      </c>
      <c r="M93" s="647"/>
      <c r="N93" s="129">
        <v>3.5</v>
      </c>
      <c r="O93" s="550" t="s">
        <v>124</v>
      </c>
      <c r="P93" s="504">
        <v>2</v>
      </c>
      <c r="Q93" s="130">
        <v>2</v>
      </c>
      <c r="R93" s="131">
        <v>2</v>
      </c>
      <c r="S93" s="131"/>
      <c r="T93" s="886"/>
      <c r="U93" s="886"/>
    </row>
    <row r="94" spans="1:24" s="2" customFormat="1" ht="16.5" customHeight="1" thickBot="1" x14ac:dyDescent="0.3">
      <c r="A94" s="534"/>
      <c r="B94" s="536"/>
      <c r="C94" s="549"/>
      <c r="D94" s="1252"/>
      <c r="E94" s="350"/>
      <c r="F94" s="1286"/>
      <c r="G94" s="90" t="s">
        <v>28</v>
      </c>
      <c r="H94" s="57">
        <f>H93</f>
        <v>3.5</v>
      </c>
      <c r="I94" s="623">
        <f>I93</f>
        <v>3.5</v>
      </c>
      <c r="J94" s="609"/>
      <c r="K94" s="57">
        <f>K93</f>
        <v>3.5</v>
      </c>
      <c r="L94" s="623">
        <f>L93</f>
        <v>3.5</v>
      </c>
      <c r="M94" s="609"/>
      <c r="N94" s="57">
        <f>N93</f>
        <v>3.5</v>
      </c>
      <c r="O94" s="533"/>
      <c r="P94" s="540"/>
      <c r="Q94" s="531"/>
      <c r="R94" s="34"/>
      <c r="S94" s="34"/>
      <c r="T94" s="886"/>
      <c r="U94" s="886"/>
    </row>
    <row r="95" spans="1:24" s="2" customFormat="1" ht="16.5" customHeight="1" x14ac:dyDescent="0.25">
      <c r="A95" s="1301" t="s">
        <v>17</v>
      </c>
      <c r="B95" s="1303" t="s">
        <v>37</v>
      </c>
      <c r="C95" s="1305" t="s">
        <v>68</v>
      </c>
      <c r="D95" s="1311" t="s">
        <v>143</v>
      </c>
      <c r="E95" s="1309"/>
      <c r="F95" s="1312">
        <v>3</v>
      </c>
      <c r="G95" s="579" t="s">
        <v>24</v>
      </c>
      <c r="H95" s="505">
        <v>1</v>
      </c>
      <c r="I95" s="670">
        <v>1</v>
      </c>
      <c r="J95" s="648"/>
      <c r="K95" s="99"/>
      <c r="L95" s="697"/>
      <c r="M95" s="648"/>
      <c r="N95" s="100"/>
      <c r="O95" s="243" t="s">
        <v>142</v>
      </c>
      <c r="P95" s="171">
        <v>1</v>
      </c>
      <c r="Q95" s="11"/>
      <c r="R95" s="172"/>
      <c r="S95" s="172"/>
      <c r="T95" s="886"/>
      <c r="U95" s="886"/>
    </row>
    <row r="96" spans="1:24" s="2" customFormat="1" ht="15" customHeight="1" x14ac:dyDescent="0.25">
      <c r="A96" s="1302"/>
      <c r="B96" s="1304"/>
      <c r="C96" s="1306"/>
      <c r="D96" s="1308"/>
      <c r="E96" s="1310"/>
      <c r="F96" s="1231"/>
      <c r="G96" s="198"/>
      <c r="H96" s="103"/>
      <c r="I96" s="658"/>
      <c r="J96" s="634"/>
      <c r="K96" s="103"/>
      <c r="L96" s="658"/>
      <c r="M96" s="634"/>
      <c r="N96" s="103"/>
      <c r="O96" s="1287" t="s">
        <v>141</v>
      </c>
      <c r="P96" s="1295"/>
      <c r="Q96" s="1297">
        <v>350</v>
      </c>
      <c r="R96" s="1299">
        <v>350</v>
      </c>
      <c r="S96" s="565"/>
      <c r="T96" s="886"/>
      <c r="U96" s="886"/>
    </row>
    <row r="97" spans="1:23" s="2" customFormat="1" ht="15" customHeight="1" thickBot="1" x14ac:dyDescent="0.3">
      <c r="A97" s="1302"/>
      <c r="B97" s="1304"/>
      <c r="C97" s="1306"/>
      <c r="D97" s="1308"/>
      <c r="E97" s="1310"/>
      <c r="F97" s="1231"/>
      <c r="G97" s="285" t="s">
        <v>28</v>
      </c>
      <c r="H97" s="26">
        <f>H96+H95</f>
        <v>1</v>
      </c>
      <c r="I97" s="618">
        <f>I96+I95</f>
        <v>1</v>
      </c>
      <c r="J97" s="604"/>
      <c r="K97" s="26">
        <f>K96+K95</f>
        <v>0</v>
      </c>
      <c r="L97" s="618">
        <f>L96+L95</f>
        <v>0</v>
      </c>
      <c r="M97" s="604"/>
      <c r="N97" s="26">
        <f>N96+N95</f>
        <v>0</v>
      </c>
      <c r="O97" s="1288"/>
      <c r="P97" s="1296"/>
      <c r="Q97" s="1298"/>
      <c r="R97" s="1300"/>
      <c r="S97" s="566"/>
      <c r="T97" s="886"/>
      <c r="U97" s="886"/>
      <c r="V97" s="3"/>
    </row>
    <row r="98" spans="1:23" s="2" customFormat="1" ht="115.5" customHeight="1" x14ac:dyDescent="0.25">
      <c r="A98" s="1301" t="s">
        <v>17</v>
      </c>
      <c r="B98" s="1303" t="s">
        <v>37</v>
      </c>
      <c r="C98" s="1305" t="s">
        <v>106</v>
      </c>
      <c r="D98" s="1311" t="s">
        <v>215</v>
      </c>
      <c r="E98" s="1309"/>
      <c r="F98" s="1312">
        <v>3</v>
      </c>
      <c r="G98" s="934" t="s">
        <v>24</v>
      </c>
      <c r="H98" s="268">
        <v>5</v>
      </c>
      <c r="I98" s="671">
        <v>5</v>
      </c>
      <c r="J98" s="649"/>
      <c r="K98" s="268"/>
      <c r="L98" s="671"/>
      <c r="M98" s="649"/>
      <c r="N98" s="268"/>
      <c r="O98" s="925" t="s">
        <v>142</v>
      </c>
      <c r="P98" s="59">
        <v>1</v>
      </c>
      <c r="Q98" s="936"/>
      <c r="R98" s="926"/>
      <c r="S98" s="978" t="s">
        <v>229</v>
      </c>
      <c r="T98" s="886"/>
      <c r="U98" s="886"/>
    </row>
    <row r="99" spans="1:23" s="2" customFormat="1" ht="15" customHeight="1" thickBot="1" x14ac:dyDescent="0.3">
      <c r="A99" s="1422"/>
      <c r="B99" s="1423"/>
      <c r="C99" s="1424"/>
      <c r="D99" s="1317"/>
      <c r="E99" s="1425"/>
      <c r="F99" s="1426"/>
      <c r="G99" s="60" t="s">
        <v>28</v>
      </c>
      <c r="H99" s="57">
        <f t="shared" ref="H99:N99" si="11">+H98</f>
        <v>5</v>
      </c>
      <c r="I99" s="623">
        <f t="shared" ref="I99" si="12">+I98</f>
        <v>5</v>
      </c>
      <c r="J99" s="609"/>
      <c r="K99" s="57">
        <f t="shared" si="11"/>
        <v>0</v>
      </c>
      <c r="L99" s="623">
        <f t="shared" ref="L99" si="13">+L98</f>
        <v>0</v>
      </c>
      <c r="M99" s="609"/>
      <c r="N99" s="57">
        <f t="shared" si="11"/>
        <v>0</v>
      </c>
      <c r="O99" s="937"/>
      <c r="P99" s="70"/>
      <c r="Q99" s="382"/>
      <c r="R99" s="270"/>
      <c r="S99" s="270"/>
      <c r="T99" s="886"/>
      <c r="U99" s="886"/>
    </row>
    <row r="100" spans="1:23" s="2" customFormat="1" ht="26.25" customHeight="1" x14ac:dyDescent="0.25">
      <c r="A100" s="1301" t="s">
        <v>17</v>
      </c>
      <c r="B100" s="1303" t="s">
        <v>37</v>
      </c>
      <c r="C100" s="1305" t="s">
        <v>107</v>
      </c>
      <c r="D100" s="1311" t="s">
        <v>182</v>
      </c>
      <c r="E100" s="1309"/>
      <c r="F100" s="1312">
        <v>5</v>
      </c>
      <c r="G100" s="518" t="s">
        <v>24</v>
      </c>
      <c r="H100" s="368">
        <v>126.6</v>
      </c>
      <c r="I100" s="672">
        <v>126.6</v>
      </c>
      <c r="J100" s="650"/>
      <c r="K100" s="368">
        <v>126.8</v>
      </c>
      <c r="L100" s="672">
        <v>126.8</v>
      </c>
      <c r="M100" s="650"/>
      <c r="N100" s="367">
        <v>87.6</v>
      </c>
      <c r="O100" s="371" t="s">
        <v>163</v>
      </c>
      <c r="P100" s="59">
        <v>2</v>
      </c>
      <c r="Q100" s="581">
        <v>2</v>
      </c>
      <c r="R100" s="552">
        <v>2</v>
      </c>
      <c r="S100" s="552"/>
      <c r="T100" s="886"/>
      <c r="U100" s="889">
        <f>I100+I106+I127</f>
        <v>334.9</v>
      </c>
    </row>
    <row r="101" spans="1:23" s="2" customFormat="1" ht="26.25" customHeight="1" x14ac:dyDescent="0.25">
      <c r="A101" s="1302"/>
      <c r="B101" s="1304"/>
      <c r="C101" s="1306"/>
      <c r="D101" s="1308"/>
      <c r="E101" s="1310"/>
      <c r="F101" s="1231"/>
      <c r="G101" s="516"/>
      <c r="H101" s="272"/>
      <c r="I101" s="673"/>
      <c r="J101" s="651"/>
      <c r="K101" s="272"/>
      <c r="L101" s="673"/>
      <c r="M101" s="651"/>
      <c r="N101" s="512"/>
      <c r="O101" s="372" t="s">
        <v>164</v>
      </c>
      <c r="P101" s="561">
        <v>1</v>
      </c>
      <c r="Q101" s="563"/>
      <c r="R101" s="565"/>
      <c r="S101" s="565"/>
      <c r="T101" s="886"/>
      <c r="U101" s="889"/>
    </row>
    <row r="102" spans="1:23" s="2" customFormat="1" ht="15" customHeight="1" thickBot="1" x14ac:dyDescent="0.3">
      <c r="A102" s="1302"/>
      <c r="B102" s="1304"/>
      <c r="C102" s="1306"/>
      <c r="D102" s="1308"/>
      <c r="E102" s="1310"/>
      <c r="F102" s="1231"/>
      <c r="G102" s="370" t="s">
        <v>28</v>
      </c>
      <c r="H102" s="91">
        <f>H101+H100</f>
        <v>126.6</v>
      </c>
      <c r="I102" s="664">
        <f>I101+I100</f>
        <v>126.6</v>
      </c>
      <c r="J102" s="640"/>
      <c r="K102" s="91">
        <f t="shared" ref="K102:N102" si="14">K101+K100</f>
        <v>126.8</v>
      </c>
      <c r="L102" s="664">
        <f t="shared" ref="L102" si="15">L101+L100</f>
        <v>126.8</v>
      </c>
      <c r="M102" s="640"/>
      <c r="N102" s="92">
        <f t="shared" si="14"/>
        <v>87.6</v>
      </c>
      <c r="O102" s="445"/>
      <c r="P102" s="562"/>
      <c r="Q102" s="564"/>
      <c r="R102" s="566"/>
      <c r="S102" s="566"/>
      <c r="T102" s="886"/>
      <c r="U102" s="886"/>
    </row>
    <row r="103" spans="1:23" s="2" customFormat="1" ht="16.5" customHeight="1" thickBot="1" x14ac:dyDescent="0.3">
      <c r="A103" s="7" t="s">
        <v>17</v>
      </c>
      <c r="B103" s="8" t="s">
        <v>37</v>
      </c>
      <c r="C103" s="1313" t="s">
        <v>45</v>
      </c>
      <c r="D103" s="1313"/>
      <c r="E103" s="1313"/>
      <c r="F103" s="1313"/>
      <c r="G103" s="1313"/>
      <c r="H103" s="133">
        <f t="shared" ref="H103:N103" si="16">H94+H92+H88+H79+H69+H67+H97+H99+H102</f>
        <v>6019.4000000000005</v>
      </c>
      <c r="I103" s="627">
        <f t="shared" si="16"/>
        <v>6083.1000000000013</v>
      </c>
      <c r="J103" s="627">
        <f t="shared" si="16"/>
        <v>63.699999999999982</v>
      </c>
      <c r="K103" s="133">
        <f t="shared" si="16"/>
        <v>5623.0999999999995</v>
      </c>
      <c r="L103" s="627">
        <f t="shared" si="16"/>
        <v>5623.0999999999995</v>
      </c>
      <c r="M103" s="1006">
        <f t="shared" si="16"/>
        <v>0</v>
      </c>
      <c r="N103" s="1014">
        <f t="shared" si="16"/>
        <v>5555.8</v>
      </c>
      <c r="O103" s="1256"/>
      <c r="P103" s="1257"/>
      <c r="Q103" s="1257"/>
      <c r="R103" s="1257"/>
      <c r="S103" s="1258"/>
      <c r="T103" s="886"/>
      <c r="U103" s="886"/>
      <c r="V103" s="2" t="s">
        <v>144</v>
      </c>
    </row>
    <row r="104" spans="1:23" s="2" customFormat="1" ht="18" customHeight="1" thickBot="1" x14ac:dyDescent="0.3">
      <c r="A104" s="71" t="s">
        <v>17</v>
      </c>
      <c r="B104" s="8" t="s">
        <v>41</v>
      </c>
      <c r="C104" s="1314" t="s">
        <v>71</v>
      </c>
      <c r="D104" s="1314"/>
      <c r="E104" s="1314"/>
      <c r="F104" s="1314"/>
      <c r="G104" s="1314"/>
      <c r="H104" s="1314"/>
      <c r="I104" s="1314"/>
      <c r="J104" s="1314"/>
      <c r="K104" s="1314"/>
      <c r="L104" s="1314"/>
      <c r="M104" s="1314"/>
      <c r="N104" s="1314"/>
      <c r="O104" s="1314"/>
      <c r="P104" s="1314"/>
      <c r="Q104" s="1314"/>
      <c r="R104" s="1314"/>
      <c r="S104" s="1421"/>
      <c r="T104" s="886"/>
      <c r="U104" s="886"/>
    </row>
    <row r="105" spans="1:23" s="3" customFormat="1" ht="54.75" customHeight="1" x14ac:dyDescent="0.25">
      <c r="A105" s="546" t="s">
        <v>17</v>
      </c>
      <c r="B105" s="547" t="s">
        <v>41</v>
      </c>
      <c r="C105" s="373" t="s">
        <v>17</v>
      </c>
      <c r="D105" s="319" t="s">
        <v>72</v>
      </c>
      <c r="E105" s="257"/>
      <c r="F105" s="329"/>
      <c r="G105" s="223"/>
      <c r="H105" s="361"/>
      <c r="I105" s="682"/>
      <c r="J105" s="674"/>
      <c r="K105" s="361"/>
      <c r="L105" s="682"/>
      <c r="M105" s="674"/>
      <c r="N105" s="1020"/>
      <c r="O105" s="461"/>
      <c r="P105" s="462"/>
      <c r="Q105" s="463"/>
      <c r="R105" s="464"/>
      <c r="S105" s="464"/>
      <c r="T105" s="887"/>
      <c r="U105" s="887"/>
    </row>
    <row r="106" spans="1:23" s="3" customFormat="1" ht="18" customHeight="1" x14ac:dyDescent="0.25">
      <c r="A106" s="990"/>
      <c r="B106" s="992"/>
      <c r="C106" s="521"/>
      <c r="D106" s="1333" t="s">
        <v>160</v>
      </c>
      <c r="E106" s="451" t="s">
        <v>74</v>
      </c>
      <c r="F106" s="452">
        <v>5</v>
      </c>
      <c r="G106" s="359" t="s">
        <v>24</v>
      </c>
      <c r="H106" s="248">
        <f>53.3-5</f>
        <v>48.3</v>
      </c>
      <c r="I106" s="683">
        <f>53.3-5</f>
        <v>48.3</v>
      </c>
      <c r="J106" s="675"/>
      <c r="K106" s="248">
        <f>100.7-3</f>
        <v>97.7</v>
      </c>
      <c r="L106" s="683">
        <f>100.7-3</f>
        <v>97.7</v>
      </c>
      <c r="M106" s="675"/>
      <c r="N106" s="325">
        <f>70.2-4.5</f>
        <v>65.7</v>
      </c>
      <c r="O106" s="335" t="s">
        <v>69</v>
      </c>
      <c r="P106" s="331">
        <v>1</v>
      </c>
      <c r="Q106" s="336"/>
      <c r="R106" s="76"/>
      <c r="S106" s="722"/>
      <c r="T106" s="887"/>
      <c r="U106" s="887"/>
    </row>
    <row r="107" spans="1:23" s="3" customFormat="1" ht="18" customHeight="1" x14ac:dyDescent="0.25">
      <c r="A107" s="1105"/>
      <c r="B107" s="1107"/>
      <c r="C107" s="261"/>
      <c r="D107" s="1413"/>
      <c r="E107" s="499"/>
      <c r="F107" s="338"/>
      <c r="G107" s="135" t="s">
        <v>70</v>
      </c>
      <c r="H107" s="283"/>
      <c r="I107" s="684"/>
      <c r="J107" s="1130"/>
      <c r="K107" s="54">
        <v>307.89999999999998</v>
      </c>
      <c r="L107" s="1131">
        <v>307.89999999999998</v>
      </c>
      <c r="M107" s="1130"/>
      <c r="N107" s="55">
        <v>409.6</v>
      </c>
      <c r="O107" s="324" t="s">
        <v>75</v>
      </c>
      <c r="P107" s="909"/>
      <c r="Q107" s="1081">
        <v>50</v>
      </c>
      <c r="R107" s="1082">
        <v>100</v>
      </c>
      <c r="S107" s="1082"/>
      <c r="T107" s="887"/>
      <c r="U107" s="887"/>
    </row>
    <row r="108" spans="1:23" s="3" customFormat="1" ht="15.75" customHeight="1" x14ac:dyDescent="0.25">
      <c r="A108" s="534"/>
      <c r="B108" s="536"/>
      <c r="C108" s="521"/>
      <c r="D108" s="1267" t="s">
        <v>161</v>
      </c>
      <c r="E108" s="499"/>
      <c r="F108" s="338"/>
      <c r="G108" s="389"/>
      <c r="H108" s="282"/>
      <c r="I108" s="659"/>
      <c r="J108" s="635"/>
      <c r="K108" s="23"/>
      <c r="L108" s="616"/>
      <c r="M108" s="635"/>
      <c r="N108" s="108"/>
      <c r="O108" s="510" t="s">
        <v>69</v>
      </c>
      <c r="P108" s="1078">
        <v>1</v>
      </c>
      <c r="Q108" s="1079"/>
      <c r="R108" s="1080"/>
      <c r="S108" s="1080"/>
      <c r="T108" s="887"/>
      <c r="U108" s="895"/>
    </row>
    <row r="109" spans="1:23" s="3" customFormat="1" ht="30.75" customHeight="1" x14ac:dyDescent="0.25">
      <c r="A109" s="534"/>
      <c r="B109" s="536"/>
      <c r="C109" s="521"/>
      <c r="D109" s="1267"/>
      <c r="E109" s="499"/>
      <c r="F109" s="338"/>
      <c r="G109" s="457"/>
      <c r="H109" s="458"/>
      <c r="I109" s="685"/>
      <c r="J109" s="676"/>
      <c r="K109" s="23"/>
      <c r="L109" s="616"/>
      <c r="M109" s="676"/>
      <c r="N109" s="108"/>
      <c r="O109" s="335" t="s">
        <v>184</v>
      </c>
      <c r="P109" s="331"/>
      <c r="Q109" s="336">
        <v>30</v>
      </c>
      <c r="R109" s="339">
        <v>90</v>
      </c>
      <c r="S109" s="339"/>
      <c r="T109" s="887"/>
      <c r="U109" s="895"/>
    </row>
    <row r="110" spans="1:23" s="3" customFormat="1" ht="15.75" customHeight="1" thickBot="1" x14ac:dyDescent="0.3">
      <c r="A110" s="534"/>
      <c r="B110" s="536"/>
      <c r="C110" s="521"/>
      <c r="D110" s="1321"/>
      <c r="E110" s="500"/>
      <c r="F110" s="338"/>
      <c r="G110" s="457"/>
      <c r="H110" s="458"/>
      <c r="I110" s="685"/>
      <c r="J110" s="676"/>
      <c r="K110" s="23"/>
      <c r="L110" s="616"/>
      <c r="M110" s="676"/>
      <c r="N110" s="108"/>
      <c r="O110" s="469" t="s">
        <v>155</v>
      </c>
      <c r="P110" s="470"/>
      <c r="Q110" s="471"/>
      <c r="R110" s="472">
        <v>50</v>
      </c>
      <c r="S110" s="472"/>
      <c r="T110" s="887"/>
      <c r="U110" s="895"/>
    </row>
    <row r="111" spans="1:23" s="2" customFormat="1" ht="33" customHeight="1" x14ac:dyDescent="0.25">
      <c r="A111" s="534"/>
      <c r="B111" s="536"/>
      <c r="C111" s="585"/>
      <c r="D111" s="1320" t="s">
        <v>183</v>
      </c>
      <c r="E111" s="1323" t="s">
        <v>132</v>
      </c>
      <c r="F111" s="338"/>
      <c r="G111" s="16"/>
      <c r="H111" s="459"/>
      <c r="I111" s="433"/>
      <c r="J111" s="677"/>
      <c r="K111" s="529"/>
      <c r="L111" s="1017"/>
      <c r="M111" s="677"/>
      <c r="N111" s="78"/>
      <c r="O111" s="20" t="s">
        <v>69</v>
      </c>
      <c r="P111" s="173"/>
      <c r="Q111" s="174">
        <v>1</v>
      </c>
      <c r="R111" s="566"/>
      <c r="S111" s="723"/>
      <c r="T111" s="886"/>
      <c r="U111" s="886"/>
      <c r="W111" s="3"/>
    </row>
    <row r="112" spans="1:23" s="2" customFormat="1" ht="33" customHeight="1" thickBot="1" x14ac:dyDescent="0.3">
      <c r="A112" s="534"/>
      <c r="B112" s="536"/>
      <c r="C112" s="585"/>
      <c r="D112" s="1322"/>
      <c r="E112" s="1324"/>
      <c r="F112" s="501"/>
      <c r="G112" s="588"/>
      <c r="H112" s="453"/>
      <c r="I112" s="686"/>
      <c r="J112" s="678"/>
      <c r="K112" s="1015"/>
      <c r="L112" s="1018"/>
      <c r="M112" s="678"/>
      <c r="N112" s="454"/>
      <c r="O112" s="551"/>
      <c r="P112" s="70"/>
      <c r="Q112" s="455"/>
      <c r="R112" s="456"/>
      <c r="S112" s="456"/>
      <c r="T112" s="886"/>
      <c r="U112" s="886"/>
    </row>
    <row r="113" spans="1:26" s="3" customFormat="1" ht="21.75" customHeight="1" x14ac:dyDescent="0.25">
      <c r="A113" s="534"/>
      <c r="B113" s="536"/>
      <c r="C113" s="134"/>
      <c r="D113" s="1329" t="s">
        <v>140</v>
      </c>
      <c r="E113" s="1331"/>
      <c r="F113" s="345">
        <v>3</v>
      </c>
      <c r="G113" s="221" t="s">
        <v>24</v>
      </c>
      <c r="H113" s="344">
        <v>6.3</v>
      </c>
      <c r="I113" s="687">
        <v>6.3</v>
      </c>
      <c r="J113" s="679"/>
      <c r="K113" s="344"/>
      <c r="L113" s="687"/>
      <c r="M113" s="679"/>
      <c r="N113" s="318"/>
      <c r="O113" s="473" t="s">
        <v>73</v>
      </c>
      <c r="P113" s="474">
        <v>1</v>
      </c>
      <c r="Q113" s="475"/>
      <c r="R113" s="476"/>
      <c r="S113" s="1411" t="s">
        <v>220</v>
      </c>
      <c r="T113" s="887"/>
      <c r="U113" s="887"/>
    </row>
    <row r="114" spans="1:26" s="3" customFormat="1" ht="22.5" customHeight="1" x14ac:dyDescent="0.25">
      <c r="A114" s="534"/>
      <c r="B114" s="536"/>
      <c r="C114" s="134"/>
      <c r="D114" s="1330"/>
      <c r="E114" s="1332"/>
      <c r="F114" s="727" t="s">
        <v>65</v>
      </c>
      <c r="G114" s="506" t="s">
        <v>24</v>
      </c>
      <c r="H114" s="507">
        <v>934.5</v>
      </c>
      <c r="I114" s="731">
        <f>934.5-10.6</f>
        <v>923.9</v>
      </c>
      <c r="J114" s="732">
        <f>I114-H114</f>
        <v>-10.600000000000023</v>
      </c>
      <c r="K114" s="507">
        <v>105</v>
      </c>
      <c r="L114" s="1019">
        <v>105</v>
      </c>
      <c r="M114" s="732"/>
      <c r="N114" s="508">
        <v>105</v>
      </c>
      <c r="O114" s="487" t="s">
        <v>139</v>
      </c>
      <c r="P114" s="488">
        <v>2</v>
      </c>
      <c r="Q114" s="489"/>
      <c r="R114" s="490"/>
      <c r="S114" s="1412"/>
      <c r="T114" s="888"/>
      <c r="U114" s="887"/>
    </row>
    <row r="115" spans="1:26" s="3" customFormat="1" ht="30.75" customHeight="1" x14ac:dyDescent="0.25">
      <c r="A115" s="919"/>
      <c r="B115" s="920"/>
      <c r="C115" s="521"/>
      <c r="D115" s="931" t="s">
        <v>187</v>
      </c>
      <c r="E115" s="226"/>
      <c r="F115" s="730"/>
      <c r="G115" s="506" t="s">
        <v>197</v>
      </c>
      <c r="H115" s="283"/>
      <c r="I115" s="733">
        <v>10.6</v>
      </c>
      <c r="J115" s="732">
        <f>I115-H115</f>
        <v>10.6</v>
      </c>
      <c r="K115" s="283"/>
      <c r="L115" s="684"/>
      <c r="M115" s="732"/>
      <c r="N115" s="530"/>
      <c r="O115" s="324" t="s">
        <v>185</v>
      </c>
      <c r="P115" s="391">
        <v>100</v>
      </c>
      <c r="Q115" s="75"/>
      <c r="R115" s="76"/>
      <c r="S115" s="1412"/>
      <c r="T115" s="887"/>
      <c r="U115" s="887"/>
    </row>
    <row r="116" spans="1:26" s="3" customFormat="1" ht="40.5" customHeight="1" x14ac:dyDescent="0.25">
      <c r="A116" s="990"/>
      <c r="B116" s="992"/>
      <c r="C116" s="1073"/>
      <c r="D116" s="356" t="s">
        <v>188</v>
      </c>
      <c r="E116" s="258"/>
      <c r="F116" s="730"/>
      <c r="G116" s="1005"/>
      <c r="H116" s="459"/>
      <c r="I116" s="433"/>
      <c r="J116" s="677"/>
      <c r="K116" s="1002"/>
      <c r="L116" s="1074"/>
      <c r="M116" s="677"/>
      <c r="N116" s="77"/>
      <c r="O116" s="304" t="s">
        <v>186</v>
      </c>
      <c r="P116" s="323">
        <v>22.5</v>
      </c>
      <c r="Q116" s="211"/>
      <c r="R116" s="141"/>
      <c r="S116" s="380"/>
      <c r="T116" s="887"/>
      <c r="U116" s="887"/>
    </row>
    <row r="117" spans="1:26" s="1" customFormat="1" ht="30.75" customHeight="1" thickBot="1" x14ac:dyDescent="0.25">
      <c r="A117" s="83"/>
      <c r="B117" s="536"/>
      <c r="C117" s="567"/>
      <c r="D117" s="435" t="s">
        <v>159</v>
      </c>
      <c r="E117" s="509"/>
      <c r="F117" s="730"/>
      <c r="G117" s="16"/>
      <c r="H117" s="51"/>
      <c r="I117" s="624"/>
      <c r="J117" s="610"/>
      <c r="K117" s="51"/>
      <c r="L117" s="624"/>
      <c r="M117" s="610"/>
      <c r="N117" s="56"/>
      <c r="O117" s="80" t="s">
        <v>158</v>
      </c>
      <c r="P117" s="173">
        <v>8</v>
      </c>
      <c r="Q117" s="966">
        <v>8</v>
      </c>
      <c r="R117" s="723">
        <v>8</v>
      </c>
      <c r="S117" s="1089"/>
      <c r="T117" s="896"/>
      <c r="U117" s="897"/>
      <c r="V117" s="140"/>
      <c r="W117" s="140"/>
      <c r="Z117" s="140"/>
    </row>
    <row r="118" spans="1:26" s="96" customFormat="1" ht="20.25" customHeight="1" x14ac:dyDescent="0.25">
      <c r="A118" s="364"/>
      <c r="B118" s="332"/>
      <c r="C118" s="333"/>
      <c r="D118" s="1311" t="s">
        <v>137</v>
      </c>
      <c r="E118" s="478"/>
      <c r="F118" s="556">
        <v>1</v>
      </c>
      <c r="G118" s="1318" t="s">
        <v>24</v>
      </c>
      <c r="H118" s="1325">
        <v>320</v>
      </c>
      <c r="I118" s="1417">
        <v>320</v>
      </c>
      <c r="J118" s="642"/>
      <c r="K118" s="1325"/>
      <c r="L118" s="1417"/>
      <c r="M118" s="642"/>
      <c r="N118" s="1327"/>
      <c r="O118" s="568" t="s">
        <v>154</v>
      </c>
      <c r="P118" s="479">
        <v>2</v>
      </c>
      <c r="Q118" s="480"/>
      <c r="R118" s="481"/>
      <c r="S118" s="724"/>
      <c r="T118" s="894"/>
      <c r="U118" s="894"/>
    </row>
    <row r="119" spans="1:26" s="96" customFormat="1" ht="24" customHeight="1" thickBot="1" x14ac:dyDescent="0.3">
      <c r="A119" s="364"/>
      <c r="B119" s="334"/>
      <c r="C119" s="333"/>
      <c r="D119" s="1317"/>
      <c r="E119" s="482"/>
      <c r="F119" s="175"/>
      <c r="G119" s="1319"/>
      <c r="H119" s="1326"/>
      <c r="I119" s="1418"/>
      <c r="J119" s="680"/>
      <c r="K119" s="1326"/>
      <c r="L119" s="1418"/>
      <c r="M119" s="680"/>
      <c r="N119" s="1328"/>
      <c r="O119" s="483"/>
      <c r="P119" s="484"/>
      <c r="Q119" s="485"/>
      <c r="R119" s="486"/>
      <c r="S119" s="486"/>
      <c r="T119" s="894"/>
      <c r="U119" s="894"/>
    </row>
    <row r="120" spans="1:26" s="2" customFormat="1" ht="16.5" customHeight="1" thickBot="1" x14ac:dyDescent="0.3">
      <c r="A120" s="535"/>
      <c r="B120" s="537"/>
      <c r="C120" s="522"/>
      <c r="D120" s="1338" t="s">
        <v>36</v>
      </c>
      <c r="E120" s="1339"/>
      <c r="F120" s="1339"/>
      <c r="G120" s="1340"/>
      <c r="H120" s="681">
        <f t="shared" ref="H120:N120" si="17">SUM(H106:H119)</f>
        <v>1309.0999999999999</v>
      </c>
      <c r="I120" s="688">
        <f t="shared" si="17"/>
        <v>1309.0999999999999</v>
      </c>
      <c r="J120" s="688">
        <f t="shared" si="17"/>
        <v>-2.3092638912203256E-14</v>
      </c>
      <c r="K120" s="681">
        <f t="shared" si="17"/>
        <v>510.59999999999997</v>
      </c>
      <c r="L120" s="688">
        <f t="shared" si="17"/>
        <v>510.59999999999997</v>
      </c>
      <c r="M120" s="1007">
        <f t="shared" si="17"/>
        <v>0</v>
      </c>
      <c r="N120" s="477">
        <f t="shared" si="17"/>
        <v>580.29999999999995</v>
      </c>
      <c r="O120" s="1341"/>
      <c r="P120" s="1342"/>
      <c r="Q120" s="1342"/>
      <c r="R120" s="1342"/>
      <c r="S120" s="1343"/>
      <c r="T120" s="886"/>
      <c r="U120" s="886"/>
    </row>
    <row r="121" spans="1:26" s="2" customFormat="1" ht="16.5" customHeight="1" thickBot="1" x14ac:dyDescent="0.3">
      <c r="A121" s="7" t="s">
        <v>17</v>
      </c>
      <c r="B121" s="145" t="s">
        <v>41</v>
      </c>
      <c r="C121" s="1344" t="s">
        <v>45</v>
      </c>
      <c r="D121" s="1313"/>
      <c r="E121" s="1313"/>
      <c r="F121" s="1313"/>
      <c r="G121" s="1345"/>
      <c r="H121" s="146">
        <f t="shared" ref="H121:N121" si="18">H120</f>
        <v>1309.0999999999999</v>
      </c>
      <c r="I121" s="689">
        <f t="shared" ref="I121:J121" si="19">I120</f>
        <v>1309.0999999999999</v>
      </c>
      <c r="J121" s="689">
        <f t="shared" si="19"/>
        <v>-2.3092638912203256E-14</v>
      </c>
      <c r="K121" s="146">
        <f t="shared" si="18"/>
        <v>510.59999999999997</v>
      </c>
      <c r="L121" s="689">
        <f t="shared" ref="L121:M121" si="20">L120</f>
        <v>510.59999999999997</v>
      </c>
      <c r="M121" s="1016">
        <f t="shared" si="20"/>
        <v>0</v>
      </c>
      <c r="N121" s="146">
        <f t="shared" si="18"/>
        <v>580.29999999999995</v>
      </c>
      <c r="O121" s="1256"/>
      <c r="P121" s="1257"/>
      <c r="Q121" s="1257"/>
      <c r="R121" s="1257"/>
      <c r="S121" s="1258"/>
      <c r="T121" s="886"/>
      <c r="U121" s="886"/>
    </row>
    <row r="122" spans="1:26" s="1" customFormat="1" ht="16.5" customHeight="1" thickBot="1" x14ac:dyDescent="0.25">
      <c r="A122" s="7" t="s">
        <v>17</v>
      </c>
      <c r="B122" s="145" t="s">
        <v>43</v>
      </c>
      <c r="C122" s="1334" t="s">
        <v>76</v>
      </c>
      <c r="D122" s="1259"/>
      <c r="E122" s="1259"/>
      <c r="F122" s="1259"/>
      <c r="G122" s="1259"/>
      <c r="H122" s="1259"/>
      <c r="I122" s="1259"/>
      <c r="J122" s="1259"/>
      <c r="K122" s="1259"/>
      <c r="L122" s="1259"/>
      <c r="M122" s="1259"/>
      <c r="N122" s="1259"/>
      <c r="O122" s="1259"/>
      <c r="P122" s="1259"/>
      <c r="Q122" s="1259"/>
      <c r="R122" s="1259"/>
      <c r="S122" s="1260"/>
      <c r="T122" s="898"/>
      <c r="U122" s="898"/>
    </row>
    <row r="123" spans="1:26" s="1" customFormat="1" ht="16.5" customHeight="1" x14ac:dyDescent="0.2">
      <c r="A123" s="546" t="s">
        <v>17</v>
      </c>
      <c r="B123" s="547" t="s">
        <v>43</v>
      </c>
      <c r="C123" s="548" t="s">
        <v>17</v>
      </c>
      <c r="D123" s="147" t="s">
        <v>77</v>
      </c>
      <c r="E123" s="352"/>
      <c r="F123" s="148"/>
      <c r="G123" s="149"/>
      <c r="H123" s="99"/>
      <c r="I123" s="697"/>
      <c r="J123" s="690"/>
      <c r="K123" s="99"/>
      <c r="L123" s="697"/>
      <c r="M123" s="690"/>
      <c r="N123" s="100"/>
      <c r="O123" s="150"/>
      <c r="P123" s="59"/>
      <c r="Q123" s="581"/>
      <c r="R123" s="552"/>
      <c r="S123" s="552"/>
      <c r="T123" s="898"/>
      <c r="U123" s="898"/>
      <c r="V123" s="140"/>
    </row>
    <row r="124" spans="1:26" s="1" customFormat="1" ht="18.75" customHeight="1" x14ac:dyDescent="0.2">
      <c r="A124" s="1108"/>
      <c r="B124" s="1109"/>
      <c r="C124" s="229"/>
      <c r="D124" s="346" t="s">
        <v>153</v>
      </c>
      <c r="E124" s="1134"/>
      <c r="F124" s="1135">
        <v>1</v>
      </c>
      <c r="G124" s="511" t="s">
        <v>24</v>
      </c>
      <c r="H124" s="144">
        <v>350</v>
      </c>
      <c r="I124" s="698">
        <v>350</v>
      </c>
      <c r="J124" s="691"/>
      <c r="K124" s="144">
        <v>350</v>
      </c>
      <c r="L124" s="698">
        <v>350</v>
      </c>
      <c r="M124" s="691"/>
      <c r="N124" s="151">
        <v>350</v>
      </c>
      <c r="O124" s="1136" t="s">
        <v>152</v>
      </c>
      <c r="P124" s="1137">
        <v>20</v>
      </c>
      <c r="Q124" s="1138">
        <v>20</v>
      </c>
      <c r="R124" s="1139">
        <v>20</v>
      </c>
      <c r="S124" s="1139"/>
      <c r="T124" s="898"/>
      <c r="U124" s="898"/>
    </row>
    <row r="125" spans="1:26" s="1" customFormat="1" ht="18.75" customHeight="1" x14ac:dyDescent="0.2">
      <c r="A125" s="990"/>
      <c r="B125" s="992"/>
      <c r="C125" s="381"/>
      <c r="D125" s="435"/>
      <c r="E125" s="1133"/>
      <c r="F125" s="155"/>
      <c r="G125" s="16" t="s">
        <v>39</v>
      </c>
      <c r="H125" s="272">
        <v>350</v>
      </c>
      <c r="I125" s="673">
        <v>350</v>
      </c>
      <c r="J125" s="651"/>
      <c r="K125" s="272">
        <v>350</v>
      </c>
      <c r="L125" s="673">
        <v>350</v>
      </c>
      <c r="M125" s="651"/>
      <c r="N125" s="512">
        <v>350</v>
      </c>
      <c r="O125" s="377"/>
      <c r="P125" s="156"/>
      <c r="Q125" s="157"/>
      <c r="R125" s="158"/>
      <c r="S125" s="158"/>
      <c r="T125" s="898"/>
      <c r="U125" s="898"/>
    </row>
    <row r="126" spans="1:26" s="1" customFormat="1" ht="15" customHeight="1" x14ac:dyDescent="0.2">
      <c r="A126" s="1105"/>
      <c r="B126" s="1107"/>
      <c r="C126" s="1098"/>
      <c r="D126" s="1132"/>
      <c r="E126" s="1083"/>
      <c r="F126" s="340"/>
      <c r="G126" s="47" t="s">
        <v>28</v>
      </c>
      <c r="H126" s="274">
        <f>SUM(H124:H125)</f>
        <v>700</v>
      </c>
      <c r="I126" s="619">
        <f>SUM(I124:I125)</f>
        <v>700</v>
      </c>
      <c r="J126" s="605"/>
      <c r="K126" s="274">
        <f>SUM(K124:K125)</f>
        <v>700</v>
      </c>
      <c r="L126" s="619">
        <f>SUM(L124:L125)</f>
        <v>700</v>
      </c>
      <c r="M126" s="605"/>
      <c r="N126" s="37">
        <f>SUM(N124:N125)</f>
        <v>700</v>
      </c>
      <c r="O126" s="378"/>
      <c r="P126" s="341"/>
      <c r="Q126" s="342"/>
      <c r="R126" s="343"/>
      <c r="S126" s="725"/>
      <c r="T126" s="898"/>
      <c r="U126" s="898"/>
    </row>
    <row r="127" spans="1:26" s="1" customFormat="1" ht="18" customHeight="1" x14ac:dyDescent="0.2">
      <c r="A127" s="534"/>
      <c r="B127" s="536"/>
      <c r="C127" s="381"/>
      <c r="D127" s="1199" t="s">
        <v>175</v>
      </c>
      <c r="E127" s="1336" t="s">
        <v>136</v>
      </c>
      <c r="F127" s="116">
        <v>5</v>
      </c>
      <c r="G127" s="380" t="s">
        <v>24</v>
      </c>
      <c r="H127" s="272">
        <v>369.3</v>
      </c>
      <c r="I127" s="1054">
        <v>160</v>
      </c>
      <c r="J127" s="1055">
        <f>I127-H127</f>
        <v>-209.3</v>
      </c>
      <c r="K127" s="272">
        <v>334.5</v>
      </c>
      <c r="L127" s="673">
        <v>334.5</v>
      </c>
      <c r="M127" s="1055"/>
      <c r="N127" s="512">
        <v>113.9</v>
      </c>
      <c r="O127" s="985" t="s">
        <v>78</v>
      </c>
      <c r="P127" s="212">
        <v>50</v>
      </c>
      <c r="Q127" s="230">
        <v>90</v>
      </c>
      <c r="R127" s="307">
        <v>100</v>
      </c>
      <c r="S127" s="1205" t="s">
        <v>220</v>
      </c>
      <c r="T127" s="898"/>
      <c r="U127" s="898"/>
      <c r="Y127" s="140"/>
    </row>
    <row r="128" spans="1:26" s="1" customFormat="1" ht="18" customHeight="1" x14ac:dyDescent="0.2">
      <c r="A128" s="782"/>
      <c r="B128" s="783"/>
      <c r="C128" s="381"/>
      <c r="D128" s="1199"/>
      <c r="E128" s="1336"/>
      <c r="F128" s="116"/>
      <c r="G128" s="135" t="s">
        <v>197</v>
      </c>
      <c r="H128" s="144"/>
      <c r="I128" s="762">
        <v>209.3</v>
      </c>
      <c r="J128" s="763">
        <f>I128-H128</f>
        <v>209.3</v>
      </c>
      <c r="K128" s="144"/>
      <c r="L128" s="698"/>
      <c r="M128" s="763"/>
      <c r="N128" s="151"/>
      <c r="O128" s="781"/>
      <c r="P128" s="212"/>
      <c r="Q128" s="230"/>
      <c r="R128" s="307"/>
      <c r="S128" s="1199"/>
      <c r="T128" s="898"/>
      <c r="U128" s="898"/>
      <c r="Y128" s="140"/>
    </row>
    <row r="129" spans="1:23" s="1" customFormat="1" ht="18" customHeight="1" x14ac:dyDescent="0.2">
      <c r="A129" s="534"/>
      <c r="B129" s="536"/>
      <c r="C129" s="381"/>
      <c r="D129" s="1199"/>
      <c r="E129" s="1336"/>
      <c r="F129" s="155"/>
      <c r="G129" s="135" t="s">
        <v>203</v>
      </c>
      <c r="H129" s="30">
        <v>1664.1</v>
      </c>
      <c r="I129" s="699">
        <v>1664.1</v>
      </c>
      <c r="J129" s="692"/>
      <c r="K129" s="30">
        <v>1481.4</v>
      </c>
      <c r="L129" s="699">
        <v>1481.4</v>
      </c>
      <c r="M129" s="692"/>
      <c r="N129" s="35">
        <v>535.70000000000005</v>
      </c>
      <c r="O129" s="985"/>
      <c r="P129" s="212"/>
      <c r="Q129" s="230"/>
      <c r="R129" s="307"/>
      <c r="S129" s="1199"/>
      <c r="T129" s="898"/>
      <c r="U129" s="898"/>
    </row>
    <row r="130" spans="1:23" s="1" customFormat="1" ht="15" customHeight="1" x14ac:dyDescent="0.2">
      <c r="A130" s="990"/>
      <c r="B130" s="992"/>
      <c r="C130" s="987"/>
      <c r="D130" s="1206"/>
      <c r="E130" s="1337"/>
      <c r="F130" s="340"/>
      <c r="G130" s="47" t="s">
        <v>28</v>
      </c>
      <c r="H130" s="274">
        <f t="shared" ref="H130:N130" si="21">SUM(H127:H129)</f>
        <v>2033.3999999999999</v>
      </c>
      <c r="I130" s="619">
        <f t="shared" si="21"/>
        <v>2033.3999999999999</v>
      </c>
      <c r="J130" s="619">
        <f t="shared" si="21"/>
        <v>0</v>
      </c>
      <c r="K130" s="274">
        <f t="shared" si="21"/>
        <v>1815.9</v>
      </c>
      <c r="L130" s="619">
        <f t="shared" si="21"/>
        <v>1815.9</v>
      </c>
      <c r="M130" s="1008">
        <f t="shared" si="21"/>
        <v>0</v>
      </c>
      <c r="N130" s="37">
        <f t="shared" si="21"/>
        <v>649.6</v>
      </c>
      <c r="O130" s="378"/>
      <c r="P130" s="341"/>
      <c r="Q130" s="342"/>
      <c r="R130" s="343"/>
      <c r="S130" s="1206"/>
      <c r="T130" s="898"/>
      <c r="U130" s="898"/>
    </row>
    <row r="131" spans="1:23" s="1" customFormat="1" ht="285" customHeight="1" x14ac:dyDescent="0.2">
      <c r="A131" s="990"/>
      <c r="B131" s="992"/>
      <c r="C131" s="381"/>
      <c r="D131" s="1419" t="s">
        <v>216</v>
      </c>
      <c r="E131" s="1034"/>
      <c r="F131" s="1035">
        <v>5</v>
      </c>
      <c r="G131" s="1036" t="s">
        <v>24</v>
      </c>
      <c r="H131" s="1037"/>
      <c r="I131" s="762"/>
      <c r="J131" s="763"/>
      <c r="K131" s="1037"/>
      <c r="L131" s="762">
        <v>61</v>
      </c>
      <c r="M131" s="763">
        <f>L131-K131</f>
        <v>61</v>
      </c>
      <c r="N131" s="1038"/>
      <c r="O131" s="1039" t="s">
        <v>217</v>
      </c>
      <c r="P131" s="1040"/>
      <c r="Q131" s="1041">
        <v>100</v>
      </c>
      <c r="R131" s="1042"/>
      <c r="S131" s="1447" t="s">
        <v>230</v>
      </c>
      <c r="T131" s="898"/>
      <c r="U131" s="898"/>
    </row>
    <row r="132" spans="1:23" s="1" customFormat="1" ht="15" customHeight="1" x14ac:dyDescent="0.2">
      <c r="A132" s="990"/>
      <c r="B132" s="992"/>
      <c r="C132" s="381"/>
      <c r="D132" s="1420"/>
      <c r="E132" s="1043"/>
      <c r="F132" s="1044"/>
      <c r="G132" s="1045" t="s">
        <v>28</v>
      </c>
      <c r="H132" s="1046"/>
      <c r="I132" s="1047"/>
      <c r="J132" s="1048"/>
      <c r="K132" s="1046"/>
      <c r="L132" s="1047">
        <f>SUM(L131:L131)</f>
        <v>61</v>
      </c>
      <c r="M132" s="1047">
        <f>SUM(M131:M131)</f>
        <v>61</v>
      </c>
      <c r="N132" s="1049"/>
      <c r="O132" s="1050"/>
      <c r="P132" s="1051"/>
      <c r="Q132" s="1052"/>
      <c r="R132" s="1053"/>
      <c r="S132" s="1448"/>
      <c r="T132" s="898"/>
      <c r="U132" s="898"/>
    </row>
    <row r="133" spans="1:23" s="1" customFormat="1" ht="18" customHeight="1" x14ac:dyDescent="0.2">
      <c r="A133" s="287" t="s">
        <v>17</v>
      </c>
      <c r="B133" s="362" t="s">
        <v>43</v>
      </c>
      <c r="C133" s="363" t="s">
        <v>37</v>
      </c>
      <c r="D133" s="1404" t="s">
        <v>79</v>
      </c>
      <c r="E133" s="1407" t="s">
        <v>129</v>
      </c>
      <c r="F133" s="520" t="s">
        <v>21</v>
      </c>
      <c r="G133" s="1118" t="s">
        <v>48</v>
      </c>
      <c r="H133" s="137">
        <v>1116</v>
      </c>
      <c r="I133" s="700">
        <v>1116</v>
      </c>
      <c r="J133" s="693"/>
      <c r="K133" s="137">
        <v>1046</v>
      </c>
      <c r="L133" s="700">
        <v>1046</v>
      </c>
      <c r="M133" s="693"/>
      <c r="N133" s="137">
        <v>1002</v>
      </c>
      <c r="O133" s="1121"/>
      <c r="P133" s="1099"/>
      <c r="Q133" s="1101"/>
      <c r="R133" s="1102"/>
      <c r="S133" s="1287" t="s">
        <v>220</v>
      </c>
      <c r="T133" s="898"/>
      <c r="U133" s="897"/>
    </row>
    <row r="134" spans="1:23" s="1" customFormat="1" ht="18" customHeight="1" x14ac:dyDescent="0.2">
      <c r="A134" s="1105"/>
      <c r="B134" s="1107"/>
      <c r="C134" s="163"/>
      <c r="D134" s="1405"/>
      <c r="E134" s="1336"/>
      <c r="F134" s="1097"/>
      <c r="G134" s="29" t="s">
        <v>105</v>
      </c>
      <c r="H134" s="788"/>
      <c r="I134" s="789">
        <v>794.2</v>
      </c>
      <c r="J134" s="790">
        <f>I134-H134</f>
        <v>794.2</v>
      </c>
      <c r="K134" s="137"/>
      <c r="L134" s="700"/>
      <c r="M134" s="790"/>
      <c r="N134" s="137"/>
      <c r="O134" s="1119"/>
      <c r="P134" s="1100"/>
      <c r="Q134" s="1093"/>
      <c r="R134" s="1103"/>
      <c r="S134" s="1288"/>
      <c r="T134" s="898"/>
      <c r="U134" s="897"/>
    </row>
    <row r="135" spans="1:23" s="1" customFormat="1" ht="18" customHeight="1" x14ac:dyDescent="0.2">
      <c r="A135" s="1105"/>
      <c r="B135" s="1107"/>
      <c r="C135" s="163"/>
      <c r="D135" s="1405"/>
      <c r="E135" s="1336"/>
      <c r="F135" s="1097"/>
      <c r="G135" s="1118" t="s">
        <v>39</v>
      </c>
      <c r="H135" s="496">
        <v>6.6</v>
      </c>
      <c r="I135" s="701">
        <v>6.6</v>
      </c>
      <c r="J135" s="694"/>
      <c r="K135" s="496">
        <v>6.6</v>
      </c>
      <c r="L135" s="701">
        <v>6.6</v>
      </c>
      <c r="M135" s="694"/>
      <c r="N135" s="497">
        <v>6.6</v>
      </c>
      <c r="O135" s="1119"/>
      <c r="P135" s="1100"/>
      <c r="Q135" s="1093"/>
      <c r="R135" s="1103"/>
      <c r="S135" s="1288"/>
      <c r="T135" s="898"/>
      <c r="U135" s="898"/>
    </row>
    <row r="136" spans="1:23" s="1" customFormat="1" ht="18" customHeight="1" x14ac:dyDescent="0.2">
      <c r="A136" s="1108"/>
      <c r="B136" s="1109"/>
      <c r="C136" s="973"/>
      <c r="D136" s="1406"/>
      <c r="E136" s="1337"/>
      <c r="F136" s="233"/>
      <c r="G136" s="24"/>
      <c r="H136" s="271"/>
      <c r="I136" s="621"/>
      <c r="J136" s="607"/>
      <c r="K136" s="271"/>
      <c r="L136" s="621"/>
      <c r="M136" s="607"/>
      <c r="N136" s="39"/>
      <c r="O136" s="1122"/>
      <c r="P136" s="49"/>
      <c r="Q136" s="949"/>
      <c r="R136" s="50"/>
      <c r="S136" s="1289"/>
      <c r="T136" s="898"/>
      <c r="U136" s="898"/>
    </row>
    <row r="137" spans="1:23" s="1" customFormat="1" ht="22.5" customHeight="1" x14ac:dyDescent="0.2">
      <c r="A137" s="919"/>
      <c r="B137" s="920"/>
      <c r="C137" s="163"/>
      <c r="D137" s="1288" t="s">
        <v>80</v>
      </c>
      <c r="E137" s="1140"/>
      <c r="F137" s="922"/>
      <c r="G137" s="16"/>
      <c r="H137" s="436"/>
      <c r="I137" s="656"/>
      <c r="J137" s="632"/>
      <c r="K137" s="436"/>
      <c r="L137" s="656"/>
      <c r="M137" s="632"/>
      <c r="N137" s="491"/>
      <c r="O137" s="392" t="s">
        <v>81</v>
      </c>
      <c r="P137" s="164">
        <v>40</v>
      </c>
      <c r="Q137" s="165">
        <v>35</v>
      </c>
      <c r="R137" s="166">
        <v>29</v>
      </c>
      <c r="S137" s="166"/>
      <c r="T137" s="898"/>
      <c r="U137" s="898"/>
    </row>
    <row r="138" spans="1:23" s="1" customFormat="1" ht="22.5" customHeight="1" x14ac:dyDescent="0.2">
      <c r="A138" s="1105"/>
      <c r="B138" s="1107"/>
      <c r="C138" s="261"/>
      <c r="D138" s="1289"/>
      <c r="E138" s="1095"/>
      <c r="F138" s="1097"/>
      <c r="G138" s="16"/>
      <c r="H138" s="494"/>
      <c r="I138" s="1141"/>
      <c r="J138" s="1142"/>
      <c r="K138" s="494"/>
      <c r="L138" s="1141"/>
      <c r="M138" s="1142"/>
      <c r="N138" s="495"/>
      <c r="O138" s="265"/>
      <c r="P138" s="253"/>
      <c r="Q138" s="263"/>
      <c r="R138" s="284"/>
      <c r="S138" s="284"/>
      <c r="T138" s="898"/>
      <c r="U138" s="898"/>
    </row>
    <row r="139" spans="1:23" s="1" customFormat="1" ht="35.25" customHeight="1" x14ac:dyDescent="0.2">
      <c r="A139" s="534"/>
      <c r="B139" s="536"/>
      <c r="C139" s="163"/>
      <c r="D139" s="1288" t="s">
        <v>82</v>
      </c>
      <c r="E139" s="571"/>
      <c r="F139" s="545"/>
      <c r="G139" s="16"/>
      <c r="H139" s="492"/>
      <c r="I139" s="702"/>
      <c r="J139" s="695"/>
      <c r="K139" s="492"/>
      <c r="L139" s="702"/>
      <c r="M139" s="695"/>
      <c r="N139" s="493"/>
      <c r="O139" s="1290" t="s">
        <v>119</v>
      </c>
      <c r="P139" s="165">
        <v>130</v>
      </c>
      <c r="Q139" s="281">
        <v>130</v>
      </c>
      <c r="R139" s="166">
        <v>140</v>
      </c>
      <c r="S139" s="166"/>
      <c r="T139" s="898"/>
      <c r="U139" s="898"/>
      <c r="V139" s="1" t="s">
        <v>144</v>
      </c>
      <c r="W139" s="1" t="s">
        <v>144</v>
      </c>
    </row>
    <row r="140" spans="1:23" s="1" customFormat="1" ht="35.25" customHeight="1" x14ac:dyDescent="0.2">
      <c r="A140" s="534"/>
      <c r="B140" s="536"/>
      <c r="C140" s="163"/>
      <c r="D140" s="1289"/>
      <c r="E140" s="353"/>
      <c r="F140" s="545"/>
      <c r="G140" s="16"/>
      <c r="H140" s="292"/>
      <c r="I140" s="703"/>
      <c r="J140" s="696"/>
      <c r="K140" s="292"/>
      <c r="L140" s="703"/>
      <c r="M140" s="696"/>
      <c r="N140" s="293"/>
      <c r="O140" s="1291"/>
      <c r="P140" s="49"/>
      <c r="Q140" s="206"/>
      <c r="R140" s="50"/>
      <c r="S140" s="50"/>
      <c r="T140" s="898"/>
      <c r="U140" s="898"/>
    </row>
    <row r="141" spans="1:23" s="1" customFormat="1" ht="27.75" customHeight="1" x14ac:dyDescent="0.2">
      <c r="A141" s="534"/>
      <c r="B141" s="536"/>
      <c r="C141" s="163"/>
      <c r="D141" s="1287" t="s">
        <v>83</v>
      </c>
      <c r="E141" s="353"/>
      <c r="F141" s="545"/>
      <c r="G141" s="16"/>
      <c r="H141" s="292"/>
      <c r="I141" s="703"/>
      <c r="J141" s="696"/>
      <c r="K141" s="292"/>
      <c r="L141" s="703"/>
      <c r="M141" s="696"/>
      <c r="N141" s="293"/>
      <c r="O141" s="1290" t="s">
        <v>120</v>
      </c>
      <c r="P141" s="164">
        <v>50</v>
      </c>
      <c r="Q141" s="281">
        <v>50</v>
      </c>
      <c r="R141" s="166">
        <v>40</v>
      </c>
      <c r="S141" s="166"/>
      <c r="T141" s="898"/>
      <c r="U141" s="898"/>
    </row>
    <row r="142" spans="1:23" s="1" customFormat="1" ht="27.75" customHeight="1" x14ac:dyDescent="0.2">
      <c r="A142" s="534"/>
      <c r="B142" s="536"/>
      <c r="C142" s="163"/>
      <c r="D142" s="1289"/>
      <c r="E142" s="353"/>
      <c r="F142" s="545"/>
      <c r="G142" s="16"/>
      <c r="H142" s="292"/>
      <c r="I142" s="703"/>
      <c r="J142" s="696"/>
      <c r="K142" s="292"/>
      <c r="L142" s="703"/>
      <c r="M142" s="696"/>
      <c r="N142" s="293"/>
      <c r="O142" s="1290"/>
      <c r="P142" s="562"/>
      <c r="Q142" s="207"/>
      <c r="R142" s="566"/>
      <c r="S142" s="566"/>
      <c r="T142" s="898"/>
      <c r="U142" s="898"/>
      <c r="V142" s="140"/>
    </row>
    <row r="143" spans="1:23" s="1" customFormat="1" ht="18.75" customHeight="1" x14ac:dyDescent="0.2">
      <c r="A143" s="534"/>
      <c r="B143" s="536"/>
      <c r="C143" s="163"/>
      <c r="D143" s="1287" t="s">
        <v>84</v>
      </c>
      <c r="E143" s="353"/>
      <c r="F143" s="545"/>
      <c r="G143" s="16"/>
      <c r="H143" s="292"/>
      <c r="I143" s="703"/>
      <c r="J143" s="696"/>
      <c r="K143" s="292"/>
      <c r="L143" s="703"/>
      <c r="M143" s="696"/>
      <c r="N143" s="293"/>
      <c r="O143" s="1386" t="s">
        <v>85</v>
      </c>
      <c r="P143" s="168">
        <v>86</v>
      </c>
      <c r="Q143" s="280">
        <v>87</v>
      </c>
      <c r="R143" s="169">
        <v>88</v>
      </c>
      <c r="S143" s="169"/>
      <c r="T143" s="898"/>
      <c r="U143" s="898"/>
      <c r="W143" s="140"/>
    </row>
    <row r="144" spans="1:23" s="1" customFormat="1" ht="18.75" customHeight="1" x14ac:dyDescent="0.2">
      <c r="A144" s="534"/>
      <c r="B144" s="536"/>
      <c r="C144" s="163"/>
      <c r="D144" s="1289"/>
      <c r="E144" s="353"/>
      <c r="F144" s="545"/>
      <c r="G144" s="16"/>
      <c r="H144" s="292"/>
      <c r="I144" s="703"/>
      <c r="J144" s="696"/>
      <c r="K144" s="292"/>
      <c r="L144" s="703"/>
      <c r="M144" s="696"/>
      <c r="N144" s="293"/>
      <c r="O144" s="1291"/>
      <c r="P144" s="253"/>
      <c r="Q144" s="263"/>
      <c r="R144" s="284"/>
      <c r="S144" s="284"/>
      <c r="T144" s="898"/>
      <c r="U144" s="898"/>
      <c r="W144" s="140"/>
    </row>
    <row r="145" spans="1:25" s="1" customFormat="1" ht="44.25" customHeight="1" x14ac:dyDescent="0.2">
      <c r="A145" s="534"/>
      <c r="B145" s="536"/>
      <c r="C145" s="163"/>
      <c r="D145" s="558" t="s">
        <v>86</v>
      </c>
      <c r="E145" s="353"/>
      <c r="F145" s="545"/>
      <c r="G145" s="16"/>
      <c r="H145" s="436"/>
      <c r="I145" s="656"/>
      <c r="J145" s="632"/>
      <c r="K145" s="436"/>
      <c r="L145" s="656"/>
      <c r="M145" s="632"/>
      <c r="N145" s="491"/>
      <c r="O145" s="80"/>
      <c r="P145" s="562"/>
      <c r="Q145" s="564"/>
      <c r="R145" s="566"/>
      <c r="S145" s="566"/>
      <c r="T145" s="898"/>
      <c r="U145" s="898"/>
    </row>
    <row r="146" spans="1:25" s="1" customFormat="1" ht="22.5" customHeight="1" x14ac:dyDescent="0.2">
      <c r="A146" s="534"/>
      <c r="B146" s="536"/>
      <c r="C146" s="163"/>
      <c r="D146" s="1287" t="s">
        <v>87</v>
      </c>
      <c r="E146" s="353"/>
      <c r="F146" s="545"/>
      <c r="G146" s="16"/>
      <c r="H146" s="292"/>
      <c r="I146" s="703"/>
      <c r="J146" s="696"/>
      <c r="K146" s="292"/>
      <c r="L146" s="703"/>
      <c r="M146" s="696"/>
      <c r="N146" s="293"/>
      <c r="O146" s="1386" t="s">
        <v>88</v>
      </c>
      <c r="P146" s="167">
        <v>100</v>
      </c>
      <c r="Q146" s="168">
        <v>100</v>
      </c>
      <c r="R146" s="169">
        <v>100</v>
      </c>
      <c r="S146" s="169"/>
      <c r="T146" s="898"/>
      <c r="U146" s="897"/>
      <c r="V146" s="296"/>
    </row>
    <row r="147" spans="1:25" s="1" customFormat="1" ht="22.5" customHeight="1" x14ac:dyDescent="0.2">
      <c r="A147" s="83"/>
      <c r="B147" s="536"/>
      <c r="C147" s="163"/>
      <c r="D147" s="1288"/>
      <c r="E147" s="353"/>
      <c r="F147" s="545"/>
      <c r="G147" s="16"/>
      <c r="H147" s="292"/>
      <c r="I147" s="703"/>
      <c r="J147" s="696"/>
      <c r="K147" s="292"/>
      <c r="L147" s="703"/>
      <c r="M147" s="696"/>
      <c r="N147" s="293"/>
      <c r="O147" s="1290"/>
      <c r="P147" s="164"/>
      <c r="Q147" s="165"/>
      <c r="R147" s="166"/>
      <c r="S147" s="166"/>
      <c r="T147" s="898"/>
      <c r="U147" s="899"/>
      <c r="V147" s="296"/>
    </row>
    <row r="148" spans="1:25" s="1" customFormat="1" ht="13.5" customHeight="1" thickBot="1" x14ac:dyDescent="0.25">
      <c r="A148" s="170" t="s">
        <v>144</v>
      </c>
      <c r="B148" s="537"/>
      <c r="C148" s="222"/>
      <c r="D148" s="1403"/>
      <c r="E148" s="354"/>
      <c r="F148" s="586"/>
      <c r="G148" s="60" t="s">
        <v>28</v>
      </c>
      <c r="H148" s="57">
        <f t="shared" ref="H148:N148" si="22">SUM(H133:H146)</f>
        <v>1122.5999999999999</v>
      </c>
      <c r="I148" s="623">
        <f t="shared" si="22"/>
        <v>1916.8</v>
      </c>
      <c r="J148" s="623">
        <f t="shared" si="22"/>
        <v>794.2</v>
      </c>
      <c r="K148" s="57">
        <f t="shared" si="22"/>
        <v>1052.5999999999999</v>
      </c>
      <c r="L148" s="623">
        <f t="shared" si="22"/>
        <v>1052.5999999999999</v>
      </c>
      <c r="M148" s="643">
        <f t="shared" si="22"/>
        <v>0</v>
      </c>
      <c r="N148" s="57">
        <f t="shared" si="22"/>
        <v>1008.6</v>
      </c>
      <c r="O148" s="1387"/>
      <c r="P148" s="70"/>
      <c r="Q148" s="382"/>
      <c r="R148" s="270"/>
      <c r="S148" s="270"/>
      <c r="T148" s="898"/>
      <c r="U148" s="897"/>
    </row>
    <row r="149" spans="1:25" s="1" customFormat="1" ht="69.75" customHeight="1" x14ac:dyDescent="0.2">
      <c r="A149" s="546" t="s">
        <v>17</v>
      </c>
      <c r="B149" s="547" t="s">
        <v>43</v>
      </c>
      <c r="C149" s="548" t="s">
        <v>41</v>
      </c>
      <c r="D149" s="147" t="s">
        <v>89</v>
      </c>
      <c r="E149" s="352"/>
      <c r="F149" s="148"/>
      <c r="G149" s="149"/>
      <c r="H149" s="99"/>
      <c r="I149" s="697"/>
      <c r="J149" s="690"/>
      <c r="K149" s="99"/>
      <c r="L149" s="697"/>
      <c r="M149" s="690"/>
      <c r="N149" s="100"/>
      <c r="O149" s="150"/>
      <c r="P149" s="59"/>
      <c r="Q149" s="581"/>
      <c r="R149" s="552"/>
      <c r="S149" s="1388" t="s">
        <v>232</v>
      </c>
      <c r="T149" s="898"/>
      <c r="U149" s="898"/>
      <c r="V149" s="140"/>
    </row>
    <row r="150" spans="1:25" s="1" customFormat="1" ht="47.25" customHeight="1" x14ac:dyDescent="0.2">
      <c r="A150" s="534"/>
      <c r="B150" s="536"/>
      <c r="C150" s="381"/>
      <c r="D150" s="1263" t="s">
        <v>189</v>
      </c>
      <c r="E150" s="571"/>
      <c r="F150" s="148">
        <v>1</v>
      </c>
      <c r="G150" s="135" t="s">
        <v>22</v>
      </c>
      <c r="H150" s="144"/>
      <c r="I150" s="762">
        <v>50</v>
      </c>
      <c r="J150" s="763">
        <f>I150-H150</f>
        <v>50</v>
      </c>
      <c r="K150" s="144"/>
      <c r="L150" s="698"/>
      <c r="M150" s="691"/>
      <c r="N150" s="151"/>
      <c r="O150" s="376"/>
      <c r="P150" s="152"/>
      <c r="Q150" s="153"/>
      <c r="R150" s="154"/>
      <c r="S150" s="1288"/>
      <c r="T150" s="898"/>
      <c r="U150" s="898"/>
    </row>
    <row r="151" spans="1:25" s="1" customFormat="1" ht="15" customHeight="1" thickBot="1" x14ac:dyDescent="0.25">
      <c r="A151" s="534"/>
      <c r="B151" s="536"/>
      <c r="C151" s="381"/>
      <c r="D151" s="1203"/>
      <c r="E151" s="351"/>
      <c r="F151" s="340"/>
      <c r="G151" s="159" t="s">
        <v>28</v>
      </c>
      <c r="H151" s="26">
        <f>SUM(H150:H150)</f>
        <v>0</v>
      </c>
      <c r="I151" s="618">
        <f>SUM(I150:I150)</f>
        <v>50</v>
      </c>
      <c r="J151" s="618">
        <f>SUM(J150:J150)</f>
        <v>50</v>
      </c>
      <c r="K151" s="26">
        <f>SUM(K150:K150)</f>
        <v>0</v>
      </c>
      <c r="L151" s="618">
        <f>SUM(L150:L150)</f>
        <v>0</v>
      </c>
      <c r="M151" s="604"/>
      <c r="N151" s="27">
        <f>SUM(N150:N150)</f>
        <v>0</v>
      </c>
      <c r="O151" s="378"/>
      <c r="P151" s="160"/>
      <c r="Q151" s="161"/>
      <c r="R151" s="162"/>
      <c r="S151" s="1403"/>
      <c r="T151" s="898"/>
      <c r="U151" s="898"/>
    </row>
    <row r="152" spans="1:25" s="2" customFormat="1" ht="16.5" customHeight="1" thickBot="1" x14ac:dyDescent="0.3">
      <c r="A152" s="7" t="s">
        <v>17</v>
      </c>
      <c r="B152" s="8" t="s">
        <v>43</v>
      </c>
      <c r="C152" s="1313" t="s">
        <v>45</v>
      </c>
      <c r="D152" s="1313"/>
      <c r="E152" s="1313"/>
      <c r="F152" s="1313"/>
      <c r="G152" s="1313"/>
      <c r="H152" s="176">
        <f>H148+H130+H126+H151</f>
        <v>3856</v>
      </c>
      <c r="I152" s="704">
        <f>I148+I130+I126+I151</f>
        <v>4700.2</v>
      </c>
      <c r="J152" s="704">
        <f>J148+J130+J126+J151</f>
        <v>844.2</v>
      </c>
      <c r="K152" s="176">
        <f>K148+K130+K126+K151</f>
        <v>3568.5</v>
      </c>
      <c r="L152" s="704">
        <f>L148+L130+L126+L151+L132</f>
        <v>3629.5</v>
      </c>
      <c r="M152" s="1021">
        <f>M148+M130+M126+M151</f>
        <v>0</v>
      </c>
      <c r="N152" s="176">
        <f>N148+N130+N126+N151</f>
        <v>2358.1999999999998</v>
      </c>
      <c r="O152" s="1256"/>
      <c r="P152" s="1257"/>
      <c r="Q152" s="1257"/>
      <c r="R152" s="1257"/>
      <c r="S152" s="1258"/>
      <c r="T152" s="886"/>
      <c r="U152" s="886"/>
    </row>
    <row r="153" spans="1:25" s="1" customFormat="1" ht="16.5" customHeight="1" thickBot="1" x14ac:dyDescent="0.25">
      <c r="A153" s="535" t="s">
        <v>17</v>
      </c>
      <c r="B153" s="177"/>
      <c r="C153" s="1363" t="s">
        <v>90</v>
      </c>
      <c r="D153" s="1363"/>
      <c r="E153" s="1363"/>
      <c r="F153" s="1363"/>
      <c r="G153" s="1363"/>
      <c r="H153" s="178">
        <f t="shared" ref="H153:N153" si="23">H152+H121+H103+H43</f>
        <v>33896</v>
      </c>
      <c r="I153" s="705">
        <f t="shared" si="23"/>
        <v>34794.699999999997</v>
      </c>
      <c r="J153" s="705">
        <f t="shared" si="23"/>
        <v>898.69999999999982</v>
      </c>
      <c r="K153" s="178">
        <f t="shared" si="23"/>
        <v>32816.1</v>
      </c>
      <c r="L153" s="705">
        <f t="shared" si="23"/>
        <v>32877.100000000006</v>
      </c>
      <c r="M153" s="1022">
        <f t="shared" si="23"/>
        <v>0</v>
      </c>
      <c r="N153" s="178">
        <f t="shared" si="23"/>
        <v>31831.399999999998</v>
      </c>
      <c r="O153" s="1364"/>
      <c r="P153" s="1365"/>
      <c r="Q153" s="1365"/>
      <c r="R153" s="1365"/>
      <c r="S153" s="1366"/>
      <c r="T153" s="898"/>
      <c r="U153" s="898"/>
    </row>
    <row r="154" spans="1:25" s="2" customFormat="1" ht="16.5" customHeight="1" thickBot="1" x14ac:dyDescent="0.3">
      <c r="A154" s="179" t="s">
        <v>91</v>
      </c>
      <c r="B154" s="1373" t="s">
        <v>92</v>
      </c>
      <c r="C154" s="1374"/>
      <c r="D154" s="1374"/>
      <c r="E154" s="1374"/>
      <c r="F154" s="1374"/>
      <c r="G154" s="1374"/>
      <c r="H154" s="180">
        <f t="shared" ref="H154:N154" si="24">H153</f>
        <v>33896</v>
      </c>
      <c r="I154" s="706">
        <f t="shared" ref="I154" si="25">I153</f>
        <v>34794.699999999997</v>
      </c>
      <c r="J154" s="706">
        <f>J153</f>
        <v>898.69999999999982</v>
      </c>
      <c r="K154" s="180">
        <f t="shared" si="24"/>
        <v>32816.1</v>
      </c>
      <c r="L154" s="706">
        <f t="shared" ref="L154" si="26">L153</f>
        <v>32877.100000000006</v>
      </c>
      <c r="M154" s="1023">
        <f>M153</f>
        <v>0</v>
      </c>
      <c r="N154" s="180">
        <f t="shared" si="24"/>
        <v>31831.399999999998</v>
      </c>
      <c r="O154" s="1375"/>
      <c r="P154" s="1376"/>
      <c r="Q154" s="1376"/>
      <c r="R154" s="1376"/>
      <c r="S154" s="1377"/>
      <c r="T154" s="887"/>
      <c r="U154" s="886"/>
    </row>
    <row r="155" spans="1:25" s="140" customFormat="1" ht="24.75" customHeight="1" thickBot="1" x14ac:dyDescent="0.25">
      <c r="A155" s="365"/>
      <c r="B155" s="374"/>
      <c r="C155" s="1378" t="s">
        <v>93</v>
      </c>
      <c r="D155" s="1378"/>
      <c r="E155" s="1378"/>
      <c r="F155" s="1378"/>
      <c r="G155" s="1378"/>
      <c r="H155" s="1379"/>
      <c r="I155" s="1379"/>
      <c r="J155" s="1379"/>
      <c r="K155" s="1379"/>
      <c r="L155" s="1379"/>
      <c r="M155" s="1379"/>
      <c r="N155" s="1379"/>
      <c r="O155" s="181"/>
      <c r="P155" s="374"/>
      <c r="Q155" s="374"/>
      <c r="R155" s="374"/>
      <c r="S155" s="374"/>
      <c r="T155" s="897"/>
      <c r="U155" s="897"/>
    </row>
    <row r="156" spans="1:25" s="89" customFormat="1" ht="72.75" customHeight="1" thickBot="1" x14ac:dyDescent="0.3">
      <c r="A156" s="1367" t="s">
        <v>94</v>
      </c>
      <c r="B156" s="1368"/>
      <c r="C156" s="1368"/>
      <c r="D156" s="1368"/>
      <c r="E156" s="1368"/>
      <c r="F156" s="1368"/>
      <c r="G156" s="1369"/>
      <c r="H156" s="791" t="s">
        <v>95</v>
      </c>
      <c r="I156" s="715" t="s">
        <v>195</v>
      </c>
      <c r="J156" s="791" t="s">
        <v>194</v>
      </c>
      <c r="K156" s="1025" t="s">
        <v>96</v>
      </c>
      <c r="L156" s="1032" t="s">
        <v>219</v>
      </c>
      <c r="M156" s="791" t="s">
        <v>194</v>
      </c>
      <c r="N156" s="322" t="s">
        <v>147</v>
      </c>
      <c r="O156" s="575"/>
      <c r="P156" s="1380"/>
      <c r="Q156" s="1380"/>
      <c r="R156" s="1380"/>
      <c r="S156" s="1380"/>
      <c r="T156" s="892"/>
      <c r="U156" s="892"/>
      <c r="Y156" s="96"/>
    </row>
    <row r="157" spans="1:25" s="2" customFormat="1" ht="15.75" customHeight="1" thickBot="1" x14ac:dyDescent="0.3">
      <c r="A157" s="1357" t="s">
        <v>97</v>
      </c>
      <c r="B157" s="1358"/>
      <c r="C157" s="1358"/>
      <c r="D157" s="1358"/>
      <c r="E157" s="1358"/>
      <c r="F157" s="1358"/>
      <c r="G157" s="1359"/>
      <c r="H157" s="707">
        <f t="shared" ref="H157:N157" si="27">SUM(H158:H164)</f>
        <v>18219.599999999999</v>
      </c>
      <c r="I157" s="710">
        <f t="shared" si="27"/>
        <v>19132.799999999996</v>
      </c>
      <c r="J157" s="707">
        <f t="shared" si="27"/>
        <v>913.1999999999997</v>
      </c>
      <c r="K157" s="182">
        <f t="shared" si="27"/>
        <v>17196.199999999997</v>
      </c>
      <c r="L157" s="710">
        <f t="shared" si="27"/>
        <v>17257.199999999997</v>
      </c>
      <c r="M157" s="707">
        <f t="shared" si="27"/>
        <v>61</v>
      </c>
      <c r="N157" s="183">
        <f t="shared" si="27"/>
        <v>16143.300000000003</v>
      </c>
      <c r="O157" s="573"/>
      <c r="P157" s="1349"/>
      <c r="Q157" s="1349"/>
      <c r="R157" s="1349"/>
      <c r="S157" s="1349"/>
      <c r="T157" s="886"/>
      <c r="U157" s="886"/>
    </row>
    <row r="158" spans="1:25" s="2" customFormat="1" ht="15.75" customHeight="1" x14ac:dyDescent="0.25">
      <c r="A158" s="1354" t="s">
        <v>98</v>
      </c>
      <c r="B158" s="1355"/>
      <c r="C158" s="1355"/>
      <c r="D158" s="1355"/>
      <c r="E158" s="1355"/>
      <c r="F158" s="1355"/>
      <c r="G158" s="1356"/>
      <c r="H158" s="792">
        <f>SUMIF(G13:G148,"sb",H13:H148)</f>
        <v>10524.799999999997</v>
      </c>
      <c r="I158" s="711">
        <f>SUMIF(G13:G148,"sb",I13:I148)</f>
        <v>10245.899999999998</v>
      </c>
      <c r="J158" s="736">
        <f>I158-H158</f>
        <v>-278.89999999999964</v>
      </c>
      <c r="K158" s="1026">
        <f>SUMIF(G13:G148,"sb",K13:K148)</f>
        <v>9546.2999999999993</v>
      </c>
      <c r="L158" s="711">
        <f>SUMIF(G13:G148,"sb",L13:L148)</f>
        <v>9607.2999999999993</v>
      </c>
      <c r="M158" s="736">
        <f>L158-K158</f>
        <v>61</v>
      </c>
      <c r="N158" s="184">
        <f>SUMIF(G13:G148,"sb",N13:N148)</f>
        <v>9399.9000000000015</v>
      </c>
      <c r="O158" s="574"/>
      <c r="P158" s="1350"/>
      <c r="Q158" s="1350"/>
      <c r="R158" s="1350"/>
      <c r="S158" s="1350"/>
      <c r="T158" s="886"/>
      <c r="U158" s="887"/>
    </row>
    <row r="159" spans="1:25" s="2" customFormat="1" ht="15.75" customHeight="1" x14ac:dyDescent="0.25">
      <c r="A159" s="1351" t="s">
        <v>198</v>
      </c>
      <c r="B159" s="1352"/>
      <c r="C159" s="1352"/>
      <c r="D159" s="1352"/>
      <c r="E159" s="1352"/>
      <c r="F159" s="1352"/>
      <c r="G159" s="1353"/>
      <c r="H159" s="793"/>
      <c r="I159" s="712">
        <f>SUMIF(G13:G149,"sb(l)",I13:I149)</f>
        <v>278.89999999999998</v>
      </c>
      <c r="J159" s="737">
        <f>I159-H159</f>
        <v>278.89999999999998</v>
      </c>
      <c r="K159" s="1027"/>
      <c r="L159" s="712"/>
      <c r="M159" s="737">
        <f>L159-K159</f>
        <v>0</v>
      </c>
      <c r="N159" s="185"/>
      <c r="O159" s="726"/>
      <c r="P159" s="726"/>
      <c r="Q159" s="726"/>
      <c r="R159" s="726"/>
      <c r="S159" s="726"/>
      <c r="T159" s="886"/>
      <c r="U159" s="887"/>
    </row>
    <row r="160" spans="1:25" s="2" customFormat="1" ht="29.25" customHeight="1" x14ac:dyDescent="0.25">
      <c r="A160" s="1351" t="s">
        <v>207</v>
      </c>
      <c r="B160" s="1352"/>
      <c r="C160" s="1352"/>
      <c r="D160" s="1352"/>
      <c r="E160" s="1352"/>
      <c r="F160" s="1352"/>
      <c r="G160" s="1353"/>
      <c r="H160" s="709">
        <f>SUMIF(G15:G150,"sb(esa)",H15:H150)</f>
        <v>206.4</v>
      </c>
      <c r="I160" s="712">
        <f>SUMIF(G16:G150,"sb(esa)",I16:I150)</f>
        <v>198.9</v>
      </c>
      <c r="J160" s="737">
        <f>I160-H160</f>
        <v>-7.5</v>
      </c>
      <c r="K160" s="1027">
        <f>SUMIF(G15:G150,"sb(esa)",K15:K150)</f>
        <v>206.4</v>
      </c>
      <c r="L160" s="712">
        <f>SUMIF(G15:G150,"sb(esa)",L15:L150)</f>
        <v>206.4</v>
      </c>
      <c r="M160" s="737">
        <f>L160-K160</f>
        <v>0</v>
      </c>
      <c r="N160" s="186">
        <f>SUMIF(G15:G150,"sb(esa)",N15:N150)</f>
        <v>200.1</v>
      </c>
      <c r="O160" s="779"/>
      <c r="P160" s="779"/>
      <c r="Q160" s="779"/>
      <c r="R160" s="779"/>
      <c r="S160" s="779"/>
      <c r="T160" s="886"/>
      <c r="U160" s="887"/>
    </row>
    <row r="161" spans="1:22" s="2" customFormat="1" ht="27.75" customHeight="1" x14ac:dyDescent="0.25">
      <c r="A161" s="1414" t="s">
        <v>209</v>
      </c>
      <c r="B161" s="1415"/>
      <c r="C161" s="1415"/>
      <c r="D161" s="1415"/>
      <c r="E161" s="1415"/>
      <c r="F161" s="1415"/>
      <c r="G161" s="1416"/>
      <c r="H161" s="794">
        <f>SUMIF(G14:G149,"sb(es)",H14:H149)</f>
        <v>1664.1</v>
      </c>
      <c r="I161" s="785">
        <f>SUMIF(G14:G149,"sb(es)",I14:I149)</f>
        <v>1687.3999999999999</v>
      </c>
      <c r="J161" s="794">
        <f>SUMIF(G14:G149,"sb(es)",J14:J149)</f>
        <v>23.3</v>
      </c>
      <c r="K161" s="1028">
        <f>SUMIF(G14:G149,"sb(es)",K14:K149)</f>
        <v>1481.4</v>
      </c>
      <c r="L161" s="785">
        <f>SUMIF(G14:G149,"sb(es)",L14:L149)</f>
        <v>1481.4</v>
      </c>
      <c r="M161" s="794">
        <f>SUMIF(J14:J149,"sb(es)",M14:M149)</f>
        <v>0</v>
      </c>
      <c r="N161" s="784">
        <f>SUMIF(G14:G149,"sb(es)",N14:N149)</f>
        <v>535.70000000000005</v>
      </c>
      <c r="O161" s="799"/>
      <c r="P161" s="799"/>
      <c r="Q161" s="799"/>
      <c r="R161" s="799"/>
      <c r="S161" s="799"/>
      <c r="T161" s="887"/>
      <c r="U161" s="946"/>
      <c r="V161" s="798"/>
    </row>
    <row r="162" spans="1:22" s="2" customFormat="1" ht="15.75" customHeight="1" x14ac:dyDescent="0.25">
      <c r="A162" s="1351" t="s">
        <v>99</v>
      </c>
      <c r="B162" s="1352"/>
      <c r="C162" s="1352"/>
      <c r="D162" s="1352"/>
      <c r="E162" s="1352"/>
      <c r="F162" s="1352"/>
      <c r="G162" s="1353"/>
      <c r="H162" s="708">
        <f>SUMIF(G13:G148,"sb(sp)",H13:H148)</f>
        <v>1752.6</v>
      </c>
      <c r="I162" s="712">
        <f>SUMIF(G13:G148,"sb(sp)",I13:I148)</f>
        <v>1752.6</v>
      </c>
      <c r="J162" s="737"/>
      <c r="K162" s="1027">
        <f>SUMIF(G13:G148,"sb(sp)",K13:K148)</f>
        <v>1686.2</v>
      </c>
      <c r="L162" s="712">
        <f>SUMIF(G13:G148,"sb(sp)",L13:L148)</f>
        <v>1686.2</v>
      </c>
      <c r="M162" s="737"/>
      <c r="N162" s="185">
        <f>SUMIF(G13:G148,"sb(sp)",N13:N148)</f>
        <v>1642.2</v>
      </c>
      <c r="O162" s="574"/>
      <c r="P162" s="1348"/>
      <c r="Q162" s="1348"/>
      <c r="R162" s="1348"/>
      <c r="S162" s="1348"/>
      <c r="T162" s="886"/>
      <c r="U162" s="887"/>
      <c r="V162" s="3"/>
    </row>
    <row r="163" spans="1:22" s="2" customFormat="1" ht="15.75" customHeight="1" x14ac:dyDescent="0.25">
      <c r="A163" s="1351" t="s">
        <v>199</v>
      </c>
      <c r="B163" s="1352"/>
      <c r="C163" s="1352"/>
      <c r="D163" s="1352"/>
      <c r="E163" s="1352"/>
      <c r="F163" s="1352"/>
      <c r="G163" s="1353"/>
      <c r="H163" s="708"/>
      <c r="I163" s="712">
        <f>SUMIF(G15:G149,"sb(spl)",I15:I149)</f>
        <v>856.2</v>
      </c>
      <c r="J163" s="737">
        <f>I163-H163</f>
        <v>856.2</v>
      </c>
      <c r="K163" s="1027"/>
      <c r="L163" s="712"/>
      <c r="M163" s="737">
        <f>L163-K163</f>
        <v>0</v>
      </c>
      <c r="N163" s="185"/>
      <c r="O163" s="729"/>
      <c r="P163" s="728"/>
      <c r="Q163" s="728"/>
      <c r="R163" s="728"/>
      <c r="S163" s="728"/>
      <c r="T163" s="886"/>
      <c r="U163" s="887"/>
      <c r="V163" s="3"/>
    </row>
    <row r="164" spans="1:22" s="2" customFormat="1" ht="27.75" customHeight="1" thickBot="1" x14ac:dyDescent="0.3">
      <c r="A164" s="1370" t="s">
        <v>100</v>
      </c>
      <c r="B164" s="1371"/>
      <c r="C164" s="1371"/>
      <c r="D164" s="1371"/>
      <c r="E164" s="1371"/>
      <c r="F164" s="1371"/>
      <c r="G164" s="1372"/>
      <c r="H164" s="794">
        <f>SUMIF(G13:G148,G15,H13:H148)</f>
        <v>4071.7000000000003</v>
      </c>
      <c r="I164" s="785">
        <f>SUMIF(G13:G150,"sb(vb)",I13:I150)</f>
        <v>4112.8999999999996</v>
      </c>
      <c r="J164" s="800">
        <f>I164-H164</f>
        <v>41.199999999999363</v>
      </c>
      <c r="K164" s="1028">
        <f>SUMIF(G13:G148,"sb(vb)",K13:K148)</f>
        <v>4275.8999999999996</v>
      </c>
      <c r="L164" s="785">
        <f>SUMIF(G13:G148,"sb(vb)",L13:L148)</f>
        <v>4275.8999999999996</v>
      </c>
      <c r="M164" s="800">
        <f>L164-K164</f>
        <v>0</v>
      </c>
      <c r="N164" s="784">
        <f>SUMIF(G13:G148,"sb(vb)",N13:N148)</f>
        <v>4365.3999999999996</v>
      </c>
      <c r="O164" s="572"/>
      <c r="P164" s="1348"/>
      <c r="Q164" s="1348"/>
      <c r="R164" s="1348"/>
      <c r="S164" s="1348"/>
      <c r="T164" s="887"/>
      <c r="U164" s="946"/>
      <c r="V164" s="778"/>
    </row>
    <row r="165" spans="1:22" s="2" customFormat="1" ht="15.75" customHeight="1" thickBot="1" x14ac:dyDescent="0.3">
      <c r="A165" s="1357" t="s">
        <v>101</v>
      </c>
      <c r="B165" s="1358"/>
      <c r="C165" s="1358"/>
      <c r="D165" s="1358"/>
      <c r="E165" s="1358"/>
      <c r="F165" s="1358"/>
      <c r="G165" s="1359"/>
      <c r="H165" s="707">
        <f t="shared" ref="H165:N165" si="28">SUM(H166:H168)</f>
        <v>15676.400000000001</v>
      </c>
      <c r="I165" s="710">
        <f t="shared" si="28"/>
        <v>15661.900000000001</v>
      </c>
      <c r="J165" s="707">
        <f t="shared" si="28"/>
        <v>-14.499999999999638</v>
      </c>
      <c r="K165" s="182">
        <f t="shared" si="28"/>
        <v>15619.900000000001</v>
      </c>
      <c r="L165" s="710">
        <f t="shared" si="28"/>
        <v>15619.900000000001</v>
      </c>
      <c r="M165" s="707">
        <f t="shared" si="28"/>
        <v>0</v>
      </c>
      <c r="N165" s="183">
        <f t="shared" si="28"/>
        <v>15688.1</v>
      </c>
      <c r="O165" s="295"/>
      <c r="P165" s="1349"/>
      <c r="Q165" s="1349"/>
      <c r="R165" s="1349"/>
      <c r="S165" s="1349"/>
      <c r="T165" s="886"/>
      <c r="U165" s="886"/>
      <c r="V165" s="3"/>
    </row>
    <row r="166" spans="1:22" s="2" customFormat="1" ht="15.75" customHeight="1" x14ac:dyDescent="0.25">
      <c r="A166" s="1354" t="s">
        <v>102</v>
      </c>
      <c r="B166" s="1355"/>
      <c r="C166" s="1355"/>
      <c r="D166" s="1355"/>
      <c r="E166" s="1355"/>
      <c r="F166" s="1355"/>
      <c r="G166" s="1356"/>
      <c r="H166" s="708">
        <f>SUMIF(G13:G150,G90,H13:H150)</f>
        <v>15637.900000000001</v>
      </c>
      <c r="I166" s="712">
        <f>SUMIF(G13:G150,"lrvb",I13:I150)</f>
        <v>15609.000000000002</v>
      </c>
      <c r="J166" s="737">
        <f>I166-H166</f>
        <v>-28.899999999999636</v>
      </c>
      <c r="K166" s="1027">
        <f>SUMIF(G13:G148,"lrvb",K13:K148)</f>
        <v>15302.2</v>
      </c>
      <c r="L166" s="712">
        <f>SUMIF(G13:G148,"lrvb",L13:L148)</f>
        <v>15302.2</v>
      </c>
      <c r="M166" s="737">
        <f>L166-K166</f>
        <v>0</v>
      </c>
      <c r="N166" s="185">
        <f>SUMIF(G13:G148,"lrvb",N13:N148)</f>
        <v>15268.2</v>
      </c>
      <c r="O166" s="187"/>
      <c r="P166" s="1348"/>
      <c r="Q166" s="1348"/>
      <c r="R166" s="1348"/>
      <c r="S166" s="1348"/>
      <c r="T166" s="886"/>
      <c r="U166" s="886"/>
    </row>
    <row r="167" spans="1:22" s="2" customFormat="1" ht="15.75" customHeight="1" x14ac:dyDescent="0.25">
      <c r="A167" s="1351" t="s">
        <v>165</v>
      </c>
      <c r="B167" s="1352"/>
      <c r="C167" s="1352"/>
      <c r="D167" s="1352"/>
      <c r="E167" s="1352"/>
      <c r="F167" s="1352"/>
      <c r="G167" s="1353"/>
      <c r="H167" s="794">
        <f>SUMIF(G13:G148,"es",H13:H148)</f>
        <v>36</v>
      </c>
      <c r="I167" s="712">
        <f>SUMIF(G13:G148,"es",I13:I148)</f>
        <v>50.4</v>
      </c>
      <c r="J167" s="737">
        <f t="shared" ref="J167" si="29">I167-H167</f>
        <v>14.399999999999999</v>
      </c>
      <c r="K167" s="1029">
        <f>SUMIF(G13:G148,"es",K13:K148)</f>
        <v>315.2</v>
      </c>
      <c r="L167" s="1033">
        <f>SUMIF(G13:G148,"es",L13:L148)</f>
        <v>315.2</v>
      </c>
      <c r="M167" s="737">
        <f t="shared" ref="M167" si="30">L167-K167</f>
        <v>0</v>
      </c>
      <c r="N167" s="186">
        <f>SUMIF(G13:G148,"es",N13:N148)</f>
        <v>416.90000000000003</v>
      </c>
      <c r="O167" s="187"/>
      <c r="P167" s="777"/>
      <c r="Q167" s="777"/>
      <c r="R167" s="777"/>
      <c r="S167" s="777"/>
      <c r="T167" s="886"/>
      <c r="U167" s="886"/>
    </row>
    <row r="168" spans="1:22" s="2" customFormat="1" ht="15.75" customHeight="1" thickBot="1" x14ac:dyDescent="0.3">
      <c r="A168" s="1370" t="s">
        <v>103</v>
      </c>
      <c r="B168" s="1371"/>
      <c r="C168" s="1371"/>
      <c r="D168" s="1371"/>
      <c r="E168" s="1371"/>
      <c r="F168" s="1371"/>
      <c r="G168" s="1372"/>
      <c r="H168" s="795">
        <f>SUMIF(G13:G148,"kt",H13:H148)</f>
        <v>2.5</v>
      </c>
      <c r="I168" s="713">
        <f>SUMIF(G13:G148,"kt",I13:I148)</f>
        <v>2.5</v>
      </c>
      <c r="J168" s="709"/>
      <c r="K168" s="1030">
        <f>SUMIF(G13:G148,"kt",K13:K148)</f>
        <v>2.5</v>
      </c>
      <c r="L168" s="713">
        <f>SUMIF(G13:G148,"kt",L13:L148)</f>
        <v>2.5</v>
      </c>
      <c r="M168" s="709"/>
      <c r="N168" s="523">
        <f>SUMIF(G13:G148,"kt",N13:N148)</f>
        <v>3</v>
      </c>
      <c r="O168" s="187"/>
      <c r="P168" s="1348"/>
      <c r="Q168" s="1348"/>
      <c r="R168" s="1348"/>
      <c r="S168" s="1348"/>
      <c r="T168" s="886"/>
      <c r="U168" s="886"/>
    </row>
    <row r="169" spans="1:22" s="2" customFormat="1" ht="15.75" customHeight="1" thickBot="1" x14ac:dyDescent="0.3">
      <c r="A169" s="1381" t="s">
        <v>104</v>
      </c>
      <c r="B169" s="1382"/>
      <c r="C169" s="1382"/>
      <c r="D169" s="1382"/>
      <c r="E169" s="1382"/>
      <c r="F169" s="1382"/>
      <c r="G169" s="1383"/>
      <c r="H169" s="796">
        <f t="shared" ref="H169:N169" si="31">H157+H165</f>
        <v>33896</v>
      </c>
      <c r="I169" s="714">
        <f t="shared" si="31"/>
        <v>34794.699999999997</v>
      </c>
      <c r="J169" s="714">
        <f t="shared" si="31"/>
        <v>898.7</v>
      </c>
      <c r="K169" s="1031">
        <f t="shared" si="31"/>
        <v>32816.1</v>
      </c>
      <c r="L169" s="714">
        <f t="shared" si="31"/>
        <v>32877.1</v>
      </c>
      <c r="M169" s="1024">
        <f t="shared" si="31"/>
        <v>61</v>
      </c>
      <c r="N169" s="188">
        <f t="shared" si="31"/>
        <v>31831.4</v>
      </c>
      <c r="O169" s="291"/>
      <c r="P169" s="1349"/>
      <c r="Q169" s="1349"/>
      <c r="R169" s="1349"/>
      <c r="S169" s="1349"/>
      <c r="T169" s="886"/>
      <c r="U169" s="886"/>
    </row>
    <row r="170" spans="1:22" s="1" customFormat="1" ht="16.5" customHeight="1" x14ac:dyDescent="0.2">
      <c r="A170" s="192"/>
      <c r="B170" s="189"/>
      <c r="C170" s="190"/>
      <c r="D170" s="191"/>
      <c r="E170" s="189"/>
      <c r="F170" s="328"/>
      <c r="G170" s="192"/>
      <c r="H170" s="246"/>
      <c r="I170" s="246"/>
      <c r="J170" s="246"/>
      <c r="K170" s="246"/>
      <c r="L170" s="246"/>
      <c r="M170" s="246"/>
      <c r="N170" s="246"/>
      <c r="O170" s="193"/>
      <c r="P170" s="192"/>
      <c r="Q170" s="192"/>
      <c r="R170" s="192"/>
      <c r="S170" s="192"/>
      <c r="T170" s="898"/>
      <c r="U170" s="898"/>
    </row>
    <row r="171" spans="1:22" x14ac:dyDescent="0.25">
      <c r="H171" s="310"/>
      <c r="I171" s="310"/>
      <c r="J171" s="310"/>
      <c r="K171" s="310"/>
      <c r="L171" s="310"/>
      <c r="M171" s="310"/>
    </row>
    <row r="175" spans="1:22" x14ac:dyDescent="0.25">
      <c r="H175" s="311"/>
      <c r="I175" s="311"/>
      <c r="J175" s="311"/>
      <c r="M175" s="311"/>
    </row>
    <row r="178" spans="8:14" x14ac:dyDescent="0.25">
      <c r="H178" s="311"/>
      <c r="I178" s="311"/>
      <c r="J178" s="311"/>
      <c r="K178" s="311"/>
      <c r="L178" s="311"/>
      <c r="M178" s="311"/>
      <c r="N178" s="311"/>
    </row>
  </sheetData>
  <mergeCells count="209">
    <mergeCell ref="L6:L8"/>
    <mergeCell ref="F32:F35"/>
    <mergeCell ref="R26:R27"/>
    <mergeCell ref="S28:S29"/>
    <mergeCell ref="E133:E136"/>
    <mergeCell ref="S131:S132"/>
    <mergeCell ref="E45:E53"/>
    <mergeCell ref="S41:S42"/>
    <mergeCell ref="S23:S27"/>
    <mergeCell ref="O28:O29"/>
    <mergeCell ref="B11:S11"/>
    <mergeCell ref="C12:S12"/>
    <mergeCell ref="D13:D15"/>
    <mergeCell ref="D16:D19"/>
    <mergeCell ref="O21:O22"/>
    <mergeCell ref="D23:D25"/>
    <mergeCell ref="E23:E25"/>
    <mergeCell ref="O23:O24"/>
    <mergeCell ref="O26:O27"/>
    <mergeCell ref="P26:P27"/>
    <mergeCell ref="Q26:Q27"/>
    <mergeCell ref="S16:S18"/>
    <mergeCell ref="O32:O34"/>
    <mergeCell ref="D36:G36"/>
    <mergeCell ref="N1:S1"/>
    <mergeCell ref="A2:S2"/>
    <mergeCell ref="A3:S3"/>
    <mergeCell ref="A4:S4"/>
    <mergeCell ref="M6:M8"/>
    <mergeCell ref="O7:O8"/>
    <mergeCell ref="A9:S9"/>
    <mergeCell ref="A10:S10"/>
    <mergeCell ref="A5:S5"/>
    <mergeCell ref="A6:A8"/>
    <mergeCell ref="B6:B8"/>
    <mergeCell ref="C6:C8"/>
    <mergeCell ref="D6:D8"/>
    <mergeCell ref="E6:E8"/>
    <mergeCell ref="F6:F8"/>
    <mergeCell ref="G6:G8"/>
    <mergeCell ref="H6:H8"/>
    <mergeCell ref="K6:K8"/>
    <mergeCell ref="O6:R6"/>
    <mergeCell ref="P7:R7"/>
    <mergeCell ref="S6:S8"/>
    <mergeCell ref="N6:N8"/>
    <mergeCell ref="I6:I8"/>
    <mergeCell ref="J6:J8"/>
    <mergeCell ref="A30:A31"/>
    <mergeCell ref="B30:B31"/>
    <mergeCell ref="D30:D31"/>
    <mergeCell ref="E30:E31"/>
    <mergeCell ref="A32:A33"/>
    <mergeCell ref="B32:B33"/>
    <mergeCell ref="D32:D35"/>
    <mergeCell ref="E32:E35"/>
    <mergeCell ref="D26:D27"/>
    <mergeCell ref="D28:D29"/>
    <mergeCell ref="E28:E29"/>
    <mergeCell ref="A37:A38"/>
    <mergeCell ref="B37:B38"/>
    <mergeCell ref="C37:C38"/>
    <mergeCell ref="D37:D38"/>
    <mergeCell ref="E37:E38"/>
    <mergeCell ref="F37:F38"/>
    <mergeCell ref="D39:D40"/>
    <mergeCell ref="O39:O40"/>
    <mergeCell ref="P39:P40"/>
    <mergeCell ref="Q39:Q40"/>
    <mergeCell ref="A41:A42"/>
    <mergeCell ref="B41:B42"/>
    <mergeCell ref="C41:C42"/>
    <mergeCell ref="D41:D42"/>
    <mergeCell ref="O41:O42"/>
    <mergeCell ref="Q41:Q42"/>
    <mergeCell ref="C43:G43"/>
    <mergeCell ref="O43:S43"/>
    <mergeCell ref="R39:R40"/>
    <mergeCell ref="R41:R42"/>
    <mergeCell ref="C44:S44"/>
    <mergeCell ref="D45:D46"/>
    <mergeCell ref="O46:O47"/>
    <mergeCell ref="O48:O49"/>
    <mergeCell ref="S55:S57"/>
    <mergeCell ref="A68:A69"/>
    <mergeCell ref="B68:B69"/>
    <mergeCell ref="C68:C69"/>
    <mergeCell ref="D68:D69"/>
    <mergeCell ref="E68:E69"/>
    <mergeCell ref="F68:F69"/>
    <mergeCell ref="D51:D52"/>
    <mergeCell ref="D59:D60"/>
    <mergeCell ref="O59:O60"/>
    <mergeCell ref="S45:S50"/>
    <mergeCell ref="R80:R81"/>
    <mergeCell ref="O68:O69"/>
    <mergeCell ref="D70:D71"/>
    <mergeCell ref="D78:D79"/>
    <mergeCell ref="O78:O79"/>
    <mergeCell ref="D80:D81"/>
    <mergeCell ref="E80:E83"/>
    <mergeCell ref="O80:O82"/>
    <mergeCell ref="D64:D65"/>
    <mergeCell ref="D67:G67"/>
    <mergeCell ref="P80:P81"/>
    <mergeCell ref="Q80:Q81"/>
    <mergeCell ref="A84:A86"/>
    <mergeCell ref="B84:B86"/>
    <mergeCell ref="D84:D86"/>
    <mergeCell ref="O84:O86"/>
    <mergeCell ref="O91:O92"/>
    <mergeCell ref="D87:D88"/>
    <mergeCell ref="E87:E88"/>
    <mergeCell ref="A98:A99"/>
    <mergeCell ref="B98:B99"/>
    <mergeCell ref="C98:C99"/>
    <mergeCell ref="D98:D99"/>
    <mergeCell ref="E98:E99"/>
    <mergeCell ref="F98:F99"/>
    <mergeCell ref="D93:D94"/>
    <mergeCell ref="F93:F94"/>
    <mergeCell ref="A95:A97"/>
    <mergeCell ref="B95:B97"/>
    <mergeCell ref="C95:C97"/>
    <mergeCell ref="D95:D97"/>
    <mergeCell ref="E95:E97"/>
    <mergeCell ref="F95:F97"/>
    <mergeCell ref="E100:E102"/>
    <mergeCell ref="F100:F102"/>
    <mergeCell ref="D139:D140"/>
    <mergeCell ref="O139:O140"/>
    <mergeCell ref="D141:D142"/>
    <mergeCell ref="O141:O142"/>
    <mergeCell ref="I118:I119"/>
    <mergeCell ref="D111:D112"/>
    <mergeCell ref="E111:E112"/>
    <mergeCell ref="L118:L119"/>
    <mergeCell ref="D131:D132"/>
    <mergeCell ref="O103:S103"/>
    <mergeCell ref="C104:S104"/>
    <mergeCell ref="P165:S165"/>
    <mergeCell ref="P166:S166"/>
    <mergeCell ref="P158:S158"/>
    <mergeCell ref="P162:S162"/>
    <mergeCell ref="P164:S164"/>
    <mergeCell ref="C122:S122"/>
    <mergeCell ref="D127:D130"/>
    <mergeCell ref="E127:E130"/>
    <mergeCell ref="C155:N155"/>
    <mergeCell ref="P156:S156"/>
    <mergeCell ref="P157:S157"/>
    <mergeCell ref="D146:D148"/>
    <mergeCell ref="O146:O148"/>
    <mergeCell ref="D150:D151"/>
    <mergeCell ref="D133:D136"/>
    <mergeCell ref="A158:G158"/>
    <mergeCell ref="A161:G161"/>
    <mergeCell ref="A156:G156"/>
    <mergeCell ref="O152:S152"/>
    <mergeCell ref="C153:G153"/>
    <mergeCell ref="S149:S151"/>
    <mergeCell ref="Q96:Q97"/>
    <mergeCell ref="S133:S136"/>
    <mergeCell ref="D106:D107"/>
    <mergeCell ref="D108:D110"/>
    <mergeCell ref="D100:D102"/>
    <mergeCell ref="P168:S168"/>
    <mergeCell ref="P169:S169"/>
    <mergeCell ref="C152:G152"/>
    <mergeCell ref="D137:D138"/>
    <mergeCell ref="B154:G154"/>
    <mergeCell ref="O154:S154"/>
    <mergeCell ref="D143:D144"/>
    <mergeCell ref="O143:O144"/>
    <mergeCell ref="A169:G169"/>
    <mergeCell ref="A157:G157"/>
    <mergeCell ref="A162:G162"/>
    <mergeCell ref="A163:G163"/>
    <mergeCell ref="A164:G164"/>
    <mergeCell ref="A165:G165"/>
    <mergeCell ref="A166:G166"/>
    <mergeCell ref="A167:G167"/>
    <mergeCell ref="A168:G168"/>
    <mergeCell ref="A160:G160"/>
    <mergeCell ref="A159:G159"/>
    <mergeCell ref="A100:A102"/>
    <mergeCell ref="B100:B102"/>
    <mergeCell ref="C100:C102"/>
    <mergeCell ref="S13:S15"/>
    <mergeCell ref="S32:S36"/>
    <mergeCell ref="S89:S92"/>
    <mergeCell ref="S113:S115"/>
    <mergeCell ref="S127:S130"/>
    <mergeCell ref="O153:S153"/>
    <mergeCell ref="R96:R97"/>
    <mergeCell ref="K118:K119"/>
    <mergeCell ref="N118:N119"/>
    <mergeCell ref="D120:G120"/>
    <mergeCell ref="O120:S120"/>
    <mergeCell ref="C121:G121"/>
    <mergeCell ref="O121:S121"/>
    <mergeCell ref="D113:D114"/>
    <mergeCell ref="E113:E114"/>
    <mergeCell ref="D118:D119"/>
    <mergeCell ref="G118:G119"/>
    <mergeCell ref="H118:H119"/>
    <mergeCell ref="C103:G103"/>
    <mergeCell ref="O96:O97"/>
    <mergeCell ref="P96:P97"/>
  </mergeCells>
  <printOptions horizontalCentered="1"/>
  <pageMargins left="0.11811023622047245" right="0.11811023622047245" top="0.74803149606299213" bottom="0.15748031496062992" header="0.31496062992125984" footer="0.31496062992125984"/>
  <pageSetup paperSize="9" scale="84" orientation="landscape" r:id="rId1"/>
  <rowBreaks count="6" manualBreakCount="6">
    <brk id="20" max="18" man="1"/>
    <brk id="36" max="18" man="1"/>
    <brk id="88" max="18" man="1"/>
    <brk id="124" max="18" man="1"/>
    <brk id="136" max="18" man="1"/>
    <brk id="154" max="18" man="1"/>
  </rowBreaks>
  <colBreaks count="1" manualBreakCount="1">
    <brk id="19"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12 programa</vt:lpstr>
      <vt:lpstr>Lyginamasis variantas</vt:lpstr>
      <vt:lpstr>'12 programa'!Print_Area</vt:lpstr>
      <vt:lpstr>'Lyginamasis variantas'!Print_Area</vt:lpstr>
      <vt:lpstr>'12 programa'!Print_Titles</vt:lpstr>
      <vt:lpstr>'Lyginamasis variantas'!Print_Titles</vt:lpstr>
    </vt:vector>
  </TitlesOfParts>
  <Company>valdyba.lan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Virginija Palaimiene</cp:lastModifiedBy>
  <cp:lastPrinted>2017-03-09T14:47:46Z</cp:lastPrinted>
  <dcterms:created xsi:type="dcterms:W3CDTF">2015-11-25T08:56:30Z</dcterms:created>
  <dcterms:modified xsi:type="dcterms:W3CDTF">2017-03-31T12:11:08Z</dcterms:modified>
</cp:coreProperties>
</file>